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CA893415-9B37-4818-9F07-184FC6A26D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Z276" i="1" s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BO258" i="1"/>
  <c r="BM258" i="1"/>
  <c r="Z258" i="1"/>
  <c r="Y258" i="1"/>
  <c r="P258" i="1"/>
  <c r="Y256" i="1"/>
  <c r="X256" i="1"/>
  <c r="Z255" i="1"/>
  <c r="X255" i="1"/>
  <c r="BO254" i="1"/>
  <c r="BM254" i="1"/>
  <c r="Z254" i="1"/>
  <c r="Y254" i="1"/>
  <c r="P254" i="1"/>
  <c r="BP253" i="1"/>
  <c r="BO253" i="1"/>
  <c r="BN253" i="1"/>
  <c r="BM253" i="1"/>
  <c r="Z253" i="1"/>
  <c r="Y253" i="1"/>
  <c r="Y255" i="1" s="1"/>
  <c r="P253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Y251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Y220" i="1"/>
  <c r="X220" i="1"/>
  <c r="BP219" i="1"/>
  <c r="BO219" i="1"/>
  <c r="BN219" i="1"/>
  <c r="BM219" i="1"/>
  <c r="Z219" i="1"/>
  <c r="Y219" i="1"/>
  <c r="BP218" i="1"/>
  <c r="BO218" i="1"/>
  <c r="BN218" i="1"/>
  <c r="BM218" i="1"/>
  <c r="Z218" i="1"/>
  <c r="Z220" i="1" s="1"/>
  <c r="Y218" i="1"/>
  <c r="Y221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Y215" i="1" s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P195" i="1"/>
  <c r="BO195" i="1"/>
  <c r="BN195" i="1"/>
  <c r="BM195" i="1"/>
  <c r="Z195" i="1"/>
  <c r="Y195" i="1"/>
  <c r="BP194" i="1"/>
  <c r="BO194" i="1"/>
  <c r="BN194" i="1"/>
  <c r="BM194" i="1"/>
  <c r="Z194" i="1"/>
  <c r="Z198" i="1" s="1"/>
  <c r="Y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Y190" i="1" s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9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8" i="1" s="1"/>
  <c r="Y23" i="1"/>
  <c r="X23" i="1"/>
  <c r="X282" i="1" s="1"/>
  <c r="BP22" i="1"/>
  <c r="BO22" i="1"/>
  <c r="X280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1" i="1" l="1"/>
  <c r="Y31" i="1"/>
  <c r="Y278" i="1" s="1"/>
  <c r="Y38" i="1"/>
  <c r="Y45" i="1"/>
  <c r="Y64" i="1"/>
  <c r="Y70" i="1"/>
  <c r="Y75" i="1"/>
  <c r="Y282" i="1" s="1"/>
  <c r="Y87" i="1"/>
  <c r="Y96" i="1"/>
  <c r="Y103" i="1"/>
  <c r="Y113" i="1"/>
  <c r="Y121" i="1"/>
  <c r="Y126" i="1"/>
  <c r="Y133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BP196" i="1"/>
  <c r="BN196" i="1"/>
  <c r="BP197" i="1"/>
  <c r="BN197" i="1"/>
  <c r="Y261" i="1"/>
  <c r="BP258" i="1"/>
  <c r="BN258" i="1"/>
  <c r="BP260" i="1"/>
  <c r="BN260" i="1"/>
  <c r="H9" i="1"/>
  <c r="BN29" i="1"/>
  <c r="Y279" i="1" s="1"/>
  <c r="BN34" i="1"/>
  <c r="BP34" i="1"/>
  <c r="Y280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Z138" i="1"/>
  <c r="Z283" i="1" s="1"/>
  <c r="Z165" i="1"/>
  <c r="Y174" i="1"/>
  <c r="Y178" i="1"/>
  <c r="BP187" i="1"/>
  <c r="BN187" i="1"/>
  <c r="BP189" i="1"/>
  <c r="BN189" i="1"/>
  <c r="Y198" i="1"/>
  <c r="Y199" i="1"/>
  <c r="BP212" i="1"/>
  <c r="BN212" i="1"/>
  <c r="Y214" i="1"/>
  <c r="BP248" i="1"/>
  <c r="BN248" i="1"/>
  <c r="Y250" i="1"/>
  <c r="BP254" i="1"/>
  <c r="BN254" i="1"/>
  <c r="Y262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Y281" i="1" l="1"/>
  <c r="B291" i="1" s="1"/>
  <c r="A291" i="1"/>
  <c r="C291" i="1" l="1"/>
</calcChain>
</file>

<file path=xl/sharedStrings.xml><?xml version="1.0" encoding="utf-8"?>
<sst xmlns="http://schemas.openxmlformats.org/spreadsheetml/2006/main" count="1252" uniqueCount="409">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</sst>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71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9" t="s">
        <v>0</v>
      </c>
      <c r="E1" s="299"/>
      <c r="F1" s="299"/>
      <c r="G1" s="12" t="s">
        <v>1</v>
      </c>
      <c r="H1" s="329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1" t="s">
        <v>8</v>
      </c>
      <c r="B5" s="322"/>
      <c r="C5" s="323"/>
      <c r="D5" s="331"/>
      <c r="E5" s="332"/>
      <c r="F5" s="444" t="s">
        <v>9</v>
      </c>
      <c r="G5" s="323"/>
      <c r="H5" s="331"/>
      <c r="I5" s="408"/>
      <c r="J5" s="408"/>
      <c r="K5" s="408"/>
      <c r="L5" s="408"/>
      <c r="M5" s="332"/>
      <c r="N5" s="61"/>
      <c r="P5" s="24" t="s">
        <v>10</v>
      </c>
      <c r="Q5" s="450">
        <v>45935</v>
      </c>
      <c r="R5" s="350"/>
      <c r="T5" s="374" t="s">
        <v>11</v>
      </c>
      <c r="U5" s="375"/>
      <c r="V5" s="376" t="s">
        <v>12</v>
      </c>
      <c r="W5" s="350"/>
      <c r="AB5" s="51"/>
      <c r="AC5" s="51"/>
      <c r="AD5" s="51"/>
      <c r="AE5" s="51"/>
    </row>
    <row r="6" spans="1:32" s="264" customFormat="1" ht="24" customHeight="1" x14ac:dyDescent="0.2">
      <c r="A6" s="351" t="s">
        <v>13</v>
      </c>
      <c r="B6" s="322"/>
      <c r="C6" s="32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78" t="s">
        <v>16</v>
      </c>
      <c r="U6" s="375"/>
      <c r="V6" s="395" t="s">
        <v>17</v>
      </c>
      <c r="W6" s="305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5"/>
      <c r="V7" s="396"/>
      <c r="W7" s="397"/>
      <c r="AB7" s="51"/>
      <c r="AC7" s="51"/>
      <c r="AD7" s="51"/>
      <c r="AE7" s="51"/>
    </row>
    <row r="8" spans="1:32" s="264" customFormat="1" ht="25.5" customHeight="1" x14ac:dyDescent="0.2">
      <c r="A8" s="457" t="s">
        <v>18</v>
      </c>
      <c r="B8" s="285"/>
      <c r="C8" s="286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4">
        <v>0.375</v>
      </c>
      <c r="R8" s="310"/>
      <c r="T8" s="281"/>
      <c r="U8" s="375"/>
      <c r="V8" s="396"/>
      <c r="W8" s="397"/>
      <c r="AB8" s="51"/>
      <c r="AC8" s="51"/>
      <c r="AD8" s="51"/>
      <c r="AE8" s="51"/>
    </row>
    <row r="9" spans="1:32" s="264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0"/>
      <c r="E9" s="289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8" t="str">
        <f>IF(AND($A$9="Тип доверенности/получателя при получении в адресе перегруза:",$D$9="Разовая доверенность"),"Введите ФИО","")</f>
        <v/>
      </c>
      <c r="I9" s="289"/>
      <c r="J9" s="2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9"/>
      <c r="L9" s="289"/>
      <c r="M9" s="289"/>
      <c r="N9" s="262"/>
      <c r="P9" s="26" t="s">
        <v>21</v>
      </c>
      <c r="Q9" s="347"/>
      <c r="R9" s="348"/>
      <c r="T9" s="281"/>
      <c r="U9" s="375"/>
      <c r="V9" s="398"/>
      <c r="W9" s="399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0"/>
      <c r="E10" s="289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89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79"/>
      <c r="R10" s="380"/>
      <c r="U10" s="24" t="s">
        <v>23</v>
      </c>
      <c r="V10" s="304" t="s">
        <v>24</v>
      </c>
      <c r="W10" s="305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5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1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4"/>
      <c r="R12" s="310"/>
      <c r="S12" s="23"/>
      <c r="U12" s="24"/>
      <c r="V12" s="299"/>
      <c r="W12" s="281"/>
      <c r="AB12" s="51"/>
      <c r="AC12" s="51"/>
      <c r="AD12" s="51"/>
      <c r="AE12" s="51"/>
    </row>
    <row r="13" spans="1:32" s="264" customFormat="1" ht="23.25" customHeight="1" x14ac:dyDescent="0.2">
      <c r="A13" s="371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5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1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4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7" t="s">
        <v>38</v>
      </c>
      <c r="D17" s="302" t="s">
        <v>39</v>
      </c>
      <c r="E17" s="338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7"/>
      <c r="R17" s="337"/>
      <c r="S17" s="337"/>
      <c r="T17" s="338"/>
      <c r="U17" s="454" t="s">
        <v>51</v>
      </c>
      <c r="V17" s="323"/>
      <c r="W17" s="302" t="s">
        <v>52</v>
      </c>
      <c r="X17" s="302" t="s">
        <v>53</v>
      </c>
      <c r="Y17" s="455" t="s">
        <v>54</v>
      </c>
      <c r="Z17" s="406" t="s">
        <v>55</v>
      </c>
      <c r="AA17" s="391" t="s">
        <v>56</v>
      </c>
      <c r="AB17" s="391" t="s">
        <v>57</v>
      </c>
      <c r="AC17" s="391" t="s">
        <v>58</v>
      </c>
      <c r="AD17" s="391" t="s">
        <v>59</v>
      </c>
      <c r="AE17" s="439"/>
      <c r="AF17" s="440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9"/>
      <c r="E18" s="341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9"/>
      <c r="Q18" s="340"/>
      <c r="R18" s="340"/>
      <c r="S18" s="340"/>
      <c r="T18" s="341"/>
      <c r="U18" s="70" t="s">
        <v>61</v>
      </c>
      <c r="V18" s="70" t="s">
        <v>62</v>
      </c>
      <c r="W18" s="303"/>
      <c r="X18" s="303"/>
      <c r="Y18" s="456"/>
      <c r="Z18" s="407"/>
      <c r="AA18" s="392"/>
      <c r="AB18" s="392"/>
      <c r="AC18" s="392"/>
      <c r="AD18" s="441"/>
      <c r="AE18" s="442"/>
      <c r="AF18" s="443"/>
      <c r="AG18" s="69"/>
      <c r="BD18" s="68"/>
    </row>
    <row r="19" spans="1:68" ht="27.75" customHeight="1" x14ac:dyDescent="0.2">
      <c r="A19" s="325" t="s">
        <v>63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48"/>
      <c r="AB19" s="48"/>
      <c r="AC19" s="48"/>
    </row>
    <row r="20" spans="1:68" ht="16.5" customHeight="1" x14ac:dyDescent="0.25">
      <c r="A20" s="292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7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5" t="s">
        <v>75</v>
      </c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48"/>
      <c r="AB25" s="48"/>
      <c r="AC25" s="48"/>
    </row>
    <row r="26" spans="1:68" ht="16.5" customHeight="1" x14ac:dyDescent="0.25">
      <c r="A26" s="292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7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154</v>
      </c>
      <c r="Y28" s="27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2">
        <f>IFERROR(SUM(X28:X29),"0")</f>
        <v>154</v>
      </c>
      <c r="Y30" s="272">
        <f>IFERROR(SUM(Y28:Y29),"0")</f>
        <v>154</v>
      </c>
      <c r="Z30" s="272">
        <f>IFERROR(IF(Z28="",0,Z28),"0")+IFERROR(IF(Z29="",0,Z29),"0")</f>
        <v>1.4491400000000001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2">
        <f>IFERROR(SUMPRODUCT(X28:X29*H28:H29),"0")</f>
        <v>231</v>
      </c>
      <c r="Y31" s="272">
        <f>IFERROR(SUMPRODUCT(Y28:Y29*H28:H29),"0")</f>
        <v>231</v>
      </c>
      <c r="Z31" s="37"/>
      <c r="AA31" s="273"/>
      <c r="AB31" s="273"/>
      <c r="AC31" s="273"/>
    </row>
    <row r="32" spans="1:68" ht="16.5" customHeight="1" x14ac:dyDescent="0.25">
      <c r="A32" s="292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7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customHeight="1" x14ac:dyDescent="0.25">
      <c r="A39" s="292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7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60</v>
      </c>
      <c r="Y41" s="27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120</v>
      </c>
      <c r="Y42" s="271">
        <f>IFERROR(IF(X42="","",X42),"")</f>
        <v>120</v>
      </c>
      <c r="Z42" s="36">
        <f>IFERROR(IF(X42="","",X42*0.0155),"")</f>
        <v>1.8599999999999999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874.31999999999994</v>
      </c>
      <c r="BN42" s="67">
        <f>IFERROR(Y42*I42,"0")</f>
        <v>874.31999999999994</v>
      </c>
      <c r="BO42" s="67">
        <f>IFERROR(X42/J42,"0")</f>
        <v>1.4285714285714286</v>
      </c>
      <c r="BP42" s="67">
        <f>IFERROR(Y42/J42,"0")</f>
        <v>1.4285714285714286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96</v>
      </c>
      <c r="Y44" s="271">
        <f>IFERROR(IF(X44="","",X44),"")</f>
        <v>96</v>
      </c>
      <c r="Z44" s="36">
        <f>IFERROR(IF(X44="","",X44*0.0155),"")</f>
        <v>1.488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700.8</v>
      </c>
      <c r="BN44" s="67">
        <f>IFERROR(Y44*I44,"0")</f>
        <v>700.8</v>
      </c>
      <c r="BO44" s="67">
        <f>IFERROR(X44/J44,"0")</f>
        <v>1.1428571428571428</v>
      </c>
      <c r="BP44" s="67">
        <f>IFERROR(Y44/J44,"0")</f>
        <v>1.1428571428571428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2">
        <f>IFERROR(SUM(X41:X44),"0")</f>
        <v>276</v>
      </c>
      <c r="Y45" s="272">
        <f>IFERROR(SUM(Y41:Y44),"0")</f>
        <v>276</v>
      </c>
      <c r="Z45" s="272">
        <f>IFERROR(IF(Z41="",0,Z41),"0")+IFERROR(IF(Z42="",0,Z42),"0")+IFERROR(IF(Z43="",0,Z43),"0")+IFERROR(IF(Z44="",0,Z44),"0")</f>
        <v>4.2780000000000005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2">
        <f>IFERROR(SUMPRODUCT(X41:X44*H41:H44),"0")</f>
        <v>1932</v>
      </c>
      <c r="Y46" s="272">
        <f>IFERROR(SUMPRODUCT(Y41:Y44*H41:H44),"0")</f>
        <v>1932</v>
      </c>
      <c r="Z46" s="37"/>
      <c r="AA46" s="273"/>
      <c r="AB46" s="273"/>
      <c r="AC46" s="273"/>
    </row>
    <row r="47" spans="1:68" ht="16.5" customHeight="1" x14ac:dyDescent="0.25">
      <c r="A47" s="292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7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7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7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7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7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28</v>
      </c>
      <c r="Y67" s="27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14</v>
      </c>
      <c r="Y68" s="271">
        <f>IFERROR(IF(X68="","",X68),"")</f>
        <v>14</v>
      </c>
      <c r="Z68" s="36">
        <f>IFERROR(IF(X68="","",X68*0.00941),"")</f>
        <v>0.13174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21.84</v>
      </c>
      <c r="BN68" s="67">
        <f>IFERROR(Y68*I68,"0")</f>
        <v>21.84</v>
      </c>
      <c r="BO68" s="67">
        <f>IFERROR(X68/J68,"0")</f>
        <v>0.1</v>
      </c>
      <c r="BP68" s="67">
        <f>IFERROR(Y68/J68,"0")</f>
        <v>0.1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2">
        <f>IFERROR(SUM(X66:X68),"0")</f>
        <v>42</v>
      </c>
      <c r="Y69" s="272">
        <f>IFERROR(SUM(Y66:Y68),"0")</f>
        <v>42</v>
      </c>
      <c r="Z69" s="272">
        <f>IFERROR(IF(Z66="",0,Z66),"0")+IFERROR(IF(Z67="",0,Z67),"0")+IFERROR(IF(Z68="",0,Z68),"0")</f>
        <v>0.39522000000000002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2">
        <f>IFERROR(SUMPRODUCT(X66:X68*H66:H68),"0")</f>
        <v>50.400000000000006</v>
      </c>
      <c r="Y70" s="272">
        <f>IFERROR(SUMPRODUCT(Y66:Y68*H66:H68),"0")</f>
        <v>50.400000000000006</v>
      </c>
      <c r="Z70" s="37"/>
      <c r="AA70" s="273"/>
      <c r="AB70" s="273"/>
      <c r="AC70" s="273"/>
    </row>
    <row r="71" spans="1:68" ht="16.5" customHeight="1" x14ac:dyDescent="0.25">
      <c r="A71" s="292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7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204</v>
      </c>
      <c r="Y74" s="27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2">
        <f>IFERROR(SUM(X73:X74),"0")</f>
        <v>204</v>
      </c>
      <c r="Y75" s="272">
        <f>IFERROR(SUM(Y73:Y74),"0")</f>
        <v>204</v>
      </c>
      <c r="Z75" s="272">
        <f>IFERROR(IF(Z73="",0,Z73),"0")+IFERROR(IF(Z74="",0,Z74),"0")</f>
        <v>1.7666399999999998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2">
        <f>IFERROR(SUMPRODUCT(X73:X74*H73:H74),"0")</f>
        <v>1020</v>
      </c>
      <c r="Y76" s="272">
        <f>IFERROR(SUMPRODUCT(Y73:Y74*H73:H74),"0")</f>
        <v>1020</v>
      </c>
      <c r="Z76" s="37"/>
      <c r="AA76" s="273"/>
      <c r="AB76" s="273"/>
      <c r="AC76" s="273"/>
    </row>
    <row r="77" spans="1:68" ht="16.5" customHeight="1" x14ac:dyDescent="0.25">
      <c r="A77" s="292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7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14</v>
      </c>
      <c r="Y79" s="27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2">
        <f>IFERROR(SUM(X79:X79),"0")</f>
        <v>14</v>
      </c>
      <c r="Y80" s="272">
        <f>IFERROR(SUM(Y79:Y79),"0")</f>
        <v>14</v>
      </c>
      <c r="Z80" s="272">
        <f>IFERROR(IF(Z79="",0,Z79),"0")</f>
        <v>0.25031999999999999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2">
        <f>IFERROR(SUMPRODUCT(X79:X79*H79:H79),"0")</f>
        <v>50.4</v>
      </c>
      <c r="Y81" s="272">
        <f>IFERROR(SUMPRODUCT(Y79:Y79*H79:H79),"0")</f>
        <v>50.4</v>
      </c>
      <c r="Z81" s="37"/>
      <c r="AA81" s="273"/>
      <c r="AB81" s="273"/>
      <c r="AC81" s="273"/>
    </row>
    <row r="82" spans="1:68" ht="16.5" customHeight="1" x14ac:dyDescent="0.25">
      <c r="A82" s="292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7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42</v>
      </c>
      <c r="Y84" s="271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28</v>
      </c>
      <c r="Y85" s="27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2">
        <f>IFERROR(SUM(X84:X85),"0")</f>
        <v>70</v>
      </c>
      <c r="Y86" s="272">
        <f>IFERROR(SUM(Y84:Y85),"0")</f>
        <v>70</v>
      </c>
      <c r="Z86" s="272">
        <f>IFERROR(IF(Z84="",0,Z84),"0")+IFERROR(IF(Z85="",0,Z85),"0")</f>
        <v>1.2515999999999998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2">
        <f>IFERROR(SUMPRODUCT(X84:X85*H84:H85),"0")</f>
        <v>252</v>
      </c>
      <c r="Y87" s="272">
        <f>IFERROR(SUMPRODUCT(Y84:Y85*H84:H85),"0")</f>
        <v>252</v>
      </c>
      <c r="Z87" s="37"/>
      <c r="AA87" s="273"/>
      <c r="AB87" s="273"/>
      <c r="AC87" s="273"/>
    </row>
    <row r="88" spans="1:68" ht="16.5" customHeight="1" x14ac:dyDescent="0.25">
      <c r="A88" s="292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7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8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28</v>
      </c>
      <c r="Y90" s="271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98</v>
      </c>
      <c r="Y91" s="271">
        <f t="shared" si="0"/>
        <v>98</v>
      </c>
      <c r="Z91" s="36">
        <f t="shared" si="1"/>
        <v>1.75224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84</v>
      </c>
      <c r="Y93" s="271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14</v>
      </c>
      <c r="Y95" s="271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2">
        <f>IFERROR(SUM(X90:X95),"0")</f>
        <v>224</v>
      </c>
      <c r="Y96" s="272">
        <f>IFERROR(SUM(Y90:Y95),"0")</f>
        <v>224</v>
      </c>
      <c r="Z96" s="272">
        <f>IFERROR(IF(Z90="",0,Z90),"0")+IFERROR(IF(Z91="",0,Z91),"0")+IFERROR(IF(Z92="",0,Z92),"0")+IFERROR(IF(Z93="",0,Z93),"0")+IFERROR(IF(Z94="",0,Z94),"0")+IFERROR(IF(Z95="",0,Z95),"0")</f>
        <v>4.0051200000000007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2">
        <f>IFERROR(SUMPRODUCT(X90:X95*H90:H95),"0")</f>
        <v>663.59999999999991</v>
      </c>
      <c r="Y97" s="272">
        <f>IFERROR(SUMPRODUCT(Y90:Y95*H90:H95),"0")</f>
        <v>663.59999999999991</v>
      </c>
      <c r="Z97" s="37"/>
      <c r="AA97" s="273"/>
      <c r="AB97" s="273"/>
      <c r="AC97" s="273"/>
    </row>
    <row r="98" spans="1:68" ht="16.5" customHeight="1" x14ac:dyDescent="0.25">
      <c r="A98" s="292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7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14</v>
      </c>
      <c r="Y100" s="271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2">
        <f>IFERROR(SUM(X100:X101),"0")</f>
        <v>14</v>
      </c>
      <c r="Y102" s="272">
        <f>IFERROR(SUM(Y100:Y101),"0")</f>
        <v>14</v>
      </c>
      <c r="Z102" s="272">
        <f>IFERROR(IF(Z100="",0,Z100),"0")+IFERROR(IF(Z101="",0,Z101),"0")</f>
        <v>0.13103999999999999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2">
        <f>IFERROR(SUMPRODUCT(X100:X101*H100:H101),"0")</f>
        <v>30.240000000000002</v>
      </c>
      <c r="Y103" s="272">
        <f>IFERROR(SUMPRODUCT(Y100:Y101*H100:H101),"0")</f>
        <v>30.240000000000002</v>
      </c>
      <c r="Z103" s="37"/>
      <c r="AA103" s="273"/>
      <c r="AB103" s="273"/>
      <c r="AC103" s="273"/>
    </row>
    <row r="104" spans="1:68" ht="16.5" customHeight="1" x14ac:dyDescent="0.25">
      <c r="A104" s="292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7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0</v>
      </c>
      <c r="Y106" s="27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24</v>
      </c>
      <c r="Y107" s="271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96</v>
      </c>
      <c r="Y108" s="271">
        <f t="shared" si="6"/>
        <v>96</v>
      </c>
      <c r="Z108" s="36">
        <f t="shared" si="7"/>
        <v>1.488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48</v>
      </c>
      <c r="Y109" s="271">
        <f t="shared" si="6"/>
        <v>48</v>
      </c>
      <c r="Z109" s="36">
        <f t="shared" si="7"/>
        <v>0.74399999999999999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96</v>
      </c>
      <c r="Y110" s="271">
        <f t="shared" si="6"/>
        <v>96</v>
      </c>
      <c r="Z110" s="36">
        <f t="shared" si="7"/>
        <v>1.488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700.8</v>
      </c>
      <c r="BN110" s="67">
        <f t="shared" si="9"/>
        <v>700.8</v>
      </c>
      <c r="BO110" s="67">
        <f t="shared" si="10"/>
        <v>1.1428571428571428</v>
      </c>
      <c r="BP110" s="67">
        <f t="shared" si="11"/>
        <v>1.1428571428571428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2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24</v>
      </c>
      <c r="Y111" s="271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4" t="s">
        <v>73</v>
      </c>
      <c r="Q112" s="285"/>
      <c r="R112" s="285"/>
      <c r="S112" s="285"/>
      <c r="T112" s="285"/>
      <c r="U112" s="285"/>
      <c r="V112" s="286"/>
      <c r="W112" s="37" t="s">
        <v>70</v>
      </c>
      <c r="X112" s="272">
        <f>IFERROR(SUM(X106:X111),"0")</f>
        <v>288</v>
      </c>
      <c r="Y112" s="272">
        <f>IFERROR(SUM(Y106:Y111),"0")</f>
        <v>288</v>
      </c>
      <c r="Z112" s="272">
        <f>IFERROR(IF(Z106="",0,Z106),"0")+IFERROR(IF(Z107="",0,Z107),"0")+IFERROR(IF(Z108="",0,Z108),"0")+IFERROR(IF(Z109="",0,Z109),"0")+IFERROR(IF(Z110="",0,Z110),"0")+IFERROR(IF(Z111="",0,Z111),"0")</f>
        <v>4.4640000000000004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4" t="s">
        <v>73</v>
      </c>
      <c r="Q113" s="285"/>
      <c r="R113" s="285"/>
      <c r="S113" s="285"/>
      <c r="T113" s="285"/>
      <c r="U113" s="285"/>
      <c r="V113" s="286"/>
      <c r="W113" s="37" t="s">
        <v>74</v>
      </c>
      <c r="X113" s="272">
        <f>IFERROR(SUMPRODUCT(X106:X111*H106:H111),"0")</f>
        <v>1972.8000000000002</v>
      </c>
      <c r="Y113" s="272">
        <f>IFERROR(SUMPRODUCT(Y106:Y111*H106:H111),"0")</f>
        <v>1972.8000000000002</v>
      </c>
      <c r="Z113" s="37"/>
      <c r="AA113" s="273"/>
      <c r="AB113" s="273"/>
      <c r="AC113" s="273"/>
    </row>
    <row r="114" spans="1:68" ht="14.25" customHeight="1" x14ac:dyDescent="0.25">
      <c r="A114" s="287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3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4" t="s">
        <v>73</v>
      </c>
      <c r="Q116" s="285"/>
      <c r="R116" s="285"/>
      <c r="S116" s="285"/>
      <c r="T116" s="285"/>
      <c r="U116" s="285"/>
      <c r="V116" s="286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4" t="s">
        <v>73</v>
      </c>
      <c r="Q117" s="285"/>
      <c r="R117" s="285"/>
      <c r="S117" s="285"/>
      <c r="T117" s="285"/>
      <c r="U117" s="285"/>
      <c r="V117" s="286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customHeight="1" x14ac:dyDescent="0.25">
      <c r="A118" s="287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5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12</v>
      </c>
      <c r="Y119" s="271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4" t="s">
        <v>73</v>
      </c>
      <c r="Q120" s="285"/>
      <c r="R120" s="285"/>
      <c r="S120" s="285"/>
      <c r="T120" s="285"/>
      <c r="U120" s="285"/>
      <c r="V120" s="286"/>
      <c r="W120" s="37" t="s">
        <v>70</v>
      </c>
      <c r="X120" s="272">
        <f>IFERROR(SUM(X119:X119),"0")</f>
        <v>12</v>
      </c>
      <c r="Y120" s="272">
        <f>IFERROR(SUM(Y119:Y119),"0")</f>
        <v>12</v>
      </c>
      <c r="Z120" s="272">
        <f>IFERROR(IF(Z119="",0,Z119),"0")</f>
        <v>0.186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4" t="s">
        <v>73</v>
      </c>
      <c r="Q121" s="285"/>
      <c r="R121" s="285"/>
      <c r="S121" s="285"/>
      <c r="T121" s="285"/>
      <c r="U121" s="285"/>
      <c r="V121" s="286"/>
      <c r="W121" s="37" t="s">
        <v>74</v>
      </c>
      <c r="X121" s="272">
        <f>IFERROR(SUMPRODUCT(X119:X119*H119:H119),"0")</f>
        <v>72</v>
      </c>
      <c r="Y121" s="272">
        <f>IFERROR(SUMPRODUCT(Y119:Y119*H119:H119),"0")</f>
        <v>72</v>
      </c>
      <c r="Z121" s="37"/>
      <c r="AA121" s="273"/>
      <c r="AB121" s="273"/>
      <c r="AC121" s="273"/>
    </row>
    <row r="122" spans="1:68" ht="16.5" customHeight="1" x14ac:dyDescent="0.25">
      <c r="A122" s="292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7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5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112</v>
      </c>
      <c r="Y124" s="271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182</v>
      </c>
      <c r="Y125" s="271">
        <f>IFERROR(IF(X125="","",X125),"")</f>
        <v>182</v>
      </c>
      <c r="Z125" s="36">
        <f>IFERROR(IF(X125="","",X125*0.01788),"")</f>
        <v>3.2541600000000002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674.05520000000001</v>
      </c>
      <c r="BN125" s="67">
        <f>IFERROR(Y125*I125,"0")</f>
        <v>674.05520000000001</v>
      </c>
      <c r="BO125" s="67">
        <f>IFERROR(X125/J125,"0")</f>
        <v>2.6</v>
      </c>
      <c r="BP125" s="67">
        <f>IFERROR(Y125/J125,"0")</f>
        <v>2.6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4" t="s">
        <v>73</v>
      </c>
      <c r="Q126" s="285"/>
      <c r="R126" s="285"/>
      <c r="S126" s="285"/>
      <c r="T126" s="285"/>
      <c r="U126" s="285"/>
      <c r="V126" s="286"/>
      <c r="W126" s="37" t="s">
        <v>70</v>
      </c>
      <c r="X126" s="272">
        <f>IFERROR(SUM(X124:X125),"0")</f>
        <v>294</v>
      </c>
      <c r="Y126" s="272">
        <f>IFERROR(SUM(Y124:Y125),"0")</f>
        <v>294</v>
      </c>
      <c r="Z126" s="272">
        <f>IFERROR(IF(Z124="",0,Z124),"0")+IFERROR(IF(Z125="",0,Z125),"0")</f>
        <v>5.2567199999999996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4" t="s">
        <v>73</v>
      </c>
      <c r="Q127" s="285"/>
      <c r="R127" s="285"/>
      <c r="S127" s="285"/>
      <c r="T127" s="285"/>
      <c r="U127" s="285"/>
      <c r="V127" s="286"/>
      <c r="W127" s="37" t="s">
        <v>74</v>
      </c>
      <c r="X127" s="272">
        <f>IFERROR(SUMPRODUCT(X124:X125*H124:H125),"0")</f>
        <v>882</v>
      </c>
      <c r="Y127" s="272">
        <f>IFERROR(SUMPRODUCT(Y124:Y125*H124:H125),"0")</f>
        <v>882</v>
      </c>
      <c r="Z127" s="37"/>
      <c r="AA127" s="273"/>
      <c r="AB127" s="273"/>
      <c r="AC127" s="273"/>
    </row>
    <row r="128" spans="1:68" ht="16.5" customHeight="1" x14ac:dyDescent="0.25">
      <c r="A128" s="292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7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28</v>
      </c>
      <c r="Y130" s="27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98</v>
      </c>
      <c r="Y131" s="271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4" t="s">
        <v>73</v>
      </c>
      <c r="Q132" s="285"/>
      <c r="R132" s="285"/>
      <c r="S132" s="285"/>
      <c r="T132" s="285"/>
      <c r="U132" s="285"/>
      <c r="V132" s="286"/>
      <c r="W132" s="37" t="s">
        <v>70</v>
      </c>
      <c r="X132" s="272">
        <f>IFERROR(SUM(X130:X131),"0")</f>
        <v>126</v>
      </c>
      <c r="Y132" s="272">
        <f>IFERROR(SUM(Y130:Y131),"0")</f>
        <v>126</v>
      </c>
      <c r="Z132" s="272">
        <f>IFERROR(IF(Z130="",0,Z130),"0")+IFERROR(IF(Z131="",0,Z131),"0")</f>
        <v>2.2528800000000002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4" t="s">
        <v>73</v>
      </c>
      <c r="Q133" s="285"/>
      <c r="R133" s="285"/>
      <c r="S133" s="285"/>
      <c r="T133" s="285"/>
      <c r="U133" s="285"/>
      <c r="V133" s="286"/>
      <c r="W133" s="37" t="s">
        <v>74</v>
      </c>
      <c r="X133" s="272">
        <f>IFERROR(SUMPRODUCT(X130:X131*H130:H131),"0")</f>
        <v>378</v>
      </c>
      <c r="Y133" s="272">
        <f>IFERROR(SUMPRODUCT(Y130:Y131*H130:H131),"0")</f>
        <v>378</v>
      </c>
      <c r="Z133" s="37"/>
      <c r="AA133" s="273"/>
      <c r="AB133" s="273"/>
      <c r="AC133" s="273"/>
    </row>
    <row r="134" spans="1:68" ht="16.5" customHeight="1" x14ac:dyDescent="0.25">
      <c r="A134" s="292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7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28</v>
      </c>
      <c r="Y136" s="27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56</v>
      </c>
      <c r="Y137" s="27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4" t="s">
        <v>73</v>
      </c>
      <c r="Q138" s="285"/>
      <c r="R138" s="285"/>
      <c r="S138" s="285"/>
      <c r="T138" s="285"/>
      <c r="U138" s="285"/>
      <c r="V138" s="286"/>
      <c r="W138" s="37" t="s">
        <v>70</v>
      </c>
      <c r="X138" s="272">
        <f>IFERROR(SUM(X136:X137),"0")</f>
        <v>84</v>
      </c>
      <c r="Y138" s="272">
        <f>IFERROR(SUM(Y136:Y137),"0")</f>
        <v>84</v>
      </c>
      <c r="Z138" s="272">
        <f>IFERROR(IF(Z136="",0,Z136),"0")+IFERROR(IF(Z137="",0,Z137),"0")</f>
        <v>1.5019199999999999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4" t="s">
        <v>73</v>
      </c>
      <c r="Q139" s="285"/>
      <c r="R139" s="285"/>
      <c r="S139" s="285"/>
      <c r="T139" s="285"/>
      <c r="U139" s="285"/>
      <c r="V139" s="286"/>
      <c r="W139" s="37" t="s">
        <v>74</v>
      </c>
      <c r="X139" s="272">
        <f>IFERROR(SUMPRODUCT(X136:X137*H136:H137),"0")</f>
        <v>201.60000000000002</v>
      </c>
      <c r="Y139" s="272">
        <f>IFERROR(SUMPRODUCT(Y136:Y137*H136:H137),"0")</f>
        <v>201.60000000000002</v>
      </c>
      <c r="Z139" s="37"/>
      <c r="AA139" s="273"/>
      <c r="AB139" s="273"/>
      <c r="AC139" s="273"/>
    </row>
    <row r="140" spans="1:68" ht="16.5" customHeight="1" x14ac:dyDescent="0.25">
      <c r="A140" s="292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7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14</v>
      </c>
      <c r="Y142" s="27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4" t="s">
        <v>73</v>
      </c>
      <c r="Q143" s="285"/>
      <c r="R143" s="285"/>
      <c r="S143" s="285"/>
      <c r="T143" s="285"/>
      <c r="U143" s="285"/>
      <c r="V143" s="286"/>
      <c r="W143" s="37" t="s">
        <v>70</v>
      </c>
      <c r="X143" s="272">
        <f>IFERROR(SUM(X142:X142),"0")</f>
        <v>14</v>
      </c>
      <c r="Y143" s="272">
        <f>IFERROR(SUM(Y142:Y142),"0")</f>
        <v>14</v>
      </c>
      <c r="Z143" s="272">
        <f>IFERROR(IF(Z142="",0,Z142),"0")</f>
        <v>0.25031999999999999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4" t="s">
        <v>73</v>
      </c>
      <c r="Q144" s="285"/>
      <c r="R144" s="285"/>
      <c r="S144" s="285"/>
      <c r="T144" s="285"/>
      <c r="U144" s="285"/>
      <c r="V144" s="286"/>
      <c r="W144" s="37" t="s">
        <v>74</v>
      </c>
      <c r="X144" s="272">
        <f>IFERROR(SUMPRODUCT(X142:X142*H142:H142),"0")</f>
        <v>42</v>
      </c>
      <c r="Y144" s="272">
        <f>IFERROR(SUMPRODUCT(Y142:Y142*H142:H142),"0")</f>
        <v>42</v>
      </c>
      <c r="Z144" s="37"/>
      <c r="AA144" s="273"/>
      <c r="AB144" s="273"/>
      <c r="AC144" s="273"/>
    </row>
    <row r="145" spans="1:68" ht="16.5" customHeight="1" x14ac:dyDescent="0.25">
      <c r="A145" s="292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7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4" t="s">
        <v>73</v>
      </c>
      <c r="Q148" s="285"/>
      <c r="R148" s="285"/>
      <c r="S148" s="285"/>
      <c r="T148" s="285"/>
      <c r="U148" s="285"/>
      <c r="V148" s="286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4" t="s">
        <v>73</v>
      </c>
      <c r="Q149" s="285"/>
      <c r="R149" s="285"/>
      <c r="S149" s="285"/>
      <c r="T149" s="285"/>
      <c r="U149" s="285"/>
      <c r="V149" s="286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292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7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30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4" t="s">
        <v>73</v>
      </c>
      <c r="Q153" s="285"/>
      <c r="R153" s="285"/>
      <c r="S153" s="285"/>
      <c r="T153" s="285"/>
      <c r="U153" s="285"/>
      <c r="V153" s="286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4" t="s">
        <v>73</v>
      </c>
      <c r="Q154" s="285"/>
      <c r="R154" s="285"/>
      <c r="S154" s="285"/>
      <c r="T154" s="285"/>
      <c r="U154" s="285"/>
      <c r="V154" s="286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292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7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4" t="s">
        <v>73</v>
      </c>
      <c r="Q158" s="285"/>
      <c r="R158" s="285"/>
      <c r="S158" s="285"/>
      <c r="T158" s="285"/>
      <c r="U158" s="285"/>
      <c r="V158" s="286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4" t="s">
        <v>73</v>
      </c>
      <c r="Q159" s="285"/>
      <c r="R159" s="285"/>
      <c r="S159" s="285"/>
      <c r="T159" s="285"/>
      <c r="U159" s="285"/>
      <c r="V159" s="286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25" t="s">
        <v>234</v>
      </c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48"/>
      <c r="AB160" s="48"/>
      <c r="AC160" s="48"/>
    </row>
    <row r="161" spans="1:68" ht="16.5" customHeight="1" x14ac:dyDescent="0.25">
      <c r="A161" s="292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7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3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36</v>
      </c>
      <c r="Y164" s="271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4" t="s">
        <v>73</v>
      </c>
      <c r="Q165" s="285"/>
      <c r="R165" s="285"/>
      <c r="S165" s="285"/>
      <c r="T165" s="285"/>
      <c r="U165" s="285"/>
      <c r="V165" s="286"/>
      <c r="W165" s="37" t="s">
        <v>70</v>
      </c>
      <c r="X165" s="272">
        <f>IFERROR(SUM(X163:X164),"0")</f>
        <v>36</v>
      </c>
      <c r="Y165" s="272">
        <f>IFERROR(SUM(Y163:Y164),"0")</f>
        <v>36</v>
      </c>
      <c r="Z165" s="272">
        <f>IFERROR(IF(Z163="",0,Z163),"0")+IFERROR(IF(Z164="",0,Z164),"0")</f>
        <v>0.31175999999999998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4" t="s">
        <v>73</v>
      </c>
      <c r="Q166" s="285"/>
      <c r="R166" s="285"/>
      <c r="S166" s="285"/>
      <c r="T166" s="285"/>
      <c r="U166" s="285"/>
      <c r="V166" s="286"/>
      <c r="W166" s="37" t="s">
        <v>74</v>
      </c>
      <c r="X166" s="272">
        <f>IFERROR(SUMPRODUCT(X163:X164*H163:H164),"0")</f>
        <v>180</v>
      </c>
      <c r="Y166" s="272">
        <f>IFERROR(SUMPRODUCT(Y163:Y164*H163:H164),"0")</f>
        <v>180</v>
      </c>
      <c r="Z166" s="37"/>
      <c r="AA166" s="273"/>
      <c r="AB166" s="273"/>
      <c r="AC166" s="273"/>
    </row>
    <row r="167" spans="1:68" ht="27.75" customHeight="1" x14ac:dyDescent="0.2">
      <c r="A167" s="325" t="s">
        <v>243</v>
      </c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  <c r="Y167" s="326"/>
      <c r="Z167" s="326"/>
      <c r="AA167" s="48"/>
      <c r="AB167" s="48"/>
      <c r="AC167" s="48"/>
    </row>
    <row r="168" spans="1:68" ht="16.5" customHeight="1" x14ac:dyDescent="0.25">
      <c r="A168" s="292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7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140</v>
      </c>
      <c r="Y170" s="271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98</v>
      </c>
      <c r="Y171" s="271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98</v>
      </c>
      <c r="Y172" s="27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4" t="s">
        <v>73</v>
      </c>
      <c r="Q173" s="285"/>
      <c r="R173" s="285"/>
      <c r="S173" s="285"/>
      <c r="T173" s="285"/>
      <c r="U173" s="285"/>
      <c r="V173" s="286"/>
      <c r="W173" s="37" t="s">
        <v>70</v>
      </c>
      <c r="X173" s="272">
        <f>IFERROR(SUM(X170:X172),"0")</f>
        <v>336</v>
      </c>
      <c r="Y173" s="272">
        <f>IFERROR(SUM(Y170:Y172),"0")</f>
        <v>336</v>
      </c>
      <c r="Z173" s="272">
        <f>IFERROR(IF(Z170="",0,Z170),"0")+IFERROR(IF(Z171="",0,Z171),"0")+IFERROR(IF(Z172="",0,Z172),"0")</f>
        <v>6.0076800000000006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4" t="s">
        <v>73</v>
      </c>
      <c r="Q174" s="285"/>
      <c r="R174" s="285"/>
      <c r="S174" s="285"/>
      <c r="T174" s="285"/>
      <c r="U174" s="285"/>
      <c r="V174" s="286"/>
      <c r="W174" s="37" t="s">
        <v>74</v>
      </c>
      <c r="X174" s="272">
        <f>IFERROR(SUMPRODUCT(X170:X172*H170:H172),"0")</f>
        <v>1008</v>
      </c>
      <c r="Y174" s="272">
        <f>IFERROR(SUMPRODUCT(Y170:Y172*H170:H172),"0")</f>
        <v>1008</v>
      </c>
      <c r="Z174" s="37"/>
      <c r="AA174" s="273"/>
      <c r="AB174" s="273"/>
      <c r="AC174" s="273"/>
    </row>
    <row r="175" spans="1:68" ht="14.25" customHeight="1" x14ac:dyDescent="0.25">
      <c r="A175" s="287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6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4" t="s">
        <v>73</v>
      </c>
      <c r="Q177" s="285"/>
      <c r="R177" s="285"/>
      <c r="S177" s="285"/>
      <c r="T177" s="285"/>
      <c r="U177" s="285"/>
      <c r="V177" s="286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4" t="s">
        <v>73</v>
      </c>
      <c r="Q178" s="285"/>
      <c r="R178" s="285"/>
      <c r="S178" s="285"/>
      <c r="T178" s="285"/>
      <c r="U178" s="285"/>
      <c r="V178" s="286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25" t="s">
        <v>262</v>
      </c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  <c r="Y179" s="326"/>
      <c r="Z179" s="326"/>
      <c r="AA179" s="48"/>
      <c r="AB179" s="48"/>
      <c r="AC179" s="48"/>
    </row>
    <row r="180" spans="1:68" ht="16.5" customHeight="1" x14ac:dyDescent="0.25">
      <c r="A180" s="292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7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4" t="s">
        <v>73</v>
      </c>
      <c r="Q183" s="285"/>
      <c r="R183" s="285"/>
      <c r="S183" s="285"/>
      <c r="T183" s="285"/>
      <c r="U183" s="285"/>
      <c r="V183" s="286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4" t="s">
        <v>73</v>
      </c>
      <c r="Q184" s="285"/>
      <c r="R184" s="285"/>
      <c r="S184" s="285"/>
      <c r="T184" s="285"/>
      <c r="U184" s="285"/>
      <c r="V184" s="286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customHeight="1" x14ac:dyDescent="0.25">
      <c r="A185" s="287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4" t="s">
        <v>73</v>
      </c>
      <c r="Q190" s="285"/>
      <c r="R190" s="285"/>
      <c r="S190" s="285"/>
      <c r="T190" s="285"/>
      <c r="U190" s="285"/>
      <c r="V190" s="286"/>
      <c r="W190" s="37" t="s">
        <v>70</v>
      </c>
      <c r="X190" s="272">
        <f>IFERROR(SUM(X186:X189),"0")</f>
        <v>14</v>
      </c>
      <c r="Y190" s="272">
        <f>IFERROR(SUM(Y186:Y189),"0")</f>
        <v>14</v>
      </c>
      <c r="Z190" s="272">
        <f>IFERROR(IF(Z186="",0,Z186),"0")+IFERROR(IF(Z187="",0,Z187),"0")+IFERROR(IF(Z188="",0,Z188),"0")+IFERROR(IF(Z189="",0,Z189),"0")</f>
        <v>0.25031999999999999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4" t="s">
        <v>73</v>
      </c>
      <c r="Q191" s="285"/>
      <c r="R191" s="285"/>
      <c r="S191" s="285"/>
      <c r="T191" s="285"/>
      <c r="U191" s="285"/>
      <c r="V191" s="286"/>
      <c r="W191" s="37" t="s">
        <v>74</v>
      </c>
      <c r="X191" s="272">
        <f>IFERROR(SUMPRODUCT(X186:X189*H186:H189),"0")</f>
        <v>33.6</v>
      </c>
      <c r="Y191" s="272">
        <f>IFERROR(SUMPRODUCT(Y186:Y189*H186:H189),"0")</f>
        <v>33.6</v>
      </c>
      <c r="Z191" s="37"/>
      <c r="AA191" s="273"/>
      <c r="AB191" s="273"/>
      <c r="AC191" s="273"/>
    </row>
    <row r="192" spans="1:68" ht="16.5" customHeight="1" x14ac:dyDescent="0.25">
      <c r="A192" s="292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7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2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4301071109</v>
      </c>
      <c r="D195" s="278">
        <v>4607111035929</v>
      </c>
      <c r="E195" s="279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6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36</v>
      </c>
      <c r="Y195" s="271">
        <f>IFERROR(IF(X195="","",X195),"")</f>
        <v>36</v>
      </c>
      <c r="Z195" s="36">
        <f>IFERROR(IF(X195="","",X195*0.0155),"")</f>
        <v>0.55800000000000005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268.92</v>
      </c>
      <c r="BN195" s="67">
        <f>IFERROR(Y195*I195,"0")</f>
        <v>268.92</v>
      </c>
      <c r="BO195" s="67">
        <f>IFERROR(X195/J195,"0")</f>
        <v>0.42857142857142855</v>
      </c>
      <c r="BP195" s="67">
        <f>IFERROR(Y195/J195,"0")</f>
        <v>0.42857142857142855</v>
      </c>
    </row>
    <row r="196" spans="1:68" ht="27" customHeight="1" x14ac:dyDescent="0.25">
      <c r="A196" s="54" t="s">
        <v>287</v>
      </c>
      <c r="B196" s="54" t="s">
        <v>288</v>
      </c>
      <c r="C196" s="31">
        <v>4301070915</v>
      </c>
      <c r="D196" s="278">
        <v>4607111035882</v>
      </c>
      <c r="E196" s="279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290</v>
      </c>
      <c r="B197" s="54" t="s">
        <v>291</v>
      </c>
      <c r="C197" s="31">
        <v>4301071107</v>
      </c>
      <c r="D197" s="278">
        <v>4607111035905</v>
      </c>
      <c r="E197" s="279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1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0"/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2"/>
      <c r="P198" s="284" t="s">
        <v>73</v>
      </c>
      <c r="Q198" s="285"/>
      <c r="R198" s="285"/>
      <c r="S198" s="285"/>
      <c r="T198" s="285"/>
      <c r="U198" s="285"/>
      <c r="V198" s="286"/>
      <c r="W198" s="37" t="s">
        <v>70</v>
      </c>
      <c r="X198" s="272">
        <f>IFERROR(SUM(X194:X197),"0")</f>
        <v>36</v>
      </c>
      <c r="Y198" s="272">
        <f>IFERROR(SUM(Y194:Y197),"0")</f>
        <v>36</v>
      </c>
      <c r="Z198" s="272">
        <f>IFERROR(IF(Z194="",0,Z194),"0")+IFERROR(IF(Z195="",0,Z195),"0")+IFERROR(IF(Z196="",0,Z196),"0")+IFERROR(IF(Z197="",0,Z197),"0")</f>
        <v>0.55800000000000005</v>
      </c>
      <c r="AA198" s="273"/>
      <c r="AB198" s="273"/>
      <c r="AC198" s="273"/>
    </row>
    <row r="199" spans="1:68" x14ac:dyDescent="0.2">
      <c r="A199" s="281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4" t="s">
        <v>73</v>
      </c>
      <c r="Q199" s="285"/>
      <c r="R199" s="285"/>
      <c r="S199" s="285"/>
      <c r="T199" s="285"/>
      <c r="U199" s="285"/>
      <c r="V199" s="286"/>
      <c r="W199" s="37" t="s">
        <v>74</v>
      </c>
      <c r="X199" s="272">
        <f>IFERROR(SUMPRODUCT(X194:X197*H194:H197),"0")</f>
        <v>259.2</v>
      </c>
      <c r="Y199" s="272">
        <f>IFERROR(SUMPRODUCT(Y194:Y197*H194:H197),"0")</f>
        <v>259.2</v>
      </c>
      <c r="Z199" s="37"/>
      <c r="AA199" s="273"/>
      <c r="AB199" s="273"/>
      <c r="AC199" s="273"/>
    </row>
    <row r="200" spans="1:68" ht="16.5" customHeight="1" x14ac:dyDescent="0.25">
      <c r="A200" s="292" t="s">
        <v>293</v>
      </c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65"/>
      <c r="AB200" s="265"/>
      <c r="AC200" s="265"/>
    </row>
    <row r="201" spans="1:68" ht="14.25" customHeight="1" x14ac:dyDescent="0.25">
      <c r="A201" s="287" t="s">
        <v>64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8">
        <v>4620207491096</v>
      </c>
      <c r="E202" s="279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93</v>
      </c>
      <c r="M202" s="33" t="s">
        <v>69</v>
      </c>
      <c r="N202" s="33"/>
      <c r="O202" s="32">
        <v>180</v>
      </c>
      <c r="P202" s="460" t="s">
        <v>296</v>
      </c>
      <c r="Q202" s="275"/>
      <c r="R202" s="275"/>
      <c r="S202" s="275"/>
      <c r="T202" s="276"/>
      <c r="U202" s="34"/>
      <c r="V202" s="34"/>
      <c r="W202" s="35" t="s">
        <v>70</v>
      </c>
      <c r="X202" s="270">
        <v>84</v>
      </c>
      <c r="Y202" s="271">
        <f>IFERROR(IF(X202="","",X202),"")</f>
        <v>84</v>
      </c>
      <c r="Z202" s="36">
        <f>IFERROR(IF(X202="","",X202*0.0155),"")</f>
        <v>1.302</v>
      </c>
      <c r="AA202" s="56"/>
      <c r="AB202" s="57"/>
      <c r="AC202" s="200" t="s">
        <v>297</v>
      </c>
      <c r="AG202" s="67"/>
      <c r="AJ202" s="71" t="s">
        <v>95</v>
      </c>
      <c r="AK202" s="71">
        <v>12</v>
      </c>
      <c r="BB202" s="201" t="s">
        <v>1</v>
      </c>
      <c r="BM202" s="67">
        <f>IFERROR(X202*I202,"0")</f>
        <v>439.32000000000005</v>
      </c>
      <c r="BN202" s="67">
        <f>IFERROR(Y202*I202,"0")</f>
        <v>439.32000000000005</v>
      </c>
      <c r="BO202" s="67">
        <f>IFERROR(X202/J202,"0")</f>
        <v>1</v>
      </c>
      <c r="BP202" s="67">
        <f>IFERROR(Y202/J202,"0")</f>
        <v>1</v>
      </c>
    </row>
    <row r="203" spans="1:68" x14ac:dyDescent="0.2">
      <c r="A203" s="280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2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2">
        <f>IFERROR(SUM(X202:X202),"0")</f>
        <v>84</v>
      </c>
      <c r="Y203" s="272">
        <f>IFERROR(SUM(Y202:Y202),"0")</f>
        <v>84</v>
      </c>
      <c r="Z203" s="272">
        <f>IFERROR(IF(Z202="",0,Z202),"0")</f>
        <v>1.302</v>
      </c>
      <c r="AA203" s="273"/>
      <c r="AB203" s="273"/>
      <c r="AC203" s="273"/>
    </row>
    <row r="204" spans="1:68" x14ac:dyDescent="0.2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2">
        <f>IFERROR(SUMPRODUCT(X202:X202*H202:H202),"0")</f>
        <v>420</v>
      </c>
      <c r="Y204" s="272">
        <f>IFERROR(SUMPRODUCT(Y202:Y202*H202:H202),"0")</f>
        <v>420</v>
      </c>
      <c r="Z204" s="37"/>
      <c r="AA204" s="273"/>
      <c r="AB204" s="273"/>
      <c r="AC204" s="273"/>
    </row>
    <row r="205" spans="1:68" ht="16.5" customHeight="1" x14ac:dyDescent="0.25">
      <c r="A205" s="292" t="s">
        <v>298</v>
      </c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65"/>
      <c r="AB205" s="265"/>
      <c r="AC205" s="265"/>
    </row>
    <row r="206" spans="1:68" ht="14.25" customHeight="1" x14ac:dyDescent="0.25">
      <c r="A206" s="287" t="s">
        <v>64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6"/>
      <c r="AB206" s="266"/>
      <c r="AC206" s="266"/>
    </row>
    <row r="207" spans="1:68" ht="27" customHeight="1" x14ac:dyDescent="0.25">
      <c r="A207" s="54" t="s">
        <v>299</v>
      </c>
      <c r="B207" s="54" t="s">
        <v>300</v>
      </c>
      <c r="C207" s="31">
        <v>4301071093</v>
      </c>
      <c r="D207" s="278">
        <v>4620207490709</v>
      </c>
      <c r="E207" s="279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5"/>
      <c r="R207" s="275"/>
      <c r="S207" s="275"/>
      <c r="T207" s="276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0"/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2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x14ac:dyDescent="0.2">
      <c r="A209" s="281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customHeight="1" x14ac:dyDescent="0.25">
      <c r="A210" s="287" t="s">
        <v>127</v>
      </c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1"/>
      <c r="P210" s="281"/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66"/>
      <c r="AB210" s="266"/>
      <c r="AC210" s="266"/>
    </row>
    <row r="211" spans="1:68" ht="27" customHeight="1" x14ac:dyDescent="0.25">
      <c r="A211" s="54" t="s">
        <v>302</v>
      </c>
      <c r="B211" s="54" t="s">
        <v>303</v>
      </c>
      <c r="C211" s="31">
        <v>4301135692</v>
      </c>
      <c r="D211" s="278">
        <v>4620207490570</v>
      </c>
      <c r="E211" s="279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5"/>
      <c r="R211" s="275"/>
      <c r="S211" s="275"/>
      <c r="T211" s="276"/>
      <c r="U211" s="34"/>
      <c r="V211" s="34"/>
      <c r="W211" s="35" t="s">
        <v>70</v>
      </c>
      <c r="X211" s="270">
        <v>14</v>
      </c>
      <c r="Y211" s="271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customHeight="1" x14ac:dyDescent="0.25">
      <c r="A212" s="54" t="s">
        <v>305</v>
      </c>
      <c r="B212" s="54" t="s">
        <v>306</v>
      </c>
      <c r="C212" s="31">
        <v>4301135691</v>
      </c>
      <c r="D212" s="278">
        <v>4620207490549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307</v>
      </c>
      <c r="B213" s="54" t="s">
        <v>308</v>
      </c>
      <c r="C213" s="31">
        <v>4301135694</v>
      </c>
      <c r="D213" s="278">
        <v>4620207490501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4" t="s">
        <v>73</v>
      </c>
      <c r="Q214" s="285"/>
      <c r="R214" s="285"/>
      <c r="S214" s="285"/>
      <c r="T214" s="285"/>
      <c r="U214" s="285"/>
      <c r="V214" s="286"/>
      <c r="W214" s="37" t="s">
        <v>70</v>
      </c>
      <c r="X214" s="272">
        <f>IFERROR(SUM(X211:X213),"0")</f>
        <v>14</v>
      </c>
      <c r="Y214" s="272">
        <f>IFERROR(SUM(Y211:Y213),"0")</f>
        <v>14</v>
      </c>
      <c r="Z214" s="272">
        <f>IFERROR(IF(Z211="",0,Z211),"0")+IFERROR(IF(Z212="",0,Z212),"0")+IFERROR(IF(Z213="",0,Z213),"0")</f>
        <v>0.25031999999999999</v>
      </c>
      <c r="AA214" s="273"/>
      <c r="AB214" s="273"/>
      <c r="AC214" s="273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4" t="s">
        <v>73</v>
      </c>
      <c r="Q215" s="285"/>
      <c r="R215" s="285"/>
      <c r="S215" s="285"/>
      <c r="T215" s="285"/>
      <c r="U215" s="285"/>
      <c r="V215" s="286"/>
      <c r="W215" s="37" t="s">
        <v>74</v>
      </c>
      <c r="X215" s="272">
        <f>IFERROR(SUMPRODUCT(X211:X213*H211:H213),"0")</f>
        <v>33.6</v>
      </c>
      <c r="Y215" s="272">
        <f>IFERROR(SUMPRODUCT(Y211:Y213*H211:H213),"0")</f>
        <v>33.6</v>
      </c>
      <c r="Z215" s="37"/>
      <c r="AA215" s="273"/>
      <c r="AB215" s="273"/>
      <c r="AC215" s="273"/>
    </row>
    <row r="216" spans="1:68" ht="16.5" customHeight="1" x14ac:dyDescent="0.25">
      <c r="A216" s="292" t="s">
        <v>309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65"/>
      <c r="AB216" s="265"/>
      <c r="AC216" s="265"/>
    </row>
    <row r="217" spans="1:68" ht="14.25" customHeight="1" x14ac:dyDescent="0.25">
      <c r="A217" s="287" t="s">
        <v>64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6"/>
      <c r="AB217" s="266"/>
      <c r="AC217" s="266"/>
    </row>
    <row r="218" spans="1:68" ht="16.5" customHeight="1" x14ac:dyDescent="0.25">
      <c r="A218" s="54" t="s">
        <v>310</v>
      </c>
      <c r="B218" s="54" t="s">
        <v>311</v>
      </c>
      <c r="C218" s="31">
        <v>4301071063</v>
      </c>
      <c r="D218" s="278">
        <v>4607111039019</v>
      </c>
      <c r="E218" s="279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75"/>
      <c r="R218" s="275"/>
      <c r="S218" s="275"/>
      <c r="T218" s="276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8">
        <v>4607111038708</v>
      </c>
      <c r="E219" s="279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8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4" t="s">
        <v>73</v>
      </c>
      <c r="Q220" s="285"/>
      <c r="R220" s="285"/>
      <c r="S220" s="285"/>
      <c r="T220" s="285"/>
      <c r="U220" s="285"/>
      <c r="V220" s="286"/>
      <c r="W220" s="37" t="s">
        <v>70</v>
      </c>
      <c r="X220" s="272">
        <f>IFERROR(SUM(X218:X219),"0")</f>
        <v>0</v>
      </c>
      <c r="Y220" s="272">
        <f>IFERROR(SUM(Y218:Y219),"0")</f>
        <v>0</v>
      </c>
      <c r="Z220" s="272">
        <f>IFERROR(IF(Z218="",0,Z218),"0")+IFERROR(IF(Z219="",0,Z219),"0")</f>
        <v>0</v>
      </c>
      <c r="AA220" s="273"/>
      <c r="AB220" s="273"/>
      <c r="AC220" s="273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4" t="s">
        <v>73</v>
      </c>
      <c r="Q221" s="285"/>
      <c r="R221" s="285"/>
      <c r="S221" s="285"/>
      <c r="T221" s="285"/>
      <c r="U221" s="285"/>
      <c r="V221" s="286"/>
      <c r="W221" s="37" t="s">
        <v>74</v>
      </c>
      <c r="X221" s="272">
        <f>IFERROR(SUMPRODUCT(X218:X219*H218:H219),"0")</f>
        <v>0</v>
      </c>
      <c r="Y221" s="272">
        <f>IFERROR(SUMPRODUCT(Y218:Y219*H218:H219),"0")</f>
        <v>0</v>
      </c>
      <c r="Z221" s="37"/>
      <c r="AA221" s="273"/>
      <c r="AB221" s="273"/>
      <c r="AC221" s="273"/>
    </row>
    <row r="222" spans="1:68" ht="27.75" customHeight="1" x14ac:dyDescent="0.2">
      <c r="A222" s="325" t="s">
        <v>316</v>
      </c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  <c r="Y222" s="326"/>
      <c r="Z222" s="326"/>
      <c r="AA222" s="48"/>
      <c r="AB222" s="48"/>
      <c r="AC222" s="48"/>
    </row>
    <row r="223" spans="1:68" ht="16.5" customHeight="1" x14ac:dyDescent="0.25">
      <c r="A223" s="292" t="s">
        <v>317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65"/>
      <c r="AB223" s="265"/>
      <c r="AC223" s="265"/>
    </row>
    <row r="224" spans="1:68" ht="14.25" customHeight="1" x14ac:dyDescent="0.25">
      <c r="A224" s="287" t="s">
        <v>64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6"/>
      <c r="AB224" s="266"/>
      <c r="AC224" s="266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8">
        <v>4607111036162</v>
      </c>
      <c r="E225" s="279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5"/>
      <c r="R225" s="275"/>
      <c r="S225" s="275"/>
      <c r="T225" s="276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4" t="s">
        <v>73</v>
      </c>
      <c r="Q226" s="285"/>
      <c r="R226" s="285"/>
      <c r="S226" s="285"/>
      <c r="T226" s="285"/>
      <c r="U226" s="285"/>
      <c r="V226" s="286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4" t="s">
        <v>73</v>
      </c>
      <c r="Q227" s="285"/>
      <c r="R227" s="285"/>
      <c r="S227" s="285"/>
      <c r="T227" s="285"/>
      <c r="U227" s="285"/>
      <c r="V227" s="286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customHeight="1" x14ac:dyDescent="0.2">
      <c r="A228" s="325" t="s">
        <v>321</v>
      </c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  <c r="AA228" s="48"/>
      <c r="AB228" s="48"/>
      <c r="AC228" s="48"/>
    </row>
    <row r="229" spans="1:68" ht="16.5" customHeight="1" x14ac:dyDescent="0.25">
      <c r="A229" s="292" t="s">
        <v>322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65"/>
      <c r="AB229" s="265"/>
      <c r="AC229" s="265"/>
    </row>
    <row r="230" spans="1:68" ht="14.25" customHeight="1" x14ac:dyDescent="0.25">
      <c r="A230" s="287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6"/>
      <c r="AB230" s="266"/>
      <c r="AC230" s="266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8">
        <v>4607111035899</v>
      </c>
      <c r="E231" s="279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5"/>
      <c r="R231" s="275"/>
      <c r="S231" s="275"/>
      <c r="T231" s="276"/>
      <c r="U231" s="34"/>
      <c r="V231" s="34"/>
      <c r="W231" s="35" t="s">
        <v>70</v>
      </c>
      <c r="X231" s="270">
        <v>96</v>
      </c>
      <c r="Y231" s="271">
        <f>IFERROR(IF(X231="","",X231),"")</f>
        <v>96</v>
      </c>
      <c r="Z231" s="36">
        <f>IFERROR(IF(X231="","",X231*0.0155),"")</f>
        <v>1.488</v>
      </c>
      <c r="AA231" s="56"/>
      <c r="AB231" s="57"/>
      <c r="AC231" s="216" t="s">
        <v>242</v>
      </c>
      <c r="AG231" s="67"/>
      <c r="AJ231" s="71" t="s">
        <v>83</v>
      </c>
      <c r="AK231" s="71">
        <v>84</v>
      </c>
      <c r="BB231" s="217" t="s">
        <v>1</v>
      </c>
      <c r="BM231" s="67">
        <f>IFERROR(X231*I231,"0")</f>
        <v>505.15199999999993</v>
      </c>
      <c r="BN231" s="67">
        <f>IFERROR(Y231*I231,"0")</f>
        <v>505.15199999999993</v>
      </c>
      <c r="BO231" s="67">
        <f>IFERROR(X231/J231,"0")</f>
        <v>1.1428571428571428</v>
      </c>
      <c r="BP231" s="67">
        <f>IFERROR(Y231/J231,"0")</f>
        <v>1.1428571428571428</v>
      </c>
    </row>
    <row r="232" spans="1:68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4" t="s">
        <v>73</v>
      </c>
      <c r="Q232" s="285"/>
      <c r="R232" s="285"/>
      <c r="S232" s="285"/>
      <c r="T232" s="285"/>
      <c r="U232" s="285"/>
      <c r="V232" s="286"/>
      <c r="W232" s="37" t="s">
        <v>70</v>
      </c>
      <c r="X232" s="272">
        <f>IFERROR(SUM(X231:X231),"0")</f>
        <v>96</v>
      </c>
      <c r="Y232" s="272">
        <f>IFERROR(SUM(Y231:Y231),"0")</f>
        <v>96</v>
      </c>
      <c r="Z232" s="272">
        <f>IFERROR(IF(Z231="",0,Z231),"0")</f>
        <v>1.488</v>
      </c>
      <c r="AA232" s="273"/>
      <c r="AB232" s="273"/>
      <c r="AC232" s="273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4" t="s">
        <v>73</v>
      </c>
      <c r="Q233" s="285"/>
      <c r="R233" s="285"/>
      <c r="S233" s="285"/>
      <c r="T233" s="285"/>
      <c r="U233" s="285"/>
      <c r="V233" s="286"/>
      <c r="W233" s="37" t="s">
        <v>74</v>
      </c>
      <c r="X233" s="272">
        <f>IFERROR(SUMPRODUCT(X231:X231*H231:H231),"0")</f>
        <v>480</v>
      </c>
      <c r="Y233" s="272">
        <f>IFERROR(SUMPRODUCT(Y231:Y231*H231:H231),"0")</f>
        <v>480</v>
      </c>
      <c r="Z233" s="37"/>
      <c r="AA233" s="273"/>
      <c r="AB233" s="273"/>
      <c r="AC233" s="273"/>
    </row>
    <row r="234" spans="1:68" ht="27.75" customHeight="1" x14ac:dyDescent="0.2">
      <c r="A234" s="325" t="s">
        <v>325</v>
      </c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  <c r="AA234" s="48"/>
      <c r="AB234" s="48"/>
      <c r="AC234" s="48"/>
    </row>
    <row r="235" spans="1:68" ht="16.5" customHeight="1" x14ac:dyDescent="0.25">
      <c r="A235" s="292" t="s">
        <v>326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65"/>
      <c r="AB235" s="265"/>
      <c r="AC235" s="265"/>
    </row>
    <row r="236" spans="1:68" ht="14.25" customHeight="1" x14ac:dyDescent="0.25">
      <c r="A236" s="287" t="s">
        <v>327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6"/>
      <c r="AB236" s="266"/>
      <c r="AC236" s="266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8">
        <v>4607111039774</v>
      </c>
      <c r="E237" s="279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5"/>
      <c r="R237" s="275"/>
      <c r="S237" s="275"/>
      <c r="T237" s="276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4" t="s">
        <v>73</v>
      </c>
      <c r="Q238" s="285"/>
      <c r="R238" s="285"/>
      <c r="S238" s="285"/>
      <c r="T238" s="285"/>
      <c r="U238" s="285"/>
      <c r="V238" s="286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4" t="s">
        <v>73</v>
      </c>
      <c r="Q239" s="285"/>
      <c r="R239" s="285"/>
      <c r="S239" s="285"/>
      <c r="T239" s="285"/>
      <c r="U239" s="285"/>
      <c r="V239" s="286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customHeight="1" x14ac:dyDescent="0.25">
      <c r="A240" s="287" t="s">
        <v>127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66"/>
      <c r="AB240" s="266"/>
      <c r="AC240" s="266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8">
        <v>4607111039361</v>
      </c>
      <c r="E241" s="279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5"/>
      <c r="R241" s="275"/>
      <c r="S241" s="275"/>
      <c r="T241" s="276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0"/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2"/>
      <c r="P242" s="284" t="s">
        <v>73</v>
      </c>
      <c r="Q242" s="285"/>
      <c r="R242" s="285"/>
      <c r="S242" s="285"/>
      <c r="T242" s="285"/>
      <c r="U242" s="285"/>
      <c r="V242" s="286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x14ac:dyDescent="0.2">
      <c r="A243" s="281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4" t="s">
        <v>73</v>
      </c>
      <c r="Q243" s="285"/>
      <c r="R243" s="285"/>
      <c r="S243" s="285"/>
      <c r="T243" s="285"/>
      <c r="U243" s="285"/>
      <c r="V243" s="286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customHeight="1" x14ac:dyDescent="0.2">
      <c r="A244" s="325" t="s">
        <v>333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48"/>
      <c r="AB244" s="48"/>
      <c r="AC244" s="48"/>
    </row>
    <row r="245" spans="1:68" ht="16.5" customHeight="1" x14ac:dyDescent="0.25">
      <c r="A245" s="292" t="s">
        <v>333</v>
      </c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1"/>
      <c r="P245" s="281"/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65"/>
      <c r="AB245" s="265"/>
      <c r="AC245" s="265"/>
    </row>
    <row r="246" spans="1:68" ht="14.25" customHeight="1" x14ac:dyDescent="0.25">
      <c r="A246" s="287" t="s">
        <v>64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6"/>
      <c r="AB246" s="266"/>
      <c r="AC246" s="266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8">
        <v>4640242181264</v>
      </c>
      <c r="E247" s="279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5"/>
      <c r="R247" s="275"/>
      <c r="S247" s="275"/>
      <c r="T247" s="276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8">
        <v>4640242181325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8">
        <v>4640242180670</v>
      </c>
      <c r="E249" s="279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0"/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2"/>
      <c r="P250" s="284" t="s">
        <v>73</v>
      </c>
      <c r="Q250" s="285"/>
      <c r="R250" s="285"/>
      <c r="S250" s="285"/>
      <c r="T250" s="285"/>
      <c r="U250" s="285"/>
      <c r="V250" s="286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x14ac:dyDescent="0.2">
      <c r="A251" s="281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4" t="s">
        <v>73</v>
      </c>
      <c r="Q251" s="285"/>
      <c r="R251" s="285"/>
      <c r="S251" s="285"/>
      <c r="T251" s="285"/>
      <c r="U251" s="285"/>
      <c r="V251" s="286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customHeight="1" x14ac:dyDescent="0.25">
      <c r="A252" s="287" t="s">
        <v>77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66"/>
      <c r="AB252" s="266"/>
      <c r="AC252" s="266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8">
        <v>4640242180397</v>
      </c>
      <c r="E253" s="279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5"/>
      <c r="R253" s="275"/>
      <c r="S253" s="275"/>
      <c r="T253" s="276"/>
      <c r="U253" s="34"/>
      <c r="V253" s="34"/>
      <c r="W253" s="35" t="s">
        <v>70</v>
      </c>
      <c r="X253" s="270">
        <v>216</v>
      </c>
      <c r="Y253" s="271">
        <f>IFERROR(IF(X253="","",X253),"")</f>
        <v>216</v>
      </c>
      <c r="Z253" s="36">
        <f>IFERROR(IF(X253="","",X253*0.0155),"")</f>
        <v>3.3479999999999999</v>
      </c>
      <c r="AA253" s="56"/>
      <c r="AB253" s="57"/>
      <c r="AC253" s="228" t="s">
        <v>344</v>
      </c>
      <c r="AG253" s="67"/>
      <c r="AJ253" s="71" t="s">
        <v>83</v>
      </c>
      <c r="AK253" s="71">
        <v>84</v>
      </c>
      <c r="BB253" s="229" t="s">
        <v>84</v>
      </c>
      <c r="BM253" s="67">
        <f>IFERROR(X253*I253,"0")</f>
        <v>1352.1599999999999</v>
      </c>
      <c r="BN253" s="67">
        <f>IFERROR(Y253*I253,"0")</f>
        <v>1352.1599999999999</v>
      </c>
      <c r="BO253" s="67">
        <f>IFERROR(X253/J253,"0")</f>
        <v>2.5714285714285716</v>
      </c>
      <c r="BP253" s="67">
        <f>IFERROR(Y253/J253,"0")</f>
        <v>2.5714285714285716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8">
        <v>4640242181219</v>
      </c>
      <c r="E254" s="279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93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95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0"/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2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2">
        <f>IFERROR(SUM(X253:X254),"0")</f>
        <v>216</v>
      </c>
      <c r="Y255" s="272">
        <f>IFERROR(SUM(Y253:Y254),"0")</f>
        <v>216</v>
      </c>
      <c r="Z255" s="272">
        <f>IFERROR(IF(Z253="",0,Z253),"0")+IFERROR(IF(Z254="",0,Z254),"0")</f>
        <v>3.3479999999999999</v>
      </c>
      <c r="AA255" s="273"/>
      <c r="AB255" s="273"/>
      <c r="AC255" s="273"/>
    </row>
    <row r="256" spans="1:68" x14ac:dyDescent="0.2">
      <c r="A256" s="281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2">
        <f>IFERROR(SUMPRODUCT(X253:X254*H253:H254),"0")</f>
        <v>1296</v>
      </c>
      <c r="Y256" s="272">
        <f>IFERROR(SUMPRODUCT(Y253:Y254*H253:H254),"0")</f>
        <v>1296</v>
      </c>
      <c r="Z256" s="37"/>
      <c r="AA256" s="273"/>
      <c r="AB256" s="273"/>
      <c r="AC256" s="273"/>
    </row>
    <row r="257" spans="1:68" ht="14.25" customHeight="1" x14ac:dyDescent="0.25">
      <c r="A257" s="287" t="s">
        <v>121</v>
      </c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1"/>
      <c r="P257" s="281"/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66"/>
      <c r="AB257" s="266"/>
      <c r="AC257" s="266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8">
        <v>4640242180304</v>
      </c>
      <c r="E258" s="279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93</v>
      </c>
      <c r="M258" s="33" t="s">
        <v>69</v>
      </c>
      <c r="N258" s="33"/>
      <c r="O258" s="32">
        <v>180</v>
      </c>
      <c r="P258" s="34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5"/>
      <c r="R258" s="275"/>
      <c r="S258" s="275"/>
      <c r="T258" s="276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95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8">
        <v>4640242180236</v>
      </c>
      <c r="E259" s="279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84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8">
        <v>4640242180410</v>
      </c>
      <c r="E260" s="279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93</v>
      </c>
      <c r="M260" s="33" t="s">
        <v>69</v>
      </c>
      <c r="N260" s="33"/>
      <c r="O260" s="32">
        <v>180</v>
      </c>
      <c r="P260" s="38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42</v>
      </c>
      <c r="Y260" s="271">
        <f>IFERROR(IF(X260="","",X260),"")</f>
        <v>42</v>
      </c>
      <c r="Z260" s="36">
        <f>IFERROR(IF(X260="","",X260*0.00936),"")</f>
        <v>0.39312000000000002</v>
      </c>
      <c r="AA260" s="56"/>
      <c r="AB260" s="57"/>
      <c r="AC260" s="236" t="s">
        <v>349</v>
      </c>
      <c r="AG260" s="67"/>
      <c r="AJ260" s="71" t="s">
        <v>95</v>
      </c>
      <c r="AK260" s="71">
        <v>14</v>
      </c>
      <c r="BB260" s="237" t="s">
        <v>84</v>
      </c>
      <c r="BM260" s="67">
        <f>IFERROR(X260*I260,"0")</f>
        <v>102.14399999999999</v>
      </c>
      <c r="BN260" s="67">
        <f>IFERROR(Y260*I260,"0")</f>
        <v>102.14399999999999</v>
      </c>
      <c r="BO260" s="67">
        <f>IFERROR(X260/J260,"0")</f>
        <v>0.33333333333333331</v>
      </c>
      <c r="BP260" s="67">
        <f>IFERROR(Y260/J260,"0")</f>
        <v>0.33333333333333331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4" t="s">
        <v>73</v>
      </c>
      <c r="Q261" s="285"/>
      <c r="R261" s="285"/>
      <c r="S261" s="285"/>
      <c r="T261" s="285"/>
      <c r="U261" s="285"/>
      <c r="V261" s="286"/>
      <c r="W261" s="37" t="s">
        <v>70</v>
      </c>
      <c r="X261" s="272">
        <f>IFERROR(SUM(X258:X260),"0")</f>
        <v>42</v>
      </c>
      <c r="Y261" s="272">
        <f>IFERROR(SUM(Y258:Y260),"0")</f>
        <v>42</v>
      </c>
      <c r="Z261" s="272">
        <f>IFERROR(IF(Z258="",0,Z258),"0")+IFERROR(IF(Z259="",0,Z259),"0")+IFERROR(IF(Z260="",0,Z260),"0")</f>
        <v>0.39312000000000002</v>
      </c>
      <c r="AA261" s="273"/>
      <c r="AB261" s="273"/>
      <c r="AC261" s="273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4" t="s">
        <v>73</v>
      </c>
      <c r="Q262" s="285"/>
      <c r="R262" s="285"/>
      <c r="S262" s="285"/>
      <c r="T262" s="285"/>
      <c r="U262" s="285"/>
      <c r="V262" s="286"/>
      <c r="W262" s="37" t="s">
        <v>74</v>
      </c>
      <c r="X262" s="272">
        <f>IFERROR(SUMPRODUCT(X258:X260*H258:H260),"0")</f>
        <v>94.080000000000013</v>
      </c>
      <c r="Y262" s="272">
        <f>IFERROR(SUMPRODUCT(Y258:Y260*H258:H260),"0")</f>
        <v>94.080000000000013</v>
      </c>
      <c r="Z262" s="37"/>
      <c r="AA262" s="273"/>
      <c r="AB262" s="273"/>
      <c r="AC262" s="273"/>
    </row>
    <row r="263" spans="1:68" ht="14.25" customHeight="1" x14ac:dyDescent="0.25">
      <c r="A263" s="287" t="s">
        <v>127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66"/>
      <c r="AB263" s="266"/>
      <c r="AC263" s="266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8">
        <v>4640242181554</v>
      </c>
      <c r="E264" s="279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5"/>
      <c r="R264" s="275"/>
      <c r="S264" s="275"/>
      <c r="T264" s="276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8">
        <v>4640242181561</v>
      </c>
      <c r="E265" s="279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93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70</v>
      </c>
      <c r="Y265" s="271">
        <f t="shared" si="12"/>
        <v>70</v>
      </c>
      <c r="Z265" s="36">
        <f>IFERROR(IF(X265="","",X265*0.00936),"")</f>
        <v>0.6552</v>
      </c>
      <c r="AA265" s="56"/>
      <c r="AB265" s="57"/>
      <c r="AC265" s="240" t="s">
        <v>359</v>
      </c>
      <c r="AG265" s="67"/>
      <c r="AJ265" s="71" t="s">
        <v>95</v>
      </c>
      <c r="AK265" s="71">
        <v>14</v>
      </c>
      <c r="BB265" s="241" t="s">
        <v>84</v>
      </c>
      <c r="BM265" s="67">
        <f t="shared" si="13"/>
        <v>272.44</v>
      </c>
      <c r="BN265" s="67">
        <f t="shared" si="14"/>
        <v>272.44</v>
      </c>
      <c r="BO265" s="67">
        <f t="shared" si="15"/>
        <v>0.55555555555555558</v>
      </c>
      <c r="BP265" s="67">
        <f t="shared" si="16"/>
        <v>0.55555555555555558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8">
        <v>4640242181424</v>
      </c>
      <c r="E266" s="279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93</v>
      </c>
      <c r="M266" s="33" t="s">
        <v>69</v>
      </c>
      <c r="N266" s="33"/>
      <c r="O266" s="32">
        <v>180</v>
      </c>
      <c r="P266" s="32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95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8">
        <v>4640242181523</v>
      </c>
      <c r="E267" s="279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56</v>
      </c>
      <c r="Y267" s="271">
        <f t="shared" si="12"/>
        <v>56</v>
      </c>
      <c r="Z267" s="36">
        <f t="shared" ref="Z267:Z272" si="17">IFERROR(IF(X267="","",X267*0.00936),"")</f>
        <v>0.52415999999999996</v>
      </c>
      <c r="AA267" s="56"/>
      <c r="AB267" s="57"/>
      <c r="AC267" s="244" t="s">
        <v>359</v>
      </c>
      <c r="AG267" s="67"/>
      <c r="AJ267" s="71" t="s">
        <v>95</v>
      </c>
      <c r="AK267" s="71">
        <v>14</v>
      </c>
      <c r="BB267" s="245" t="s">
        <v>84</v>
      </c>
      <c r="BM267" s="67">
        <f t="shared" si="13"/>
        <v>178.75200000000001</v>
      </c>
      <c r="BN267" s="67">
        <f t="shared" si="14"/>
        <v>178.75200000000001</v>
      </c>
      <c r="BO267" s="67">
        <f t="shared" si="15"/>
        <v>0.44444444444444442</v>
      </c>
      <c r="BP267" s="67">
        <f t="shared" si="16"/>
        <v>0.44444444444444442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8">
        <v>4640242181486</v>
      </c>
      <c r="E268" s="279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3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42</v>
      </c>
      <c r="Y268" s="271">
        <f t="shared" si="12"/>
        <v>42</v>
      </c>
      <c r="Z268" s="36">
        <f t="shared" si="17"/>
        <v>0.39312000000000002</v>
      </c>
      <c r="AA268" s="56"/>
      <c r="AB268" s="57"/>
      <c r="AC268" s="246" t="s">
        <v>356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163.464</v>
      </c>
      <c r="BN268" s="67">
        <f t="shared" si="14"/>
        <v>163.464</v>
      </c>
      <c r="BO268" s="67">
        <f t="shared" si="15"/>
        <v>0.33333333333333331</v>
      </c>
      <c r="BP268" s="67">
        <f t="shared" si="16"/>
        <v>0.33333333333333331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8">
        <v>4640242181493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8">
        <v>4640242181509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8">
        <v>4640242181240</v>
      </c>
      <c r="E271" s="279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8">
        <v>4640242181318</v>
      </c>
      <c r="E272" s="279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8">
        <v>4640242181387</v>
      </c>
      <c r="E273" s="279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33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8">
        <v>4640242181332</v>
      </c>
      <c r="E274" s="279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93</v>
      </c>
      <c r="M274" s="33" t="s">
        <v>69</v>
      </c>
      <c r="N274" s="33"/>
      <c r="O274" s="32">
        <v>180</v>
      </c>
      <c r="P274" s="40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95</v>
      </c>
      <c r="AK274" s="71">
        <v>18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4301135308</v>
      </c>
      <c r="D275" s="278">
        <v>4640242181349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4" t="s">
        <v>73</v>
      </c>
      <c r="Q276" s="285"/>
      <c r="R276" s="285"/>
      <c r="S276" s="285"/>
      <c r="T276" s="285"/>
      <c r="U276" s="285"/>
      <c r="V276" s="286"/>
      <c r="W276" s="37" t="s">
        <v>70</v>
      </c>
      <c r="X276" s="272">
        <f>IFERROR(SUM(X264:X275),"0")</f>
        <v>168</v>
      </c>
      <c r="Y276" s="272">
        <f>IFERROR(SUM(Y264:Y275),"0")</f>
        <v>168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1.5724800000000001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4" t="s">
        <v>73</v>
      </c>
      <c r="Q277" s="285"/>
      <c r="R277" s="285"/>
      <c r="S277" s="285"/>
      <c r="T277" s="285"/>
      <c r="U277" s="285"/>
      <c r="V277" s="286"/>
      <c r="W277" s="37" t="s">
        <v>74</v>
      </c>
      <c r="X277" s="272">
        <f>IFERROR(SUMPRODUCT(X264:X275*H264:H275),"0")</f>
        <v>582.4</v>
      </c>
      <c r="Y277" s="272">
        <f>IFERROR(SUMPRODUCT(Y264:Y275*H264:H275),"0")</f>
        <v>582.4</v>
      </c>
      <c r="Z277" s="37"/>
      <c r="AA277" s="273"/>
      <c r="AB277" s="273"/>
      <c r="AC277" s="273"/>
    </row>
    <row r="278" spans="1:68" ht="15" customHeight="1" x14ac:dyDescent="0.2">
      <c r="A278" s="417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5"/>
      <c r="P278" s="321" t="s">
        <v>380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12164.920000000002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12164.920000000002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5"/>
      <c r="P279" s="321" t="s">
        <v>381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13347.8508</v>
      </c>
      <c r="Y279" s="272">
        <f>IFERROR(SUM(BN22:BN275),"0")</f>
        <v>13347.8508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5"/>
      <c r="P280" s="321" t="s">
        <v>382</v>
      </c>
      <c r="Q280" s="322"/>
      <c r="R280" s="322"/>
      <c r="S280" s="322"/>
      <c r="T280" s="322"/>
      <c r="U280" s="322"/>
      <c r="V280" s="323"/>
      <c r="W280" s="37" t="s">
        <v>383</v>
      </c>
      <c r="X280" s="38">
        <f>ROUNDUP(SUM(BO22:BO275),0)</f>
        <v>34</v>
      </c>
      <c r="Y280" s="38">
        <f>ROUNDUP(SUM(BP22:BP275),0)</f>
        <v>34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5"/>
      <c r="P281" s="321" t="s">
        <v>384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14197.8508</v>
      </c>
      <c r="Y281" s="272">
        <f>GrossWeightTotalR+PalletQtyTotalR*25</f>
        <v>14197.8508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5"/>
      <c r="P282" s="321" t="s">
        <v>385</v>
      </c>
      <c r="Q282" s="322"/>
      <c r="R282" s="322"/>
      <c r="S282" s="322"/>
      <c r="T282" s="322"/>
      <c r="U282" s="322"/>
      <c r="V282" s="323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2858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2858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5"/>
      <c r="P283" s="321" t="s">
        <v>386</v>
      </c>
      <c r="Q283" s="322"/>
      <c r="R283" s="322"/>
      <c r="S283" s="322"/>
      <c r="T283" s="322"/>
      <c r="U283" s="322"/>
      <c r="V283" s="323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42.9206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290" t="s">
        <v>75</v>
      </c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9"/>
      <c r="U285" s="267" t="s">
        <v>234</v>
      </c>
      <c r="V285" s="267" t="s">
        <v>243</v>
      </c>
      <c r="W285" s="290" t="s">
        <v>262</v>
      </c>
      <c r="X285" s="418"/>
      <c r="Y285" s="418"/>
      <c r="Z285" s="418"/>
      <c r="AA285" s="419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404" t="s">
        <v>389</v>
      </c>
      <c r="B286" s="290" t="s">
        <v>63</v>
      </c>
      <c r="C286" s="290" t="s">
        <v>76</v>
      </c>
      <c r="D286" s="290" t="s">
        <v>87</v>
      </c>
      <c r="E286" s="290" t="s">
        <v>99</v>
      </c>
      <c r="F286" s="290" t="s">
        <v>110</v>
      </c>
      <c r="G286" s="290" t="s">
        <v>135</v>
      </c>
      <c r="H286" s="290" t="s">
        <v>142</v>
      </c>
      <c r="I286" s="290" t="s">
        <v>146</v>
      </c>
      <c r="J286" s="290" t="s">
        <v>154</v>
      </c>
      <c r="K286" s="290" t="s">
        <v>169</v>
      </c>
      <c r="L286" s="290" t="s">
        <v>175</v>
      </c>
      <c r="M286" s="290" t="s">
        <v>200</v>
      </c>
      <c r="N286" s="268"/>
      <c r="O286" s="290" t="s">
        <v>206</v>
      </c>
      <c r="P286" s="290" t="s">
        <v>213</v>
      </c>
      <c r="Q286" s="290" t="s">
        <v>218</v>
      </c>
      <c r="R286" s="290" t="s">
        <v>222</v>
      </c>
      <c r="S286" s="290" t="s">
        <v>225</v>
      </c>
      <c r="T286" s="290" t="s">
        <v>230</v>
      </c>
      <c r="U286" s="290" t="s">
        <v>235</v>
      </c>
      <c r="V286" s="290" t="s">
        <v>244</v>
      </c>
      <c r="W286" s="290" t="s">
        <v>263</v>
      </c>
      <c r="X286" s="290" t="s">
        <v>279</v>
      </c>
      <c r="Y286" s="290" t="s">
        <v>293</v>
      </c>
      <c r="Z286" s="290" t="s">
        <v>298</v>
      </c>
      <c r="AA286" s="290" t="s">
        <v>309</v>
      </c>
      <c r="AB286" s="290" t="s">
        <v>317</v>
      </c>
      <c r="AC286" s="290" t="s">
        <v>322</v>
      </c>
      <c r="AD286" s="290" t="s">
        <v>326</v>
      </c>
      <c r="AE286" s="290" t="s">
        <v>333</v>
      </c>
      <c r="AF286" s="268"/>
    </row>
    <row r="287" spans="1:68" ht="13.5" customHeight="1" thickBot="1" x14ac:dyDescent="0.25">
      <c r="A287" s="405"/>
      <c r="B287" s="291"/>
      <c r="C287" s="291"/>
      <c r="D287" s="291"/>
      <c r="E287" s="291"/>
      <c r="F287" s="291"/>
      <c r="G287" s="291"/>
      <c r="H287" s="291"/>
      <c r="I287" s="291"/>
      <c r="J287" s="291"/>
      <c r="K287" s="291"/>
      <c r="L287" s="291"/>
      <c r="M287" s="291"/>
      <c r="N287" s="268"/>
      <c r="O287" s="291"/>
      <c r="P287" s="291"/>
      <c r="Q287" s="291"/>
      <c r="R287" s="291"/>
      <c r="S287" s="291"/>
      <c r="T287" s="291"/>
      <c r="U287" s="291"/>
      <c r="V287" s="291"/>
      <c r="W287" s="291"/>
      <c r="X287" s="291"/>
      <c r="Y287" s="291"/>
      <c r="Z287" s="291"/>
      <c r="AA287" s="291"/>
      <c r="AB287" s="291"/>
      <c r="AC287" s="291"/>
      <c r="AD287" s="291"/>
      <c r="AE287" s="291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231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1932</v>
      </c>
      <c r="F288" s="46">
        <f>IFERROR(X49*H49,"0")+IFERROR(X53*H53,"0")+IFERROR(X57*H57,"0")+IFERROR(X61*H61,"0")+IFERROR(X62*H62,"0")+IFERROR(X66*H66,"0")+IFERROR(X67*H67,"0")+IFERROR(X68*H68,"0")</f>
        <v>50.400000000000006</v>
      </c>
      <c r="G288" s="46">
        <f>IFERROR(X73*H73,"0")+IFERROR(X74*H74,"0")</f>
        <v>1020</v>
      </c>
      <c r="H288" s="46">
        <f>IFERROR(X79*H79,"0")</f>
        <v>50.4</v>
      </c>
      <c r="I288" s="46">
        <f>IFERROR(X84*H84,"0")+IFERROR(X85*H85,"0")</f>
        <v>252</v>
      </c>
      <c r="J288" s="46">
        <f>IFERROR(X90*H90,"0")+IFERROR(X91*H91,"0")+IFERROR(X92*H92,"0")+IFERROR(X93*H93,"0")+IFERROR(X94*H94,"0")+IFERROR(X95*H95,"0")</f>
        <v>663.59999999999991</v>
      </c>
      <c r="K288" s="46">
        <f>IFERROR(X100*H100,"0")+IFERROR(X101*H101,"0")</f>
        <v>30.240000000000002</v>
      </c>
      <c r="L288" s="46">
        <f>IFERROR(X106*H106,"0")+IFERROR(X107*H107,"0")+IFERROR(X108*H108,"0")+IFERROR(X109*H109,"0")+IFERROR(X110*H110,"0")+IFERROR(X111*H111,"0")+IFERROR(X115*H115,"0")+IFERROR(X119*H119,"0")</f>
        <v>2044.8000000000002</v>
      </c>
      <c r="M288" s="46">
        <f>IFERROR(X124*H124,"0")+IFERROR(X125*H125,"0")</f>
        <v>882</v>
      </c>
      <c r="N288" s="268"/>
      <c r="O288" s="46">
        <f>IFERROR(X130*H130,"0")+IFERROR(X131*H131,"0")</f>
        <v>378</v>
      </c>
      <c r="P288" s="46">
        <f>IFERROR(X136*H136,"0")+IFERROR(X137*H137,"0")</f>
        <v>201.60000000000002</v>
      </c>
      <c r="Q288" s="46">
        <f>IFERROR(X142*H142,"0")</f>
        <v>42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180</v>
      </c>
      <c r="V288" s="46">
        <f>IFERROR(X170*H170,"0")+IFERROR(X171*H171,"0")+IFERROR(X172*H172,"0")+IFERROR(X176*H176,"0")</f>
        <v>1008</v>
      </c>
      <c r="W288" s="46">
        <f>IFERROR(X182*H182,"0")+IFERROR(X186*H186,"0")+IFERROR(X187*H187,"0")+IFERROR(X188*H188,"0")+IFERROR(X189*H189,"0")</f>
        <v>33.6</v>
      </c>
      <c r="X288" s="46">
        <f>IFERROR(X194*H194,"0")+IFERROR(X195*H195,"0")+IFERROR(X196*H196,"0")+IFERROR(X197*H197,"0")</f>
        <v>259.2</v>
      </c>
      <c r="Y288" s="46">
        <f>IFERROR(X202*H202,"0")</f>
        <v>420</v>
      </c>
      <c r="Z288" s="46">
        <f>IFERROR(X207*H207,"0")+IFERROR(X211*H211,"0")+IFERROR(X212*H212,"0")+IFERROR(X213*H213,"0")</f>
        <v>33.6</v>
      </c>
      <c r="AA288" s="46">
        <f>IFERROR(X218*H218,"0")+IFERROR(X219*H219,"0")</f>
        <v>0</v>
      </c>
      <c r="AB288" s="46">
        <f>IFERROR(X225*H225,"0")</f>
        <v>0</v>
      </c>
      <c r="AC288" s="46">
        <f>IFERROR(X231*H231,"0")</f>
        <v>480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1972.48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6264</v>
      </c>
      <c r="B291" s="60">
        <f>SUMPRODUCT(--(BB:BB="ПГП"),--(W:W="кор"),H:H,Y:Y)+SUMPRODUCT(--(BB:BB="ПГП"),--(W:W="кг"),Y:Y)</f>
        <v>5900.9199999999992</v>
      </c>
      <c r="C291" s="60">
        <f>SUMPRODUCT(--(BB:BB="КИЗ"),--(W:W="кор"),H:H,Y:Y)+SUMPRODUCT(--(BB:BB="КИЗ"),--(W:W="кг"),Y:Y)</f>
        <v>0</v>
      </c>
    </row>
  </sheetData>
  <sheetProtection algorithmName="SHA-512" hashValue="P8P/9TliaJo4K6h5RAYCO4iH1qj5xYZiOhHSz3lgG4ahIlZ6Zeo79tMQeWBm7BX76W4hpUiNQKXCFs9+5NVIfQ==" saltValue="h1ewnf/2tidQD2Tvy8Q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7 X207 X211:X213 X218:X219 X225 X237 X241 X247:X249 X264 X269:X273 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1 X253 X259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2 X254 X258 X260 X265:X268 X274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LaxWNYM0pVHRfo5kH3+MnhRnFAMOCAlp3B36TXvdSrItYnJnKmw4KZmXXp568cv/x4/r0Tu72ljFOySOXpazQQ==" saltValue="4DXffkTNgHpG9KQn60Qz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