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905F039E-A865-414B-A4D7-92C33F186E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08" i="1" l="1"/>
  <c r="X497" i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08" i="1" s="1"/>
  <c r="P424" i="1"/>
  <c r="X421" i="1"/>
  <c r="Y420" i="1"/>
  <c r="X420" i="1"/>
  <c r="BP419" i="1"/>
  <c r="BO419" i="1"/>
  <c r="BN419" i="1"/>
  <c r="BM419" i="1"/>
  <c r="Z419" i="1"/>
  <c r="Z420" i="1" s="1"/>
  <c r="Y419" i="1"/>
  <c r="X508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U508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Y338" i="1" s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8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8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Y246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Y174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Y70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8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3" i="1"/>
  <c r="Y37" i="1"/>
  <c r="Y45" i="1"/>
  <c r="Y49" i="1"/>
  <c r="D508" i="1"/>
  <c r="Y59" i="1"/>
  <c r="Y58" i="1"/>
  <c r="BP62" i="1"/>
  <c r="BN62" i="1"/>
  <c r="Z62" i="1"/>
  <c r="Z64" i="1" s="1"/>
  <c r="BP74" i="1"/>
  <c r="BN74" i="1"/>
  <c r="Z74" i="1"/>
  <c r="Z78" i="1" s="1"/>
  <c r="Y78" i="1"/>
  <c r="BP82" i="1"/>
  <c r="BN82" i="1"/>
  <c r="Z82" i="1"/>
  <c r="Z83" i="1" s="1"/>
  <c r="Y84" i="1"/>
  <c r="E508" i="1"/>
  <c r="Y90" i="1"/>
  <c r="BP87" i="1"/>
  <c r="BN87" i="1"/>
  <c r="Z87" i="1"/>
  <c r="BP96" i="1"/>
  <c r="BN96" i="1"/>
  <c r="Z96" i="1"/>
  <c r="Y98" i="1"/>
  <c r="F50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2" i="1"/>
  <c r="BP121" i="1"/>
  <c r="BN121" i="1"/>
  <c r="Z121" i="1"/>
  <c r="Z122" i="1" s="1"/>
  <c r="Y123" i="1"/>
  <c r="G508" i="1"/>
  <c r="Y129" i="1"/>
  <c r="BP126" i="1"/>
  <c r="BN126" i="1"/>
  <c r="Z126" i="1"/>
  <c r="Z128" i="1" s="1"/>
  <c r="BP148" i="1"/>
  <c r="BN148" i="1"/>
  <c r="Z148" i="1"/>
  <c r="Z150" i="1" s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3" i="1"/>
  <c r="Y212" i="1"/>
  <c r="BP203" i="1"/>
  <c r="BN203" i="1"/>
  <c r="Z203" i="1"/>
  <c r="BP207" i="1"/>
  <c r="BN207" i="1"/>
  <c r="Z207" i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BP268" i="1"/>
  <c r="BN268" i="1"/>
  <c r="Z268" i="1"/>
  <c r="Z270" i="1" s="1"/>
  <c r="O508" i="1"/>
  <c r="Y270" i="1"/>
  <c r="H9" i="1"/>
  <c r="B508" i="1"/>
  <c r="X499" i="1"/>
  <c r="X500" i="1"/>
  <c r="X502" i="1"/>
  <c r="Y24" i="1"/>
  <c r="Z27" i="1"/>
  <c r="Z32" i="1" s="1"/>
  <c r="BN27" i="1"/>
  <c r="Y499" i="1" s="1"/>
  <c r="Y501" i="1" s="1"/>
  <c r="Z29" i="1"/>
  <c r="BN29" i="1"/>
  <c r="Z31" i="1"/>
  <c r="BN31" i="1"/>
  <c r="Z35" i="1"/>
  <c r="Z36" i="1" s="1"/>
  <c r="BN35" i="1"/>
  <c r="BP35" i="1"/>
  <c r="Y500" i="1" s="1"/>
  <c r="Z41" i="1"/>
  <c r="BN41" i="1"/>
  <c r="BP41" i="1"/>
  <c r="Z43" i="1"/>
  <c r="BN43" i="1"/>
  <c r="Y44" i="1"/>
  <c r="Y502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65" i="1"/>
  <c r="Y64" i="1"/>
  <c r="BP68" i="1"/>
  <c r="BN68" i="1"/>
  <c r="Z68" i="1"/>
  <c r="Z70" i="1" s="1"/>
  <c r="Y79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8" i="1"/>
  <c r="BP132" i="1"/>
  <c r="BN132" i="1"/>
  <c r="Z132" i="1"/>
  <c r="Z133" i="1" s="1"/>
  <c r="Y134" i="1"/>
  <c r="Y139" i="1"/>
  <c r="BP136" i="1"/>
  <c r="BN136" i="1"/>
  <c r="Z136" i="1"/>
  <c r="Z138" i="1" s="1"/>
  <c r="Y151" i="1"/>
  <c r="Y150" i="1"/>
  <c r="BP160" i="1"/>
  <c r="BN160" i="1"/>
  <c r="Z160" i="1"/>
  <c r="BP164" i="1"/>
  <c r="BN164" i="1"/>
  <c r="Z164" i="1"/>
  <c r="Z168" i="1" s="1"/>
  <c r="Y168" i="1"/>
  <c r="Z174" i="1"/>
  <c r="BP172" i="1"/>
  <c r="BN172" i="1"/>
  <c r="Z172" i="1"/>
  <c r="Y189" i="1"/>
  <c r="BP193" i="1"/>
  <c r="BN193" i="1"/>
  <c r="Z193" i="1"/>
  <c r="BP197" i="1"/>
  <c r="BN197" i="1"/>
  <c r="Z197" i="1"/>
  <c r="BP205" i="1"/>
  <c r="BN205" i="1"/>
  <c r="Z205" i="1"/>
  <c r="BP210" i="1"/>
  <c r="BN210" i="1"/>
  <c r="Z210" i="1"/>
  <c r="BP291" i="1"/>
  <c r="BN291" i="1"/>
  <c r="Z291" i="1"/>
  <c r="H508" i="1"/>
  <c r="Y145" i="1"/>
  <c r="I508" i="1"/>
  <c r="Y157" i="1"/>
  <c r="J508" i="1"/>
  <c r="Y184" i="1"/>
  <c r="BP208" i="1"/>
  <c r="BN208" i="1"/>
  <c r="Z208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Z246" i="1" s="1"/>
  <c r="BP252" i="1"/>
  <c r="BN252" i="1"/>
  <c r="Z252" i="1"/>
  <c r="BP260" i="1"/>
  <c r="BN260" i="1"/>
  <c r="Z260" i="1"/>
  <c r="Y271" i="1"/>
  <c r="BP289" i="1"/>
  <c r="BN289" i="1"/>
  <c r="Z289" i="1"/>
  <c r="Z293" i="1" s="1"/>
  <c r="Y293" i="1"/>
  <c r="BP297" i="1"/>
  <c r="BN297" i="1"/>
  <c r="Z297" i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T508" i="1"/>
  <c r="Y349" i="1"/>
  <c r="BP342" i="1"/>
  <c r="BN342" i="1"/>
  <c r="Z342" i="1"/>
  <c r="BP346" i="1"/>
  <c r="BN346" i="1"/>
  <c r="Z346" i="1"/>
  <c r="BP358" i="1"/>
  <c r="BN358" i="1"/>
  <c r="Z358" i="1"/>
  <c r="Z359" i="1" s="1"/>
  <c r="BP413" i="1"/>
  <c r="BN413" i="1"/>
  <c r="Z413" i="1"/>
  <c r="BP299" i="1"/>
  <c r="BN299" i="1"/>
  <c r="Z299" i="1"/>
  <c r="Z303" i="1" s="1"/>
  <c r="Y303" i="1"/>
  <c r="BP307" i="1"/>
  <c r="BN307" i="1"/>
  <c r="Z307" i="1"/>
  <c r="Z311" i="1" s="1"/>
  <c r="Y311" i="1"/>
  <c r="BP315" i="1"/>
  <c r="BN315" i="1"/>
  <c r="Z315" i="1"/>
  <c r="Z317" i="1" s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Z337" i="1" s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Y398" i="1"/>
  <c r="BP392" i="1"/>
  <c r="BN392" i="1"/>
  <c r="Z392" i="1"/>
  <c r="BP396" i="1"/>
  <c r="BN396" i="1"/>
  <c r="Z396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Y276" i="1"/>
  <c r="Y285" i="1"/>
  <c r="R508" i="1"/>
  <c r="Y294" i="1"/>
  <c r="Y359" i="1"/>
  <c r="Y360" i="1"/>
  <c r="Z370" i="1"/>
  <c r="BP368" i="1"/>
  <c r="BN368" i="1"/>
  <c r="Z368" i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Z441" i="1" s="1"/>
  <c r="BP468" i="1"/>
  <c r="BN468" i="1"/>
  <c r="Z468" i="1"/>
  <c r="Z471" i="1" s="1"/>
  <c r="Y472" i="1"/>
  <c r="BP475" i="1"/>
  <c r="BN475" i="1"/>
  <c r="Z475" i="1"/>
  <c r="AA508" i="1"/>
  <c r="Y371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Z462" i="1"/>
  <c r="BP460" i="1"/>
  <c r="BN460" i="1"/>
  <c r="Z460" i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230" i="1" l="1"/>
  <c r="X501" i="1"/>
  <c r="Z255" i="1"/>
  <c r="Z212" i="1"/>
  <c r="Z90" i="1"/>
  <c r="Z456" i="1"/>
  <c r="Z398" i="1"/>
  <c r="Z349" i="1"/>
  <c r="Z330" i="1"/>
  <c r="Z324" i="1"/>
  <c r="Z200" i="1"/>
  <c r="Z44" i="1"/>
  <c r="Z503" i="1" s="1"/>
  <c r="Y498" i="1"/>
  <c r="Z263" i="1"/>
  <c r="Z105" i="1"/>
</calcChain>
</file>

<file path=xl/sharedStrings.xml><?xml version="1.0" encoding="utf-8"?>
<sst xmlns="http://schemas.openxmlformats.org/spreadsheetml/2006/main" count="2171" uniqueCount="781">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</sst>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2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0" t="s">
        <v>0</v>
      </c>
      <c r="E1" s="576"/>
      <c r="F1" s="576"/>
      <c r="G1" s="12" t="s">
        <v>1</v>
      </c>
      <c r="H1" s="620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03"/>
      <c r="C5" s="604"/>
      <c r="D5" s="628"/>
      <c r="E5" s="629"/>
      <c r="F5" s="833" t="s">
        <v>9</v>
      </c>
      <c r="G5" s="604"/>
      <c r="H5" s="628"/>
      <c r="I5" s="781"/>
      <c r="J5" s="781"/>
      <c r="K5" s="781"/>
      <c r="L5" s="781"/>
      <c r="M5" s="629"/>
      <c r="N5" s="58"/>
      <c r="P5" s="24" t="s">
        <v>10</v>
      </c>
      <c r="Q5" s="849">
        <v>45935</v>
      </c>
      <c r="R5" s="663"/>
      <c r="T5" s="706" t="s">
        <v>11</v>
      </c>
      <c r="U5" s="707"/>
      <c r="V5" s="709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03"/>
      <c r="C6" s="60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3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Воскресенье</v>
      </c>
      <c r="R6" s="552"/>
      <c r="T6" s="714" t="s">
        <v>16</v>
      </c>
      <c r="U6" s="707"/>
      <c r="V6" s="766" t="s">
        <v>17</v>
      </c>
      <c r="W6" s="59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1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7"/>
      <c r="U7" s="707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7" t="s">
        <v>18</v>
      </c>
      <c r="B8" s="561"/>
      <c r="C8" s="562"/>
      <c r="D8" s="613"/>
      <c r="E8" s="614"/>
      <c r="F8" s="614"/>
      <c r="G8" s="614"/>
      <c r="H8" s="614"/>
      <c r="I8" s="614"/>
      <c r="J8" s="614"/>
      <c r="K8" s="614"/>
      <c r="L8" s="614"/>
      <c r="M8" s="615"/>
      <c r="N8" s="61"/>
      <c r="P8" s="24" t="s">
        <v>19</v>
      </c>
      <c r="Q8" s="672">
        <v>0.375</v>
      </c>
      <c r="R8" s="607"/>
      <c r="T8" s="557"/>
      <c r="U8" s="707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2"/>
      <c r="E9" s="559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659"/>
      <c r="R9" s="660"/>
      <c r="T9" s="557"/>
      <c r="U9" s="707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2"/>
      <c r="E10" s="559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1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15"/>
      <c r="R10" s="716"/>
      <c r="U10" s="24" t="s">
        <v>22</v>
      </c>
      <c r="V10" s="592" t="s">
        <v>23</v>
      </c>
      <c r="W10" s="59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0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604"/>
      <c r="N12" s="62"/>
      <c r="P12" s="24" t="s">
        <v>29</v>
      </c>
      <c r="Q12" s="672"/>
      <c r="R12" s="607"/>
      <c r="S12" s="23"/>
      <c r="U12" s="24"/>
      <c r="V12" s="576"/>
      <c r="W12" s="557"/>
      <c r="AB12" s="51"/>
      <c r="AC12" s="51"/>
      <c r="AD12" s="51"/>
      <c r="AE12" s="51"/>
    </row>
    <row r="13" spans="1:32" s="537" customFormat="1" ht="23.25" customHeight="1" x14ac:dyDescent="0.2">
      <c r="A13" s="700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4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0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4"/>
      <c r="N15" s="63"/>
      <c r="P15" s="693" t="s">
        <v>34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35</v>
      </c>
      <c r="B17" s="587" t="s">
        <v>36</v>
      </c>
      <c r="C17" s="678" t="s">
        <v>37</v>
      </c>
      <c r="D17" s="587" t="s">
        <v>38</v>
      </c>
      <c r="E17" s="645"/>
      <c r="F17" s="587" t="s">
        <v>39</v>
      </c>
      <c r="G17" s="587" t="s">
        <v>40</v>
      </c>
      <c r="H17" s="587" t="s">
        <v>41</v>
      </c>
      <c r="I17" s="587" t="s">
        <v>42</v>
      </c>
      <c r="J17" s="587" t="s">
        <v>43</v>
      </c>
      <c r="K17" s="587" t="s">
        <v>44</v>
      </c>
      <c r="L17" s="587" t="s">
        <v>45</v>
      </c>
      <c r="M17" s="587" t="s">
        <v>46</v>
      </c>
      <c r="N17" s="587" t="s">
        <v>47</v>
      </c>
      <c r="O17" s="587" t="s">
        <v>48</v>
      </c>
      <c r="P17" s="587" t="s">
        <v>49</v>
      </c>
      <c r="Q17" s="644"/>
      <c r="R17" s="644"/>
      <c r="S17" s="644"/>
      <c r="T17" s="645"/>
      <c r="U17" s="864" t="s">
        <v>50</v>
      </c>
      <c r="V17" s="604"/>
      <c r="W17" s="587" t="s">
        <v>51</v>
      </c>
      <c r="X17" s="587" t="s">
        <v>52</v>
      </c>
      <c r="Y17" s="865" t="s">
        <v>53</v>
      </c>
      <c r="Z17" s="779" t="s">
        <v>54</v>
      </c>
      <c r="AA17" s="758" t="s">
        <v>55</v>
      </c>
      <c r="AB17" s="758" t="s">
        <v>56</v>
      </c>
      <c r="AC17" s="758" t="s">
        <v>57</v>
      </c>
      <c r="AD17" s="758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8"/>
      <c r="B18" s="588"/>
      <c r="C18" s="588"/>
      <c r="D18" s="646"/>
      <c r="E18" s="64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6"/>
      <c r="Q18" s="647"/>
      <c r="R18" s="647"/>
      <c r="S18" s="647"/>
      <c r="T18" s="648"/>
      <c r="U18" s="67" t="s">
        <v>60</v>
      </c>
      <c r="V18" s="67" t="s">
        <v>61</v>
      </c>
      <c r="W18" s="588"/>
      <c r="X18" s="588"/>
      <c r="Y18" s="866"/>
      <c r="Z18" s="780"/>
      <c r="AA18" s="759"/>
      <c r="AB18" s="759"/>
      <c r="AC18" s="759"/>
      <c r="AD18" s="830"/>
      <c r="AE18" s="831"/>
      <c r="AF18" s="832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73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7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8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8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8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8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8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8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73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100</v>
      </c>
      <c r="Y41" s="54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140</v>
      </c>
      <c r="Y42" s="544">
        <f>IFERROR(IF(X42="",0,CEILING((X42/$H42),1)*$H42),"")</f>
        <v>140</v>
      </c>
      <c r="Z42" s="36">
        <f>IFERROR(IF(Y42=0,"",ROUNDUP(Y42/H42,0)*0.00902),"")</f>
        <v>0.31569999999999998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147.35</v>
      </c>
      <c r="BN42" s="64">
        <f>IFERROR(Y42*I42/H42,"0")</f>
        <v>147.35</v>
      </c>
      <c r="BO42" s="64">
        <f>IFERROR(1/J42*(X42/H42),"0")</f>
        <v>0.26515151515151514</v>
      </c>
      <c r="BP42" s="64">
        <f>IFERROR(1/J42*(Y42/H42),"0")</f>
        <v>0.26515151515151514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8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44.25925925925926</v>
      </c>
      <c r="Y44" s="545">
        <f>IFERROR(Y41/H41,"0")+IFERROR(Y42/H42,"0")+IFERROR(Y43/H43,"0")</f>
        <v>45</v>
      </c>
      <c r="Z44" s="545">
        <f>IFERROR(IF(Z41="",0,Z41),"0")+IFERROR(IF(Z42="",0,Z42),"0")+IFERROR(IF(Z43="",0,Z43),"0")</f>
        <v>0.50549999999999995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8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240</v>
      </c>
      <c r="Y45" s="545">
        <f>IFERROR(SUM(Y41:Y43),"0")</f>
        <v>248</v>
      </c>
      <c r="Z45" s="37"/>
      <c r="AA45" s="546"/>
      <c r="AB45" s="546"/>
      <c r="AC45" s="546"/>
    </row>
    <row r="46" spans="1:68" ht="14.25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8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8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73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100</v>
      </c>
      <c r="Y53" s="544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8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9.2592592592592595</v>
      </c>
      <c r="Y58" s="545">
        <f>IFERROR(Y52/H52,"0")+IFERROR(Y53/H53,"0")+IFERROR(Y54/H54,"0")+IFERROR(Y55/H55,"0")+IFERROR(Y56/H56,"0")+IFERROR(Y57/H57,"0")</f>
        <v>10</v>
      </c>
      <c r="Z58" s="545">
        <f>IFERROR(IF(Z52="",0,Z52),"0")+IFERROR(IF(Z53="",0,Z53),"0")+IFERROR(IF(Z54="",0,Z54),"0")+IFERROR(IF(Z55="",0,Z55),"0")+IFERROR(IF(Z56="",0,Z56),"0")+IFERROR(IF(Z57="",0,Z57),"0")</f>
        <v>0.1898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8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100</v>
      </c>
      <c r="Y59" s="545">
        <f>IFERROR(SUM(Y52:Y57),"0")</f>
        <v>108</v>
      </c>
      <c r="Z59" s="37"/>
      <c r="AA59" s="546"/>
      <c r="AB59" s="546"/>
      <c r="AC59" s="546"/>
    </row>
    <row r="60" spans="1:68" ht="14.25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200</v>
      </c>
      <c r="Y61" s="544">
        <f>IFERROR(IF(X61="",0,CEILING((X61/$H61),1)*$H61),"")</f>
        <v>205.20000000000002</v>
      </c>
      <c r="Z61" s="36">
        <f>IFERROR(IF(Y61=0,"",ROUNDUP(Y61/H61,0)*0.01898),"")</f>
        <v>0.36062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208.05555555555554</v>
      </c>
      <c r="BN61" s="64">
        <f>IFERROR(Y61*I61/H61,"0")</f>
        <v>213.46499999999997</v>
      </c>
      <c r="BO61" s="64">
        <f>IFERROR(1/J61*(X61/H61),"0")</f>
        <v>0.28935185185185186</v>
      </c>
      <c r="BP61" s="64">
        <f>IFERROR(1/J61*(Y61/H61),"0")</f>
        <v>0.296875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202.5</v>
      </c>
      <c r="Y63" s="544">
        <f>IFERROR(IF(X63="",0,CEILING((X63/$H63),1)*$H63),"")</f>
        <v>202.5</v>
      </c>
      <c r="Z63" s="36">
        <f>IFERROR(IF(Y63=0,"",ROUNDUP(Y63/H63,0)*0.00651),"")</f>
        <v>0.48825000000000002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215.99999999999997</v>
      </c>
      <c r="BN63" s="64">
        <f>IFERROR(Y63*I63/H63,"0")</f>
        <v>215.99999999999997</v>
      </c>
      <c r="BO63" s="64">
        <f>IFERROR(1/J63*(X63/H63),"0")</f>
        <v>0.41208791208791212</v>
      </c>
      <c r="BP63" s="64">
        <f>IFERROR(1/J63*(Y63/H63),"0")</f>
        <v>0.41208791208791212</v>
      </c>
    </row>
    <row r="64" spans="1:68" x14ac:dyDescent="0.2">
      <c r="A64" s="56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8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93.518518518518519</v>
      </c>
      <c r="Y64" s="545">
        <f>IFERROR(Y61/H61,"0")+IFERROR(Y62/H62,"0")+IFERROR(Y63/H63,"0")</f>
        <v>94</v>
      </c>
      <c r="Z64" s="545">
        <f>IFERROR(IF(Z61="",0,Z61),"0")+IFERROR(IF(Z62="",0,Z62),"0")+IFERROR(IF(Z63="",0,Z63),"0")</f>
        <v>0.84887000000000001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8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402.5</v>
      </c>
      <c r="Y65" s="545">
        <f>IFERROR(SUM(Y61:Y63),"0")</f>
        <v>407.70000000000005</v>
      </c>
      <c r="Z65" s="37"/>
      <c r="AA65" s="546"/>
      <c r="AB65" s="546"/>
      <c r="AC65" s="546"/>
    </row>
    <row r="66" spans="1:68" ht="14.25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8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8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8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8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40</v>
      </c>
      <c r="Y81" s="544">
        <f>IFERROR(IF(X81="",0,CEILING((X81/$H81),1)*$H81),"")</f>
        <v>46.8</v>
      </c>
      <c r="Z81" s="36">
        <f>IFERROR(IF(Y81=0,"",ROUNDUP(Y81/H81,0)*0.01898),"")</f>
        <v>0.11388000000000001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42.230769230769226</v>
      </c>
      <c r="BN81" s="64">
        <f>IFERROR(Y81*I81/H81,"0")</f>
        <v>49.41</v>
      </c>
      <c r="BO81" s="64">
        <f>IFERROR(1/J81*(X81/H81),"0")</f>
        <v>8.0128205128205135E-2</v>
      </c>
      <c r="BP81" s="64">
        <f>IFERROR(1/J81*(Y81/H81),"0")</f>
        <v>9.375E-2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8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5.1282051282051286</v>
      </c>
      <c r="Y83" s="545">
        <f>IFERROR(Y81/H81,"0")+IFERROR(Y82/H82,"0")</f>
        <v>6</v>
      </c>
      <c r="Z83" s="545">
        <f>IFERROR(IF(Z81="",0,Z81),"0")+IFERROR(IF(Z82="",0,Z82),"0")</f>
        <v>0.11388000000000001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8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40</v>
      </c>
      <c r="Y84" s="545">
        <f>IFERROR(SUM(Y81:Y82),"0")</f>
        <v>46.8</v>
      </c>
      <c r="Z84" s="37"/>
      <c r="AA84" s="546"/>
      <c r="AB84" s="546"/>
      <c r="AC84" s="546"/>
    </row>
    <row r="85" spans="1:68" ht="16.5" customHeight="1" x14ac:dyDescent="0.25">
      <c r="A85" s="573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405</v>
      </c>
      <c r="Y89" s="544">
        <f>IFERROR(IF(X89="",0,CEILING((X89/$H89),1)*$H89),"")</f>
        <v>405</v>
      </c>
      <c r="Z89" s="36">
        <f>IFERROR(IF(Y89=0,"",ROUNDUP(Y89/H89,0)*0.00902),"")</f>
        <v>0.81180000000000008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423.9</v>
      </c>
      <c r="BN89" s="64">
        <f>IFERROR(Y89*I89/H89,"0")</f>
        <v>423.9</v>
      </c>
      <c r="BO89" s="64">
        <f>IFERROR(1/J89*(X89/H89),"0")</f>
        <v>0.68181818181818188</v>
      </c>
      <c r="BP89" s="64">
        <f>IFERROR(1/J89*(Y89/H89),"0")</f>
        <v>0.68181818181818188</v>
      </c>
    </row>
    <row r="90" spans="1:68" x14ac:dyDescent="0.2">
      <c r="A90" s="56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8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90</v>
      </c>
      <c r="Y90" s="545">
        <f>IFERROR(Y87/H87,"0")+IFERROR(Y88/H88,"0")+IFERROR(Y89/H89,"0")</f>
        <v>90</v>
      </c>
      <c r="Z90" s="545">
        <f>IFERROR(IF(Z87="",0,Z87),"0")+IFERROR(IF(Z88="",0,Z88),"0")+IFERROR(IF(Z89="",0,Z89),"0")</f>
        <v>0.81180000000000008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8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405</v>
      </c>
      <c r="Y91" s="545">
        <f>IFERROR(SUM(Y87:Y89),"0")</f>
        <v>405</v>
      </c>
      <c r="Z91" s="37"/>
      <c r="AA91" s="546"/>
      <c r="AB91" s="546"/>
      <c r="AC91" s="546"/>
    </row>
    <row r="92" spans="1:68" ht="14.25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96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260</v>
      </c>
      <c r="Y93" s="544">
        <f>IFERROR(IF(X93="",0,CEILING((X93/$H93),1)*$H93),"")</f>
        <v>267.3</v>
      </c>
      <c r="Z93" s="36">
        <f>IFERROR(IF(Y93=0,"",ROUNDUP(Y93/H93,0)*0.01898),"")</f>
        <v>0.62634000000000001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276.65925925925927</v>
      </c>
      <c r="BN93" s="64">
        <f>IFERROR(Y93*I93/H93,"0")</f>
        <v>284.42700000000002</v>
      </c>
      <c r="BO93" s="64">
        <f>IFERROR(1/J93*(X93/H93),"0")</f>
        <v>0.50154320987654322</v>
      </c>
      <c r="BP93" s="64">
        <f>IFERROR(1/J93*(Y93/H93),"0")</f>
        <v>0.515625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450</v>
      </c>
      <c r="Y95" s="544">
        <f>IFERROR(IF(X95="",0,CEILING((X95/$H95),1)*$H95),"")</f>
        <v>450.90000000000003</v>
      </c>
      <c r="Z95" s="36">
        <f>IFERROR(IF(Y95=0,"",ROUNDUP(Y95/H95,0)*0.00651),"")</f>
        <v>1.08717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492</v>
      </c>
      <c r="BN95" s="64">
        <f>IFERROR(Y95*I95/H95,"0")</f>
        <v>492.98399999999998</v>
      </c>
      <c r="BO95" s="64">
        <f>IFERROR(1/J95*(X95/H95),"0")</f>
        <v>0.91575091575091572</v>
      </c>
      <c r="BP95" s="64">
        <f>IFERROR(1/J95*(Y95/H95),"0")</f>
        <v>0.91758241758241765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8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198.76543209876542</v>
      </c>
      <c r="Y97" s="545">
        <f>IFERROR(Y93/H93,"0")+IFERROR(Y94/H94,"0")+IFERROR(Y95/H95,"0")+IFERROR(Y96/H96,"0")</f>
        <v>200</v>
      </c>
      <c r="Z97" s="545">
        <f>IFERROR(IF(Z93="",0,Z93),"0")+IFERROR(IF(Z94="",0,Z94),"0")+IFERROR(IF(Z95="",0,Z95),"0")+IFERROR(IF(Z96="",0,Z96),"0")</f>
        <v>1.7135099999999999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8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710</v>
      </c>
      <c r="Y98" s="545">
        <f>IFERROR(SUM(Y93:Y96),"0")</f>
        <v>718.2</v>
      </c>
      <c r="Z98" s="37"/>
      <c r="AA98" s="546"/>
      <c r="AB98" s="546"/>
      <c r="AC98" s="546"/>
    </row>
    <row r="99" spans="1:68" ht="16.5" customHeight="1" x14ac:dyDescent="0.25">
      <c r="A99" s="573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300</v>
      </c>
      <c r="Y101" s="544">
        <f>IFERROR(IF(X101="",0,CEILING((X101/$H101),1)*$H101),"")</f>
        <v>302.40000000000003</v>
      </c>
      <c r="Z101" s="36">
        <f>IFERROR(IF(Y101=0,"",ROUNDUP(Y101/H101,0)*0.01898),"")</f>
        <v>0.53144000000000002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312.08333333333331</v>
      </c>
      <c r="BN101" s="64">
        <f>IFERROR(Y101*I101/H101,"0")</f>
        <v>314.58000000000004</v>
      </c>
      <c r="BO101" s="64">
        <f>IFERROR(1/J101*(X101/H101),"0")</f>
        <v>0.43402777777777773</v>
      </c>
      <c r="BP101" s="64">
        <f>IFERROR(1/J101*(Y101/H101),"0")</f>
        <v>0.4375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180</v>
      </c>
      <c r="Y103" s="544">
        <f>IFERROR(IF(X103="",0,CEILING((X103/$H103),1)*$H103),"")</f>
        <v>180</v>
      </c>
      <c r="Z103" s="36">
        <f>IFERROR(IF(Y103=0,"",ROUNDUP(Y103/H103,0)*0.00902),"")</f>
        <v>0.36080000000000001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188.39999999999998</v>
      </c>
      <c r="BN103" s="64">
        <f>IFERROR(Y103*I103/H103,"0")</f>
        <v>188.39999999999998</v>
      </c>
      <c r="BO103" s="64">
        <f>IFERROR(1/J103*(X103/H103),"0")</f>
        <v>0.30303030303030304</v>
      </c>
      <c r="BP103" s="64">
        <f>IFERROR(1/J103*(Y103/H103),"0")</f>
        <v>0.30303030303030304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8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67.777777777777771</v>
      </c>
      <c r="Y105" s="545">
        <f>IFERROR(Y101/H101,"0")+IFERROR(Y102/H102,"0")+IFERROR(Y103/H103,"0")+IFERROR(Y104/H104,"0")</f>
        <v>68</v>
      </c>
      <c r="Z105" s="545">
        <f>IFERROR(IF(Z101="",0,Z101),"0")+IFERROR(IF(Z102="",0,Z102),"0")+IFERROR(IF(Z103="",0,Z103),"0")+IFERROR(IF(Z104="",0,Z104),"0")</f>
        <v>0.89224000000000003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8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480</v>
      </c>
      <c r="Y106" s="545">
        <f>IFERROR(SUM(Y101:Y104),"0")</f>
        <v>482.40000000000003</v>
      </c>
      <c r="Z106" s="37"/>
      <c r="AA106" s="546"/>
      <c r="AB106" s="546"/>
      <c r="AC106" s="546"/>
    </row>
    <row r="107" spans="1:68" ht="14.25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8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8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550</v>
      </c>
      <c r="Y114" s="544">
        <f>IFERROR(IF(X114="",0,CEILING((X114/$H114),1)*$H114),"")</f>
        <v>550.79999999999995</v>
      </c>
      <c r="Z114" s="36">
        <f>IFERROR(IF(Y114=0,"",ROUNDUP(Y114/H114,0)*0.01898),"")</f>
        <v>1.29064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584.83333333333326</v>
      </c>
      <c r="BN114" s="64">
        <f>IFERROR(Y114*I114/H114,"0")</f>
        <v>585.68399999999986</v>
      </c>
      <c r="BO114" s="64">
        <f>IFERROR(1/J114*(X114/H114),"0")</f>
        <v>1.0609567901234569</v>
      </c>
      <c r="BP114" s="64">
        <f>IFERROR(1/J114*(Y114/H114),"0")</f>
        <v>1.0625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315</v>
      </c>
      <c r="Y116" s="544">
        <f>IFERROR(IF(X116="",0,CEILING((X116/$H116),1)*$H116),"")</f>
        <v>315.90000000000003</v>
      </c>
      <c r="Z116" s="36">
        <f>IFERROR(IF(Y116=0,"",ROUNDUP(Y116/H116,0)*0.00651),"")</f>
        <v>0.76167000000000007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344.4</v>
      </c>
      <c r="BN116" s="64">
        <f>IFERROR(Y116*I116/H116,"0")</f>
        <v>345.38400000000001</v>
      </c>
      <c r="BO116" s="64">
        <f>IFERROR(1/J116*(X116/H116),"0")</f>
        <v>0.64102564102564097</v>
      </c>
      <c r="BP116" s="64">
        <f>IFERROR(1/J116*(Y116/H116),"0")</f>
        <v>0.6428571428571429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8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184.5679012345679</v>
      </c>
      <c r="Y118" s="545">
        <f>IFERROR(Y114/H114,"0")+IFERROR(Y115/H115,"0")+IFERROR(Y116/H116,"0")+IFERROR(Y117/H117,"0")</f>
        <v>185</v>
      </c>
      <c r="Z118" s="545">
        <f>IFERROR(IF(Z114="",0,Z114),"0")+IFERROR(IF(Z115="",0,Z115),"0")+IFERROR(IF(Z116="",0,Z116),"0")+IFERROR(IF(Z117="",0,Z117),"0")</f>
        <v>2.0523100000000003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8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865</v>
      </c>
      <c r="Y119" s="545">
        <f>IFERROR(SUM(Y114:Y117),"0")</f>
        <v>866.7</v>
      </c>
      <c r="Z119" s="37"/>
      <c r="AA119" s="546"/>
      <c r="AB119" s="546"/>
      <c r="AC119" s="546"/>
    </row>
    <row r="120" spans="1:68" ht="14.25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8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8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customHeight="1" x14ac:dyDescent="0.25">
      <c r="A124" s="573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128</v>
      </c>
      <c r="Y126" s="544">
        <f>IFERROR(IF(X126="",0,CEILING((X126/$H126),1)*$H126),"")</f>
        <v>128</v>
      </c>
      <c r="Z126" s="36">
        <f>IFERROR(IF(Y126=0,"",ROUNDUP(Y126/H126,0)*0.00651),"")</f>
        <v>0.26040000000000002</v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135.19999999999999</v>
      </c>
      <c r="BN126" s="64">
        <f>IFERROR(Y126*I126/H126,"0")</f>
        <v>135.19999999999999</v>
      </c>
      <c r="BO126" s="64">
        <f>IFERROR(1/J126*(X126/H126),"0")</f>
        <v>0.2197802197802198</v>
      </c>
      <c r="BP126" s="64">
        <f>IFERROR(1/J126*(Y126/H126),"0")</f>
        <v>0.2197802197802198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8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40</v>
      </c>
      <c r="Y128" s="545">
        <f>IFERROR(Y126/H126,"0")+IFERROR(Y127/H127,"0")</f>
        <v>40</v>
      </c>
      <c r="Z128" s="545">
        <f>IFERROR(IF(Z126="",0,Z126),"0")+IFERROR(IF(Z127="",0,Z127),"0")</f>
        <v>0.26040000000000002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8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128</v>
      </c>
      <c r="Y129" s="545">
        <f>IFERROR(SUM(Y126:Y127),"0")</f>
        <v>128</v>
      </c>
      <c r="Z129" s="37"/>
      <c r="AA129" s="546"/>
      <c r="AB129" s="546"/>
      <c r="AC129" s="546"/>
    </row>
    <row r="130" spans="1:68" ht="14.25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70</v>
      </c>
      <c r="Y132" s="544">
        <f>IFERROR(IF(X132="",0,CEILING((X132/$H132),1)*$H132),"")</f>
        <v>70</v>
      </c>
      <c r="Z132" s="36">
        <f>IFERROR(IF(Y132=0,"",ROUNDUP(Y132/H132,0)*0.00651),"")</f>
        <v>0.16275000000000001</v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76.7</v>
      </c>
      <c r="BN132" s="64">
        <f>IFERROR(Y132*I132/H132,"0")</f>
        <v>76.7</v>
      </c>
      <c r="BO132" s="64">
        <f>IFERROR(1/J132*(X132/H132),"0")</f>
        <v>0.13736263736263737</v>
      </c>
      <c r="BP132" s="64">
        <f>IFERROR(1/J132*(Y132/H132),"0")</f>
        <v>0.13736263736263737</v>
      </c>
    </row>
    <row r="133" spans="1:68" x14ac:dyDescent="0.2">
      <c r="A133" s="56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8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25</v>
      </c>
      <c r="Y133" s="545">
        <f>IFERROR(Y131/H131,"0")+IFERROR(Y132/H132,"0")</f>
        <v>25</v>
      </c>
      <c r="Z133" s="545">
        <f>IFERROR(IF(Z131="",0,Z131),"0")+IFERROR(IF(Z132="",0,Z132),"0")</f>
        <v>0.16275000000000001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8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70</v>
      </c>
      <c r="Y134" s="545">
        <f>IFERROR(SUM(Y131:Y132),"0")</f>
        <v>70</v>
      </c>
      <c r="Z134" s="37"/>
      <c r="AA134" s="546"/>
      <c r="AB134" s="546"/>
      <c r="AC134" s="546"/>
    </row>
    <row r="135" spans="1:68" ht="14.25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115.5</v>
      </c>
      <c r="Y137" s="544">
        <f>IFERROR(IF(X137="",0,CEILING((X137/$H137),1)*$H137),"")</f>
        <v>116.16000000000001</v>
      </c>
      <c r="Z137" s="36">
        <f>IFERROR(IF(Y137=0,"",ROUNDUP(Y137/H137,0)*0.00651),"")</f>
        <v>0.28644000000000003</v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127.22499999999998</v>
      </c>
      <c r="BN137" s="64">
        <f>IFERROR(Y137*I137/H137,"0")</f>
        <v>127.95200000000001</v>
      </c>
      <c r="BO137" s="64">
        <f>IFERROR(1/J137*(X137/H137),"0")</f>
        <v>0.24038461538461539</v>
      </c>
      <c r="BP137" s="64">
        <f>IFERROR(1/J137*(Y137/H137),"0")</f>
        <v>0.24175824175824179</v>
      </c>
    </row>
    <row r="138" spans="1:68" x14ac:dyDescent="0.2">
      <c r="A138" s="56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8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43.75</v>
      </c>
      <c r="Y138" s="545">
        <f>IFERROR(Y136/H136,"0")+IFERROR(Y137/H137,"0")</f>
        <v>44</v>
      </c>
      <c r="Z138" s="545">
        <f>IFERROR(IF(Z136="",0,Z136),"0")+IFERROR(IF(Z137="",0,Z137),"0")</f>
        <v>0.28644000000000003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8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115.5</v>
      </c>
      <c r="Y139" s="545">
        <f>IFERROR(SUM(Y136:Y137),"0")</f>
        <v>116.16000000000001</v>
      </c>
      <c r="Z139" s="37"/>
      <c r="AA139" s="546"/>
      <c r="AB139" s="546"/>
      <c r="AC139" s="546"/>
    </row>
    <row r="140" spans="1:68" ht="16.5" customHeight="1" x14ac:dyDescent="0.25">
      <c r="A140" s="573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3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8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8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8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8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customHeight="1" x14ac:dyDescent="0.25">
      <c r="A153" s="573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8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8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50</v>
      </c>
      <c r="Y159" s="544">
        <f t="shared" ref="Y159:Y167" si="11">IFERROR(IF(X159="",0,CEILING((X159/$H159),1)*$H159),"")</f>
        <v>50.400000000000006</v>
      </c>
      <c r="Z159" s="36">
        <f>IFERROR(IF(Y159=0,"",ROUNDUP(Y159/H159,0)*0.00902),"")</f>
        <v>0.10824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53.214285714285715</v>
      </c>
      <c r="BN159" s="64">
        <f t="shared" ref="BN159:BN167" si="13">IFERROR(Y159*I159/H159,"0")</f>
        <v>53.64</v>
      </c>
      <c r="BO159" s="64">
        <f t="shared" ref="BO159:BO167" si="14">IFERROR(1/J159*(X159/H159),"0")</f>
        <v>9.0187590187590191E-2</v>
      </c>
      <c r="BP159" s="64">
        <f t="shared" ref="BP159:BP167" si="15">IFERROR(1/J159*(Y159/H159),"0")</f>
        <v>9.0909090909090912E-2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40</v>
      </c>
      <c r="Y160" s="544">
        <f t="shared" si="11"/>
        <v>42</v>
      </c>
      <c r="Z160" s="36">
        <f>IFERROR(IF(Y160=0,"",ROUNDUP(Y160/H160,0)*0.00902),"")</f>
        <v>9.0200000000000002E-2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42.571428571428562</v>
      </c>
      <c r="BN160" s="64">
        <f t="shared" si="13"/>
        <v>44.699999999999996</v>
      </c>
      <c r="BO160" s="64">
        <f t="shared" si="14"/>
        <v>7.2150072150072145E-2</v>
      </c>
      <c r="BP160" s="64">
        <f t="shared" si="15"/>
        <v>7.575757575757576E-2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180</v>
      </c>
      <c r="Y161" s="544">
        <f t="shared" si="11"/>
        <v>180.6</v>
      </c>
      <c r="Z161" s="36">
        <f>IFERROR(IF(Y161=0,"",ROUNDUP(Y161/H161,0)*0.00902),"")</f>
        <v>0.38785999999999998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189</v>
      </c>
      <c r="BN161" s="64">
        <f t="shared" si="13"/>
        <v>189.63</v>
      </c>
      <c r="BO161" s="64">
        <f t="shared" si="14"/>
        <v>0.32467532467532467</v>
      </c>
      <c r="BP161" s="64">
        <f t="shared" si="15"/>
        <v>0.32575757575757575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87.5</v>
      </c>
      <c r="Y162" s="544">
        <f t="shared" si="11"/>
        <v>88.2</v>
      </c>
      <c r="Z162" s="36">
        <f>IFERROR(IF(Y162=0,"",ROUNDUP(Y162/H162,0)*0.00502),"")</f>
        <v>0.21084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92.916666666666657</v>
      </c>
      <c r="BN162" s="64">
        <f t="shared" si="13"/>
        <v>93.66</v>
      </c>
      <c r="BO162" s="64">
        <f t="shared" si="14"/>
        <v>0.17806267806267806</v>
      </c>
      <c r="BP162" s="64">
        <f t="shared" si="15"/>
        <v>0.17948717948717952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122.5</v>
      </c>
      <c r="Y163" s="544">
        <f t="shared" si="11"/>
        <v>123.9</v>
      </c>
      <c r="Z163" s="36">
        <f>IFERROR(IF(Y163=0,"",ROUNDUP(Y163/H163,0)*0.00502),"")</f>
        <v>0.29618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130.08333333333334</v>
      </c>
      <c r="BN163" s="64">
        <f t="shared" si="13"/>
        <v>131.57</v>
      </c>
      <c r="BO163" s="64">
        <f t="shared" si="14"/>
        <v>0.2492877492877493</v>
      </c>
      <c r="BP163" s="64">
        <f t="shared" si="15"/>
        <v>0.25213675213675218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140</v>
      </c>
      <c r="Y165" s="544">
        <f t="shared" si="11"/>
        <v>140.70000000000002</v>
      </c>
      <c r="Z165" s="36">
        <f>IFERROR(IF(Y165=0,"",ROUNDUP(Y165/H165,0)*0.00502),"")</f>
        <v>0.33634000000000003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146.66666666666666</v>
      </c>
      <c r="BN165" s="64">
        <f t="shared" si="13"/>
        <v>147.40000000000003</v>
      </c>
      <c r="BO165" s="64">
        <f t="shared" si="14"/>
        <v>0.28490028490028491</v>
      </c>
      <c r="BP165" s="64">
        <f t="shared" si="15"/>
        <v>0.28632478632478636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8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230.95238095238093</v>
      </c>
      <c r="Y168" s="545">
        <f>IFERROR(Y159/H159,"0")+IFERROR(Y160/H160,"0")+IFERROR(Y161/H161,"0")+IFERROR(Y162/H162,"0")+IFERROR(Y163/H163,"0")+IFERROR(Y164/H164,"0")+IFERROR(Y165/H165,"0")+IFERROR(Y166/H166,"0")+IFERROR(Y167/H167,"0")</f>
        <v>233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1.4296600000000002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8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620</v>
      </c>
      <c r="Y169" s="545">
        <f>IFERROR(SUM(Y159:Y167),"0")</f>
        <v>625.80000000000007</v>
      </c>
      <c r="Z169" s="37"/>
      <c r="AA169" s="546"/>
      <c r="AB169" s="546"/>
      <c r="AC169" s="546"/>
    </row>
    <row r="170" spans="1:68" ht="14.25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7.0000000000000009</v>
      </c>
      <c r="Y172" s="544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2.5720164609053499E-2</v>
      </c>
      <c r="BP172" s="64">
        <f>IFERROR(1/J172*(Y172/H172),"0")</f>
        <v>2.7777777777777776E-2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7.0000000000000009</v>
      </c>
      <c r="Y173" s="544">
        <f>IFERROR(IF(X173="",0,CEILING((X173/$H173),1)*$H173),"")</f>
        <v>7.5600000000000005</v>
      </c>
      <c r="Z173" s="36">
        <f>IFERROR(IF(Y173=0,"",ROUNDUP(Y173/H173,0)*0.0059),"")</f>
        <v>3.5400000000000001E-2</v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8.0555555555555554</v>
      </c>
      <c r="BN173" s="64">
        <f>IFERROR(Y173*I173/H173,"0")</f>
        <v>8.6999999999999993</v>
      </c>
      <c r="BO173" s="64">
        <f>IFERROR(1/J173*(X173/H173),"0")</f>
        <v>2.5720164609053499E-2</v>
      </c>
      <c r="BP173" s="64">
        <f>IFERROR(1/J173*(Y173/H173),"0")</f>
        <v>2.7777777777777776E-2</v>
      </c>
    </row>
    <row r="174" spans="1:68" x14ac:dyDescent="0.2">
      <c r="A174" s="56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8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11.111111111111112</v>
      </c>
      <c r="Y174" s="545">
        <f>IFERROR(Y171/H171,"0")+IFERROR(Y172/H172,"0")+IFERROR(Y173/H173,"0")</f>
        <v>12</v>
      </c>
      <c r="Z174" s="545">
        <f>IFERROR(IF(Z171="",0,Z171),"0")+IFERROR(IF(Z172="",0,Z172),"0")+IFERROR(IF(Z173="",0,Z173),"0")</f>
        <v>7.0800000000000002E-2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8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14.000000000000002</v>
      </c>
      <c r="Y175" s="545">
        <f>IFERROR(SUM(Y171:Y173),"0")</f>
        <v>15.120000000000001</v>
      </c>
      <c r="Z175" s="37"/>
      <c r="AA175" s="546"/>
      <c r="AB175" s="546"/>
      <c r="AC175" s="546"/>
    </row>
    <row r="176" spans="1:68" ht="14.25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6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8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8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customHeight="1" x14ac:dyDescent="0.25">
      <c r="A180" s="573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8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8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8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8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90</v>
      </c>
      <c r="Y192" s="544">
        <f t="shared" ref="Y192:Y199" si="16">IFERROR(IF(X192="",0,CEILING((X192/$H192),1)*$H192),"")</f>
        <v>91.800000000000011</v>
      </c>
      <c r="Z192" s="36">
        <f>IFERROR(IF(Y192=0,"",ROUNDUP(Y192/H192,0)*0.00902),"")</f>
        <v>0.15334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93.5</v>
      </c>
      <c r="BN192" s="64">
        <f t="shared" ref="BN192:BN199" si="18">IFERROR(Y192*I192/H192,"0")</f>
        <v>95.37</v>
      </c>
      <c r="BO192" s="64">
        <f t="shared" ref="BO192:BO199" si="19">IFERROR(1/J192*(X192/H192),"0")</f>
        <v>0.12626262626262624</v>
      </c>
      <c r="BP192" s="64">
        <f t="shared" ref="BP192:BP199" si="20">IFERROR(1/J192*(Y192/H192),"0")</f>
        <v>0.12878787878787878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70</v>
      </c>
      <c r="Y193" s="544">
        <f t="shared" si="16"/>
        <v>70.2</v>
      </c>
      <c r="Z193" s="36">
        <f>IFERROR(IF(Y193=0,"",ROUNDUP(Y193/H193,0)*0.00902),"")</f>
        <v>0.11726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72.722222222222229</v>
      </c>
      <c r="BN193" s="64">
        <f t="shared" si="18"/>
        <v>72.930000000000007</v>
      </c>
      <c r="BO193" s="64">
        <f t="shared" si="19"/>
        <v>9.8204264870931535E-2</v>
      </c>
      <c r="BP193" s="64">
        <f t="shared" si="20"/>
        <v>9.8484848484848481E-2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500</v>
      </c>
      <c r="Y194" s="544">
        <f t="shared" si="16"/>
        <v>502.20000000000005</v>
      </c>
      <c r="Z194" s="36">
        <f>IFERROR(IF(Y194=0,"",ROUNDUP(Y194/H194,0)*0.00902),"")</f>
        <v>0.83886000000000005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519.44444444444446</v>
      </c>
      <c r="BN194" s="64">
        <f t="shared" si="18"/>
        <v>521.73</v>
      </c>
      <c r="BO194" s="64">
        <f t="shared" si="19"/>
        <v>0.70145903479236804</v>
      </c>
      <c r="BP194" s="64">
        <f t="shared" si="20"/>
        <v>0.70454545454545459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100</v>
      </c>
      <c r="Y195" s="544">
        <f t="shared" si="16"/>
        <v>102.60000000000001</v>
      </c>
      <c r="Z195" s="36">
        <f>IFERROR(IF(Y195=0,"",ROUNDUP(Y195/H195,0)*0.00902),"")</f>
        <v>0.17138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103.88888888888889</v>
      </c>
      <c r="BN195" s="64">
        <f t="shared" si="18"/>
        <v>106.59000000000002</v>
      </c>
      <c r="BO195" s="64">
        <f t="shared" si="19"/>
        <v>0.14029180695847362</v>
      </c>
      <c r="BP195" s="64">
        <f t="shared" si="20"/>
        <v>0.14393939393939395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120</v>
      </c>
      <c r="Y196" s="544">
        <f t="shared" si="16"/>
        <v>120.60000000000001</v>
      </c>
      <c r="Z196" s="36">
        <f>IFERROR(IF(Y196=0,"",ROUNDUP(Y196/H196,0)*0.00502),"")</f>
        <v>0.33634000000000003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128.66666666666666</v>
      </c>
      <c r="BN196" s="64">
        <f t="shared" si="18"/>
        <v>129.31</v>
      </c>
      <c r="BO196" s="64">
        <f t="shared" si="19"/>
        <v>0.28490028490028496</v>
      </c>
      <c r="BP196" s="64">
        <f t="shared" si="20"/>
        <v>0.28632478632478636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66</v>
      </c>
      <c r="Y197" s="544">
        <f t="shared" si="16"/>
        <v>66.600000000000009</v>
      </c>
      <c r="Z197" s="36">
        <f>IFERROR(IF(Y197=0,"",ROUNDUP(Y197/H197,0)*0.00502),"")</f>
        <v>0.18574000000000002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69.666666666666657</v>
      </c>
      <c r="BN197" s="64">
        <f t="shared" si="18"/>
        <v>70.3</v>
      </c>
      <c r="BO197" s="64">
        <f t="shared" si="19"/>
        <v>0.15669515669515671</v>
      </c>
      <c r="BP197" s="64">
        <f t="shared" si="20"/>
        <v>0.15811965811965817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96</v>
      </c>
      <c r="Y198" s="544">
        <f t="shared" si="16"/>
        <v>97.2</v>
      </c>
      <c r="Z198" s="36">
        <f>IFERROR(IF(Y198=0,"",ROUNDUP(Y198/H198,0)*0.00502),"")</f>
        <v>0.27107999999999999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101.33333333333331</v>
      </c>
      <c r="BN198" s="64">
        <f t="shared" si="18"/>
        <v>102.6</v>
      </c>
      <c r="BO198" s="64">
        <f t="shared" si="19"/>
        <v>0.22792022792022792</v>
      </c>
      <c r="BP198" s="64">
        <f t="shared" si="20"/>
        <v>0.23076923076923078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72</v>
      </c>
      <c r="Y199" s="544">
        <f t="shared" si="16"/>
        <v>72</v>
      </c>
      <c r="Z199" s="36">
        <f>IFERROR(IF(Y199=0,"",ROUNDUP(Y199/H199,0)*0.00502),"")</f>
        <v>0.20080000000000001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75.999999999999986</v>
      </c>
      <c r="BN199" s="64">
        <f t="shared" si="18"/>
        <v>75.999999999999986</v>
      </c>
      <c r="BO199" s="64">
        <f t="shared" si="19"/>
        <v>0.17094017094017094</v>
      </c>
      <c r="BP199" s="64">
        <f t="shared" si="20"/>
        <v>0.17094017094017094</v>
      </c>
    </row>
    <row r="200" spans="1:68" x14ac:dyDescent="0.2">
      <c r="A200" s="56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8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337.40740740740739</v>
      </c>
      <c r="Y200" s="545">
        <f>IFERROR(Y192/H192,"0")+IFERROR(Y193/H193,"0")+IFERROR(Y194/H194,"0")+IFERROR(Y195/H195,"0")+IFERROR(Y196/H196,"0")+IFERROR(Y197/H197,"0")+IFERROR(Y198/H198,"0")+IFERROR(Y199/H199,"0")</f>
        <v>340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2.2748000000000004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8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1114</v>
      </c>
      <c r="Y201" s="545">
        <f>IFERROR(SUM(Y192:Y199),"0")</f>
        <v>1123.2</v>
      </c>
      <c r="Z201" s="37"/>
      <c r="AA201" s="546"/>
      <c r="AB201" s="546"/>
      <c r="AC201" s="546"/>
    </row>
    <row r="202" spans="1:68" ht="14.25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300</v>
      </c>
      <c r="Y205" s="544">
        <f t="shared" si="21"/>
        <v>304.5</v>
      </c>
      <c r="Z205" s="36">
        <f>IFERROR(IF(Y205=0,"",ROUNDUP(Y205/H205,0)*0.01898),"")</f>
        <v>0.6643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317.89655172413796</v>
      </c>
      <c r="BN205" s="64">
        <f t="shared" si="23"/>
        <v>322.66500000000002</v>
      </c>
      <c r="BO205" s="64">
        <f t="shared" si="24"/>
        <v>0.53879310344827591</v>
      </c>
      <c r="BP205" s="64">
        <f t="shared" si="25"/>
        <v>0.546875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280</v>
      </c>
      <c r="Y206" s="544">
        <f t="shared" si="21"/>
        <v>280.8</v>
      </c>
      <c r="Z206" s="36">
        <f t="shared" ref="Z206:Z211" si="26">IFERROR(IF(Y206=0,"",ROUNDUP(Y206/H206,0)*0.00651),"")</f>
        <v>0.76167000000000007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311.5</v>
      </c>
      <c r="BN206" s="64">
        <f t="shared" si="23"/>
        <v>312.39</v>
      </c>
      <c r="BO206" s="64">
        <f t="shared" si="24"/>
        <v>0.64102564102564108</v>
      </c>
      <c r="BP206" s="64">
        <f t="shared" si="25"/>
        <v>0.64285714285714302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360</v>
      </c>
      <c r="Y208" s="544">
        <f t="shared" si="21"/>
        <v>360</v>
      </c>
      <c r="Z208" s="36">
        <f t="shared" si="26"/>
        <v>0.97650000000000003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397.8</v>
      </c>
      <c r="BN208" s="64">
        <f t="shared" si="23"/>
        <v>397.8</v>
      </c>
      <c r="BO208" s="64">
        <f t="shared" si="24"/>
        <v>0.82417582417582425</v>
      </c>
      <c r="BP208" s="64">
        <f t="shared" si="25"/>
        <v>0.82417582417582425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160</v>
      </c>
      <c r="Y210" s="544">
        <f t="shared" si="21"/>
        <v>160.79999999999998</v>
      </c>
      <c r="Z210" s="36">
        <f t="shared" si="26"/>
        <v>0.43617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176.80000000000004</v>
      </c>
      <c r="BN210" s="64">
        <f t="shared" si="23"/>
        <v>177.684</v>
      </c>
      <c r="BO210" s="64">
        <f t="shared" si="24"/>
        <v>0.36630036630036633</v>
      </c>
      <c r="BP210" s="64">
        <f t="shared" si="25"/>
        <v>0.36813186813186816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160</v>
      </c>
      <c r="Y211" s="544">
        <f t="shared" si="21"/>
        <v>160.79999999999998</v>
      </c>
      <c r="Z211" s="36">
        <f t="shared" si="26"/>
        <v>0.43617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177.2</v>
      </c>
      <c r="BN211" s="64">
        <f t="shared" si="23"/>
        <v>178.08599999999998</v>
      </c>
      <c r="BO211" s="64">
        <f t="shared" si="24"/>
        <v>0.36630036630036633</v>
      </c>
      <c r="BP211" s="64">
        <f t="shared" si="25"/>
        <v>0.36813186813186816</v>
      </c>
    </row>
    <row r="212" spans="1:68" x14ac:dyDescent="0.2">
      <c r="A212" s="56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8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434.48275862068971</v>
      </c>
      <c r="Y212" s="545">
        <f>IFERROR(Y203/H203,"0")+IFERROR(Y204/H204,"0")+IFERROR(Y205/H205,"0")+IFERROR(Y206/H206,"0")+IFERROR(Y207/H207,"0")+IFERROR(Y208/H208,"0")+IFERROR(Y209/H209,"0")+IFERROR(Y210/H210,"0")+IFERROR(Y211/H211,"0")</f>
        <v>436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3.2748100000000004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8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1260</v>
      </c>
      <c r="Y213" s="545">
        <f>IFERROR(SUM(Y203:Y211),"0")</f>
        <v>1266.8999999999999</v>
      </c>
      <c r="Z213" s="37"/>
      <c r="AA213" s="546"/>
      <c r="AB213" s="546"/>
      <c r="AC213" s="546"/>
    </row>
    <row r="214" spans="1:68" ht="14.25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32</v>
      </c>
      <c r="Y216" s="544">
        <f>IFERROR(IF(X216="",0,CEILING((X216/$H216),1)*$H216),"")</f>
        <v>33.6</v>
      </c>
      <c r="Z216" s="36">
        <f>IFERROR(IF(Y216=0,"",ROUNDUP(Y216/H216,0)*0.00651),"")</f>
        <v>9.1139999999999999E-2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35.360000000000007</v>
      </c>
      <c r="BN216" s="64">
        <f>IFERROR(Y216*I216/H216,"0")</f>
        <v>37.128000000000007</v>
      </c>
      <c r="BO216" s="64">
        <f>IFERROR(1/J216*(X216/H216),"0")</f>
        <v>7.3260073260073263E-2</v>
      </c>
      <c r="BP216" s="64">
        <f>IFERROR(1/J216*(Y216/H216),"0")</f>
        <v>7.6923076923076941E-2</v>
      </c>
    </row>
    <row r="217" spans="1:68" x14ac:dyDescent="0.2">
      <c r="A217" s="56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8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13.333333333333334</v>
      </c>
      <c r="Y217" s="545">
        <f>IFERROR(Y215/H215,"0")+IFERROR(Y216/H216,"0")</f>
        <v>14.000000000000002</v>
      </c>
      <c r="Z217" s="545">
        <f>IFERROR(IF(Z215="",0,Z215),"0")+IFERROR(IF(Z216="",0,Z216),"0")</f>
        <v>9.1139999999999999E-2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8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32</v>
      </c>
      <c r="Y218" s="545">
        <f>IFERROR(SUM(Y215:Y216),"0")</f>
        <v>33.6</v>
      </c>
      <c r="Z218" s="37"/>
      <c r="AA218" s="546"/>
      <c r="AB218" s="546"/>
      <c r="AC218" s="546"/>
    </row>
    <row r="219" spans="1:68" ht="16.5" customHeight="1" x14ac:dyDescent="0.25">
      <c r="A219" s="573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20</v>
      </c>
      <c r="Y221" s="544">
        <f t="shared" ref="Y221:Y229" si="27">IFERROR(IF(X221="",0,CEILING((X221/$H221),1)*$H221),"")</f>
        <v>23.2</v>
      </c>
      <c r="Z221" s="36">
        <f>IFERROR(IF(Y221=0,"",ROUNDUP(Y221/H221,0)*0.01898),"")</f>
        <v>3.7960000000000001E-2</v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20.75</v>
      </c>
      <c r="BN221" s="64">
        <f t="shared" ref="BN221:BN229" si="29">IFERROR(Y221*I221/H221,"0")</f>
        <v>24.07</v>
      </c>
      <c r="BO221" s="64">
        <f t="shared" ref="BO221:BO229" si="30">IFERROR(1/J221*(X221/H221),"0")</f>
        <v>2.6939655172413795E-2</v>
      </c>
      <c r="BP221" s="64">
        <f t="shared" ref="BP221:BP229" si="31">IFERROR(1/J221*(Y221/H221),"0")</f>
        <v>3.125E-2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50</v>
      </c>
      <c r="Y223" s="544">
        <f t="shared" si="27"/>
        <v>58</v>
      </c>
      <c r="Z223" s="36">
        <f>IFERROR(IF(Y223=0,"",ROUNDUP(Y223/H223,0)*0.01898),"")</f>
        <v>9.4899999999999998E-2</v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51.875</v>
      </c>
      <c r="BN223" s="64">
        <f t="shared" si="29"/>
        <v>60.174999999999997</v>
      </c>
      <c r="BO223" s="64">
        <f t="shared" si="30"/>
        <v>6.7349137931034489E-2</v>
      </c>
      <c r="BP223" s="64">
        <f t="shared" si="31"/>
        <v>7.8125E-2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60</v>
      </c>
      <c r="Y224" s="544">
        <f t="shared" si="27"/>
        <v>60</v>
      </c>
      <c r="Z224" s="36">
        <f t="shared" ref="Z224:Z229" si="32">IFERROR(IF(Y224=0,"",ROUNDUP(Y224/H224,0)*0.00902),"")</f>
        <v>0.1353</v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63.15</v>
      </c>
      <c r="BN224" s="64">
        <f t="shared" si="29"/>
        <v>63.15</v>
      </c>
      <c r="BO224" s="64">
        <f t="shared" si="30"/>
        <v>0.11363636363636365</v>
      </c>
      <c r="BP224" s="64">
        <f t="shared" si="31"/>
        <v>0.11363636363636365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3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40</v>
      </c>
      <c r="Y228" s="544">
        <f t="shared" si="27"/>
        <v>40</v>
      </c>
      <c r="Z228" s="36">
        <f t="shared" si="32"/>
        <v>9.0200000000000002E-2</v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42.1</v>
      </c>
      <c r="BN228" s="64">
        <f t="shared" si="29"/>
        <v>42.1</v>
      </c>
      <c r="BO228" s="64">
        <f t="shared" si="30"/>
        <v>7.575757575757576E-2</v>
      </c>
      <c r="BP228" s="64">
        <f t="shared" si="31"/>
        <v>7.575757575757576E-2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7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8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31.03448275862069</v>
      </c>
      <c r="Y230" s="545">
        <f>IFERROR(Y221/H221,"0")+IFERROR(Y222/H222,"0")+IFERROR(Y223/H223,"0")+IFERROR(Y224/H224,"0")+IFERROR(Y225/H225,"0")+IFERROR(Y226/H226,"0")+IFERROR(Y227/H227,"0")+IFERROR(Y228/H228,"0")+IFERROR(Y229/H229,"0")</f>
        <v>32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0.35836000000000001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8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170</v>
      </c>
      <c r="Y231" s="545">
        <f>IFERROR(SUM(Y221:Y229),"0")</f>
        <v>181.2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7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8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8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6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7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8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8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4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14</v>
      </c>
      <c r="Y242" s="544">
        <f>IFERROR(IF(X242="",0,CEILING((X242/$H242),1)*$H242),"")</f>
        <v>14.4</v>
      </c>
      <c r="Z242" s="36">
        <f>IFERROR(IF(Y242=0,"",ROUNDUP(Y242/H242,0)*0.0059),"")</f>
        <v>4.7199999999999999E-2</v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15.361111111111112</v>
      </c>
      <c r="BN242" s="64">
        <f>IFERROR(Y242*I242/H242,"0")</f>
        <v>15.8</v>
      </c>
      <c r="BO242" s="64">
        <f>IFERROR(1/J242*(X242/H242),"0")</f>
        <v>3.6008230452674893E-2</v>
      </c>
      <c r="BP242" s="64">
        <f>IFERROR(1/J242*(Y242/H242),"0")</f>
        <v>3.7037037037037035E-2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8.25</v>
      </c>
      <c r="Y243" s="544">
        <f>IFERROR(IF(X243="",0,CEILING((X243/$H243),1)*$H243),"")</f>
        <v>9</v>
      </c>
      <c r="Z243" s="36">
        <f>IFERROR(IF(Y243=0,"",ROUNDUP(Y243/H243,0)*0.0059),"")</f>
        <v>5.8999999999999997E-2</v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9.9916666666666689</v>
      </c>
      <c r="BN243" s="64">
        <f>IFERROR(Y243*I243/H243,"0")</f>
        <v>10.9</v>
      </c>
      <c r="BO243" s="64">
        <f>IFERROR(1/J243*(X243/H243),"0")</f>
        <v>4.2438271604938266E-2</v>
      </c>
      <c r="BP243" s="64">
        <f>IFERROR(1/J243*(Y243/H243),"0")</f>
        <v>4.6296296296296294E-2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7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8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16.944444444444443</v>
      </c>
      <c r="Y246" s="545">
        <f>IFERROR(Y241/H241,"0")+IFERROR(Y242/H242,"0")+IFERROR(Y243/H243,"0")+IFERROR(Y244/H244,"0")+IFERROR(Y245/H245,"0")</f>
        <v>18</v>
      </c>
      <c r="Z246" s="545">
        <f>IFERROR(IF(Z241="",0,Z241),"0")+IFERROR(IF(Z242="",0,Z242),"0")+IFERROR(IF(Z243="",0,Z243),"0")+IFERROR(IF(Z244="",0,Z244),"0")+IFERROR(IF(Z245="",0,Z245),"0")</f>
        <v>0.10619999999999999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8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22.25</v>
      </c>
      <c r="Y247" s="545">
        <f>IFERROR(SUM(Y241:Y245),"0")</f>
        <v>23.4</v>
      </c>
      <c r="Z247" s="37"/>
      <c r="AA247" s="546"/>
      <c r="AB247" s="546"/>
      <c r="AC247" s="546"/>
    </row>
    <row r="248" spans="1:68" ht="16.5" customHeight="1" x14ac:dyDescent="0.25">
      <c r="A248" s="57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7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8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8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7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8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7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8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8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73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60</v>
      </c>
      <c r="Y268" s="544">
        <f>IFERROR(IF(X268="",0,CEILING((X268/$H268),1)*$H268),"")</f>
        <v>60</v>
      </c>
      <c r="Z268" s="36">
        <f>IFERROR(IF(Y268=0,"",ROUNDUP(Y268/H268,0)*0.00651),"")</f>
        <v>0.16275000000000001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66.300000000000011</v>
      </c>
      <c r="BN268" s="64">
        <f>IFERROR(Y268*I268/H268,"0")</f>
        <v>66.300000000000011</v>
      </c>
      <c r="BO268" s="64">
        <f>IFERROR(1/J268*(X268/H268),"0")</f>
        <v>0.13736263736263737</v>
      </c>
      <c r="BP268" s="64">
        <f>IFERROR(1/J268*(Y268/H268),"0")</f>
        <v>0.13736263736263737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180</v>
      </c>
      <c r="Y269" s="544">
        <f>IFERROR(IF(X269="",0,CEILING((X269/$H269),1)*$H269),"")</f>
        <v>180</v>
      </c>
      <c r="Z269" s="36">
        <f>IFERROR(IF(Y269=0,"",ROUNDUP(Y269/H269,0)*0.00651),"")</f>
        <v>0.48825000000000002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193.50000000000003</v>
      </c>
      <c r="BN269" s="64">
        <f>IFERROR(Y269*I269/H269,"0")</f>
        <v>193.50000000000003</v>
      </c>
      <c r="BO269" s="64">
        <f>IFERROR(1/J269*(X269/H269),"0")</f>
        <v>0.41208791208791212</v>
      </c>
      <c r="BP269" s="64">
        <f>IFERROR(1/J269*(Y269/H269),"0")</f>
        <v>0.41208791208791212</v>
      </c>
    </row>
    <row r="270" spans="1:68" x14ac:dyDescent="0.2">
      <c r="A270" s="567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8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100</v>
      </c>
      <c r="Y270" s="545">
        <f>IFERROR(Y267/H267,"0")+IFERROR(Y268/H268,"0")+IFERROR(Y269/H269,"0")</f>
        <v>100</v>
      </c>
      <c r="Z270" s="545">
        <f>IFERROR(IF(Z267="",0,Z267),"0")+IFERROR(IF(Z268="",0,Z268),"0")+IFERROR(IF(Z269="",0,Z269),"0")</f>
        <v>0.65100000000000002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8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240</v>
      </c>
      <c r="Y271" s="545">
        <f>IFERROR(SUM(Y267:Y269),"0")</f>
        <v>240</v>
      </c>
      <c r="Z271" s="37"/>
      <c r="AA271" s="546"/>
      <c r="AB271" s="546"/>
      <c r="AC271" s="546"/>
    </row>
    <row r="272" spans="1:68" ht="16.5" customHeight="1" x14ac:dyDescent="0.25">
      <c r="A272" s="573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7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8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8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7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8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8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73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7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8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8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73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7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8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8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54</v>
      </c>
      <c r="Y302" s="544">
        <f t="shared" si="33"/>
        <v>54</v>
      </c>
      <c r="Z302" s="36">
        <f>IFERROR(IF(Y302=0,"",ROUNDUP(Y302/H302,0)*0.00651),"")</f>
        <v>0.1953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60.839999999999996</v>
      </c>
      <c r="BN302" s="64">
        <f t="shared" si="35"/>
        <v>60.839999999999996</v>
      </c>
      <c r="BO302" s="64">
        <f t="shared" si="36"/>
        <v>0.16483516483516486</v>
      </c>
      <c r="BP302" s="64">
        <f t="shared" si="37"/>
        <v>0.16483516483516486</v>
      </c>
    </row>
    <row r="303" spans="1:68" x14ac:dyDescent="0.2">
      <c r="A303" s="567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8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30</v>
      </c>
      <c r="Y303" s="545">
        <f>IFERROR(Y296/H296,"0")+IFERROR(Y297/H297,"0")+IFERROR(Y298/H298,"0")+IFERROR(Y299/H299,"0")+IFERROR(Y300/H300,"0")+IFERROR(Y301/H301,"0")+IFERROR(Y302/H302,"0")</f>
        <v>30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0.1953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8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54</v>
      </c>
      <c r="Y304" s="545">
        <f>IFERROR(SUM(Y296:Y302),"0")</f>
        <v>54</v>
      </c>
      <c r="Z304" s="37"/>
      <c r="AA304" s="546"/>
      <c r="AB304" s="546"/>
      <c r="AC304" s="546"/>
    </row>
    <row r="305" spans="1:68" ht="14.25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7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8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8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30</v>
      </c>
      <c r="Y314" s="544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450</v>
      </c>
      <c r="Y315" s="544">
        <f>IFERROR(IF(X315="",0,CEILING((X315/$H315),1)*$H315),"")</f>
        <v>452.4</v>
      </c>
      <c r="Z315" s="36">
        <f>IFERROR(IF(Y315=0,"",ROUNDUP(Y315/H315,0)*0.01898),"")</f>
        <v>1.10084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479.94230769230774</v>
      </c>
      <c r="BN315" s="64">
        <f>IFERROR(Y315*I315/H315,"0")</f>
        <v>482.50200000000001</v>
      </c>
      <c r="BO315" s="64">
        <f>IFERROR(1/J315*(X315/H315),"0")</f>
        <v>0.90144230769230771</v>
      </c>
      <c r="BP315" s="64">
        <f>IFERROR(1/J315*(Y315/H315),"0")</f>
        <v>0.90625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100</v>
      </c>
      <c r="Y316" s="544">
        <f>IFERROR(IF(X316="",0,CEILING((X316/$H316),1)*$H316),"")</f>
        <v>100.80000000000001</v>
      </c>
      <c r="Z316" s="36">
        <f>IFERROR(IF(Y316=0,"",ROUNDUP(Y316/H316,0)*0.01898),"")</f>
        <v>0.22776000000000002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106.17857142857143</v>
      </c>
      <c r="BN316" s="64">
        <f>IFERROR(Y316*I316/H316,"0")</f>
        <v>107.02800000000001</v>
      </c>
      <c r="BO316" s="64">
        <f>IFERROR(1/J316*(X316/H316),"0")</f>
        <v>0.18601190476190477</v>
      </c>
      <c r="BP316" s="64">
        <f>IFERROR(1/J316*(Y316/H316),"0")</f>
        <v>0.1875</v>
      </c>
    </row>
    <row r="317" spans="1:68" x14ac:dyDescent="0.2">
      <c r="A317" s="567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8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73.168498168498161</v>
      </c>
      <c r="Y317" s="545">
        <f>IFERROR(Y314/H314,"0")+IFERROR(Y315/H315,"0")+IFERROR(Y316/H316,"0")</f>
        <v>74</v>
      </c>
      <c r="Z317" s="545">
        <f>IFERROR(IF(Z314="",0,Z314),"0")+IFERROR(IF(Z315="",0,Z315),"0")+IFERROR(IF(Z316="",0,Z316),"0")</f>
        <v>1.40452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8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580</v>
      </c>
      <c r="Y318" s="545">
        <f>IFERROR(SUM(Y314:Y316),"0")</f>
        <v>586.79999999999995</v>
      </c>
      <c r="Z318" s="37"/>
      <c r="AA318" s="546"/>
      <c r="AB318" s="546"/>
      <c r="AC318" s="546"/>
    </row>
    <row r="319" spans="1:68" ht="14.25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7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102</v>
      </c>
      <c r="Y323" s="544">
        <f>IFERROR(IF(X323="",0,CEILING((X323/$H323),1)*$H323),"")</f>
        <v>102</v>
      </c>
      <c r="Z323" s="36">
        <f>IFERROR(IF(Y323=0,"",ROUNDUP(Y323/H323,0)*0.00651),"")</f>
        <v>0.26040000000000002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115.2</v>
      </c>
      <c r="BN323" s="64">
        <f>IFERROR(Y323*I323/H323,"0")</f>
        <v>115.2</v>
      </c>
      <c r="BO323" s="64">
        <f>IFERROR(1/J323*(X323/H323),"0")</f>
        <v>0.2197802197802198</v>
      </c>
      <c r="BP323" s="64">
        <f>IFERROR(1/J323*(Y323/H323),"0")</f>
        <v>0.2197802197802198</v>
      </c>
    </row>
    <row r="324" spans="1:68" x14ac:dyDescent="0.2">
      <c r="A324" s="567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8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40</v>
      </c>
      <c r="Y324" s="545">
        <f>IFERROR(Y320/H320,"0")+IFERROR(Y321/H321,"0")+IFERROR(Y322/H322,"0")+IFERROR(Y323/H323,"0")</f>
        <v>40</v>
      </c>
      <c r="Z324" s="545">
        <f>IFERROR(IF(Z320="",0,Z320),"0")+IFERROR(IF(Z321="",0,Z321),"0")+IFERROR(IF(Z322="",0,Z322),"0")+IFERROR(IF(Z323="",0,Z323),"0")</f>
        <v>0.26040000000000002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8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102</v>
      </c>
      <c r="Y325" s="545">
        <f>IFERROR(SUM(Y320:Y323),"0")</f>
        <v>102</v>
      </c>
      <c r="Z325" s="37"/>
      <c r="AA325" s="546"/>
      <c r="AB325" s="546"/>
      <c r="AC325" s="546"/>
    </row>
    <row r="326" spans="1:68" ht="14.25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7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8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8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customHeight="1" x14ac:dyDescent="0.25">
      <c r="A332" s="573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805</v>
      </c>
      <c r="Y335" s="544">
        <f>IFERROR(IF(X335="",0,CEILING((X335/$H335),1)*$H335),"")</f>
        <v>806.40000000000009</v>
      </c>
      <c r="Z335" s="36">
        <f>IFERROR(IF(Y335=0,"",ROUNDUP(Y335/H335,0)*0.00651),"")</f>
        <v>2.4998399999999998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901.59999999999991</v>
      </c>
      <c r="BN335" s="64">
        <f>IFERROR(Y335*I335/H335,"0")</f>
        <v>903.16800000000001</v>
      </c>
      <c r="BO335" s="64">
        <f>IFERROR(1/J335*(X335/H335),"0")</f>
        <v>2.1062271062271063</v>
      </c>
      <c r="BP335" s="64">
        <f>IFERROR(1/J335*(Y335/H335),"0")</f>
        <v>2.1098901098901099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385</v>
      </c>
      <c r="Y336" s="544">
        <f>IFERROR(IF(X336="",0,CEILING((X336/$H336),1)*$H336),"")</f>
        <v>386.40000000000003</v>
      </c>
      <c r="Z336" s="36">
        <f>IFERROR(IF(Y336=0,"",ROUNDUP(Y336/H336,0)*0.00651),"")</f>
        <v>1.19784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428.99999999999994</v>
      </c>
      <c r="BN336" s="64">
        <f>IFERROR(Y336*I336/H336,"0")</f>
        <v>430.56</v>
      </c>
      <c r="BO336" s="64">
        <f>IFERROR(1/J336*(X336/H336),"0")</f>
        <v>1.0073260073260073</v>
      </c>
      <c r="BP336" s="64">
        <f>IFERROR(1/J336*(Y336/H336),"0")</f>
        <v>1.0109890109890112</v>
      </c>
    </row>
    <row r="337" spans="1:68" x14ac:dyDescent="0.2">
      <c r="A337" s="567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8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566.66666666666663</v>
      </c>
      <c r="Y337" s="545">
        <f>IFERROR(Y334/H334,"0")+IFERROR(Y335/H335,"0")+IFERROR(Y336/H336,"0")</f>
        <v>568</v>
      </c>
      <c r="Z337" s="545">
        <f>IFERROR(IF(Z334="",0,Z334),"0")+IFERROR(IF(Z335="",0,Z335),"0")+IFERROR(IF(Z336="",0,Z336),"0")</f>
        <v>3.6976800000000001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8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1190</v>
      </c>
      <c r="Y338" s="545">
        <f>IFERROR(SUM(Y334:Y336),"0")</f>
        <v>1192.8000000000002</v>
      </c>
      <c r="Z338" s="37"/>
      <c r="AA338" s="546"/>
      <c r="AB338" s="546"/>
      <c r="AC338" s="546"/>
    </row>
    <row r="339" spans="1:68" ht="27.75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customHeight="1" x14ac:dyDescent="0.25">
      <c r="A340" s="573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1600</v>
      </c>
      <c r="Y342" s="544">
        <f t="shared" ref="Y342:Y348" si="38">IFERROR(IF(X342="",0,CEILING((X342/$H342),1)*$H342),"")</f>
        <v>1605</v>
      </c>
      <c r="Z342" s="36">
        <f>IFERROR(IF(Y342=0,"",ROUNDUP(Y342/H342,0)*0.02175),"")</f>
        <v>2.3272499999999998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1651.2</v>
      </c>
      <c r="BN342" s="64">
        <f t="shared" ref="BN342:BN348" si="40">IFERROR(Y342*I342/H342,"0")</f>
        <v>1656.3600000000001</v>
      </c>
      <c r="BO342" s="64">
        <f t="shared" ref="BO342:BO348" si="41">IFERROR(1/J342*(X342/H342),"0")</f>
        <v>2.2222222222222223</v>
      </c>
      <c r="BP342" s="64">
        <f t="shared" ref="BP342:BP348" si="42">IFERROR(1/J342*(Y342/H342),"0")</f>
        <v>2.2291666666666665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1000</v>
      </c>
      <c r="Y343" s="544">
        <f t="shared" si="38"/>
        <v>1005</v>
      </c>
      <c r="Z343" s="36">
        <f>IFERROR(IF(Y343=0,"",ROUNDUP(Y343/H343,0)*0.02175),"")</f>
        <v>1.4572499999999999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1032</v>
      </c>
      <c r="BN343" s="64">
        <f t="shared" si="40"/>
        <v>1037.1600000000001</v>
      </c>
      <c r="BO343" s="64">
        <f t="shared" si="41"/>
        <v>1.3888888888888888</v>
      </c>
      <c r="BP343" s="64">
        <f t="shared" si="42"/>
        <v>1.3958333333333333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1600</v>
      </c>
      <c r="Y344" s="544">
        <f t="shared" si="38"/>
        <v>1605</v>
      </c>
      <c r="Z344" s="36">
        <f>IFERROR(IF(Y344=0,"",ROUNDUP(Y344/H344,0)*0.02175),"")</f>
        <v>2.3272499999999998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1651.2</v>
      </c>
      <c r="BN344" s="64">
        <f t="shared" si="40"/>
        <v>1656.3600000000001</v>
      </c>
      <c r="BO344" s="64">
        <f t="shared" si="41"/>
        <v>2.2222222222222223</v>
      </c>
      <c r="BP344" s="64">
        <f t="shared" si="42"/>
        <v>2.2291666666666665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210</v>
      </c>
      <c r="Y345" s="544">
        <f t="shared" si="38"/>
        <v>210</v>
      </c>
      <c r="Z345" s="36">
        <f>IFERROR(IF(Y345=0,"",ROUNDUP(Y345/H345,0)*0.02175),"")</f>
        <v>0.30449999999999999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216.72</v>
      </c>
      <c r="BN345" s="64">
        <f t="shared" si="40"/>
        <v>216.72</v>
      </c>
      <c r="BO345" s="64">
        <f t="shared" si="41"/>
        <v>0.29166666666666663</v>
      </c>
      <c r="BP345" s="64">
        <f t="shared" si="42"/>
        <v>0.29166666666666663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10</v>
      </c>
      <c r="Y348" s="544">
        <f t="shared" si="38"/>
        <v>10</v>
      </c>
      <c r="Z348" s="36">
        <f>IFERROR(IF(Y348=0,"",ROUNDUP(Y348/H348,0)*0.00902),"")</f>
        <v>1.804E-2</v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10.42</v>
      </c>
      <c r="BN348" s="64">
        <f t="shared" si="40"/>
        <v>10.42</v>
      </c>
      <c r="BO348" s="64">
        <f t="shared" si="41"/>
        <v>1.5151515151515152E-2</v>
      </c>
      <c r="BP348" s="64">
        <f t="shared" si="42"/>
        <v>1.5151515151515152E-2</v>
      </c>
    </row>
    <row r="349" spans="1:68" x14ac:dyDescent="0.2">
      <c r="A349" s="567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8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296</v>
      </c>
      <c r="Y349" s="545">
        <f>IFERROR(Y342/H342,"0")+IFERROR(Y343/H343,"0")+IFERROR(Y344/H344,"0")+IFERROR(Y345/H345,"0")+IFERROR(Y346/H346,"0")+IFERROR(Y347/H347,"0")+IFERROR(Y348/H348,"0")</f>
        <v>297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6.434289999999999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8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4420</v>
      </c>
      <c r="Y350" s="545">
        <f>IFERROR(SUM(Y342:Y348),"0")</f>
        <v>4435</v>
      </c>
      <c r="Z350" s="37"/>
      <c r="AA350" s="546"/>
      <c r="AB350" s="546"/>
      <c r="AC350" s="546"/>
    </row>
    <row r="351" spans="1:68" ht="14.25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1400</v>
      </c>
      <c r="Y352" s="544">
        <f>IFERROR(IF(X352="",0,CEILING((X352/$H352),1)*$H352),"")</f>
        <v>1410</v>
      </c>
      <c r="Z352" s="36">
        <f>IFERROR(IF(Y352=0,"",ROUNDUP(Y352/H352,0)*0.02175),"")</f>
        <v>2.0444999999999998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1444.8</v>
      </c>
      <c r="BN352" s="64">
        <f>IFERROR(Y352*I352/H352,"0")</f>
        <v>1455.12</v>
      </c>
      <c r="BO352" s="64">
        <f>IFERROR(1/J352*(X352/H352),"0")</f>
        <v>1.9444444444444442</v>
      </c>
      <c r="BP352" s="64">
        <f>IFERROR(1/J352*(Y352/H352),"0")</f>
        <v>1.9583333333333333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8</v>
      </c>
      <c r="Y353" s="544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8.42</v>
      </c>
      <c r="BN353" s="64">
        <f>IFERROR(Y353*I353/H353,"0")</f>
        <v>8.42</v>
      </c>
      <c r="BO353" s="64">
        <f>IFERROR(1/J353*(X353/H353),"0")</f>
        <v>1.5151515151515152E-2</v>
      </c>
      <c r="BP353" s="64">
        <f>IFERROR(1/J353*(Y353/H353),"0")</f>
        <v>1.5151515151515152E-2</v>
      </c>
    </row>
    <row r="354" spans="1:68" x14ac:dyDescent="0.2">
      <c r="A354" s="567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8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95.333333333333329</v>
      </c>
      <c r="Y354" s="545">
        <f>IFERROR(Y352/H352,"0")+IFERROR(Y353/H353,"0")</f>
        <v>96</v>
      </c>
      <c r="Z354" s="545">
        <f>IFERROR(IF(Z352="",0,Z352),"0")+IFERROR(IF(Z353="",0,Z353),"0")</f>
        <v>2.0625399999999998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8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1408</v>
      </c>
      <c r="Y355" s="545">
        <f>IFERROR(SUM(Y352:Y353),"0")</f>
        <v>1418</v>
      </c>
      <c r="Z355" s="37"/>
      <c r="AA355" s="546"/>
      <c r="AB355" s="546"/>
      <c r="AC355" s="546"/>
    </row>
    <row r="356" spans="1:68" ht="14.25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50</v>
      </c>
      <c r="Y358" s="544">
        <f>IFERROR(IF(X358="",0,CEILING((X358/$H358),1)*$H358),"")</f>
        <v>54</v>
      </c>
      <c r="Z358" s="36">
        <f>IFERROR(IF(Y358=0,"",ROUNDUP(Y358/H358,0)*0.01898),"")</f>
        <v>0.11388000000000001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52.883333333333333</v>
      </c>
      <c r="BN358" s="64">
        <f>IFERROR(Y358*I358/H358,"0")</f>
        <v>57.113999999999997</v>
      </c>
      <c r="BO358" s="64">
        <f>IFERROR(1/J358*(X358/H358),"0")</f>
        <v>8.6805555555555552E-2</v>
      </c>
      <c r="BP358" s="64">
        <f>IFERROR(1/J358*(Y358/H358),"0")</f>
        <v>9.375E-2</v>
      </c>
    </row>
    <row r="359" spans="1:68" x14ac:dyDescent="0.2">
      <c r="A359" s="567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8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5.5555555555555554</v>
      </c>
      <c r="Y359" s="545">
        <f>IFERROR(Y357/H357,"0")+IFERROR(Y358/H358,"0")</f>
        <v>6</v>
      </c>
      <c r="Z359" s="545">
        <f>IFERROR(IF(Z357="",0,Z357),"0")+IFERROR(IF(Z358="",0,Z358),"0")</f>
        <v>0.11388000000000001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8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50</v>
      </c>
      <c r="Y360" s="545">
        <f>IFERROR(SUM(Y357:Y358),"0")</f>
        <v>54</v>
      </c>
      <c r="Z360" s="37"/>
      <c r="AA360" s="546"/>
      <c r="AB360" s="546"/>
      <c r="AC360" s="546"/>
    </row>
    <row r="361" spans="1:68" ht="14.25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7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50</v>
      </c>
      <c r="Y362" s="544">
        <f>IFERROR(IF(X362="",0,CEILING((X362/$H362),1)*$H362),"")</f>
        <v>54</v>
      </c>
      <c r="Z362" s="36">
        <f>IFERROR(IF(Y362=0,"",ROUNDUP(Y362/H362,0)*0.01898),"")</f>
        <v>0.11388000000000001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52.883333333333333</v>
      </c>
      <c r="BN362" s="64">
        <f>IFERROR(Y362*I362/H362,"0")</f>
        <v>57.113999999999997</v>
      </c>
      <c r="BO362" s="64">
        <f>IFERROR(1/J362*(X362/H362),"0")</f>
        <v>8.6805555555555552E-2</v>
      </c>
      <c r="BP362" s="64">
        <f>IFERROR(1/J362*(Y362/H362),"0")</f>
        <v>9.375E-2</v>
      </c>
    </row>
    <row r="363" spans="1:68" x14ac:dyDescent="0.2">
      <c r="A363" s="567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8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5.5555555555555554</v>
      </c>
      <c r="Y363" s="545">
        <f>IFERROR(Y362/H362,"0")</f>
        <v>6</v>
      </c>
      <c r="Z363" s="545">
        <f>IFERROR(IF(Z362="",0,Z362),"0")</f>
        <v>0.11388000000000001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8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50</v>
      </c>
      <c r="Y364" s="545">
        <f>IFERROR(SUM(Y362:Y362),"0")</f>
        <v>54</v>
      </c>
      <c r="Z364" s="37"/>
      <c r="AA364" s="546"/>
      <c r="AB364" s="546"/>
      <c r="AC364" s="546"/>
    </row>
    <row r="365" spans="1:68" ht="16.5" customHeight="1" x14ac:dyDescent="0.25">
      <c r="A365" s="573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50</v>
      </c>
      <c r="Y368" s="544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51.8125</v>
      </c>
      <c r="BN368" s="64">
        <f>IFERROR(Y368*I368/H368,"0")</f>
        <v>62.175000000000004</v>
      </c>
      <c r="BO368" s="64">
        <f>IFERROR(1/J368*(X368/H368),"0")</f>
        <v>6.5104166666666671E-2</v>
      </c>
      <c r="BP368" s="64">
        <f>IFERROR(1/J368*(Y368/H368),"0")</f>
        <v>7.8125E-2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7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8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4.166666666666667</v>
      </c>
      <c r="Y370" s="545">
        <f>IFERROR(Y367/H367,"0")+IFERROR(Y368/H368,"0")+IFERROR(Y369/H369,"0")</f>
        <v>5</v>
      </c>
      <c r="Z370" s="545">
        <f>IFERROR(IF(Z367="",0,Z367),"0")+IFERROR(IF(Z368="",0,Z368),"0")+IFERROR(IF(Z369="",0,Z369),"0")</f>
        <v>9.4899999999999998E-2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8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50</v>
      </c>
      <c r="Y371" s="545">
        <f>IFERROR(SUM(Y367:Y369),"0")</f>
        <v>60</v>
      </c>
      <c r="Z371" s="37"/>
      <c r="AA371" s="546"/>
      <c r="AB371" s="546"/>
      <c r="AC371" s="546"/>
    </row>
    <row r="372" spans="1:68" ht="14.25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7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8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8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30</v>
      </c>
      <c r="Y377" s="544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7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8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3.3333333333333335</v>
      </c>
      <c r="Y379" s="545">
        <f>IFERROR(Y377/H377,"0")+IFERROR(Y378/H378,"0")</f>
        <v>4</v>
      </c>
      <c r="Z379" s="545">
        <f>IFERROR(IF(Z377="",0,Z377),"0")+IFERROR(IF(Z378="",0,Z378),"0")</f>
        <v>7.5920000000000001E-2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8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30</v>
      </c>
      <c r="Y380" s="545">
        <f>IFERROR(SUM(Y377:Y378),"0")</f>
        <v>36</v>
      </c>
      <c r="Z380" s="37"/>
      <c r="AA380" s="546"/>
      <c r="AB380" s="546"/>
      <c r="AC380" s="546"/>
    </row>
    <row r="381" spans="1:68" ht="14.25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7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8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8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customHeight="1" x14ac:dyDescent="0.25">
      <c r="A386" s="573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17.5</v>
      </c>
      <c r="Y396" s="544">
        <f t="shared" si="43"/>
        <v>18.900000000000002</v>
      </c>
      <c r="Z396" s="36">
        <f t="shared" si="48"/>
        <v>4.5179999999999998E-2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18.583333333333332</v>
      </c>
      <c r="BN396" s="64">
        <f t="shared" si="45"/>
        <v>20.07</v>
      </c>
      <c r="BO396" s="64">
        <f t="shared" si="46"/>
        <v>3.5612535612535613E-2</v>
      </c>
      <c r="BP396" s="64">
        <f t="shared" si="47"/>
        <v>3.8461538461538464E-2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8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8.3333333333333321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9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4.5179999999999998E-2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68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17.5</v>
      </c>
      <c r="Y399" s="545">
        <f>IFERROR(SUM(Y388:Y397),"0")</f>
        <v>18.900000000000002</v>
      </c>
      <c r="Z399" s="37"/>
      <c r="AA399" s="546"/>
      <c r="AB399" s="546"/>
      <c r="AC399" s="546"/>
    </row>
    <row r="400" spans="1:68" ht="14.25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8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68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73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8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68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8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68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customHeight="1" x14ac:dyDescent="0.25">
      <c r="A417" s="573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8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68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73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8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68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customHeight="1" x14ac:dyDescent="0.25">
      <c r="A428" s="573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50</v>
      </c>
      <c r="Y430" s="544">
        <f t="shared" ref="Y430:Y440" si="49">IFERROR(IF(X430="",0,CEILING((X430/$H430),1)*$H430),"")</f>
        <v>52.800000000000004</v>
      </c>
      <c r="Z430" s="36">
        <f t="shared" ref="Z430:Z435" si="50">IFERROR(IF(Y430=0,"",ROUNDUP(Y430/H430,0)*0.01196),"")</f>
        <v>0.1196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53.409090909090907</v>
      </c>
      <c r="BN430" s="64">
        <f t="shared" ref="BN430:BN440" si="52">IFERROR(Y430*I430/H430,"0")</f>
        <v>56.400000000000006</v>
      </c>
      <c r="BO430" s="64">
        <f t="shared" ref="BO430:BO440" si="53">IFERROR(1/J430*(X430/H430),"0")</f>
        <v>9.1054778554778545E-2</v>
      </c>
      <c r="BP430" s="64">
        <f t="shared" ref="BP430:BP440" si="54">IFERROR(1/J430*(Y430/H430),"0")</f>
        <v>9.6153846153846159E-2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1">
        <v>4680115885226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81</v>
      </c>
      <c r="N432" s="33"/>
      <c r="O432" s="32">
        <v>60</v>
      </c>
      <c r="P432" s="58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100</v>
      </c>
      <c r="Y432" s="544">
        <f t="shared" si="49"/>
        <v>100.32000000000001</v>
      </c>
      <c r="Z432" s="36">
        <f t="shared" si="50"/>
        <v>0.22724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106.81818181818181</v>
      </c>
      <c r="BN432" s="64">
        <f t="shared" si="52"/>
        <v>107.16</v>
      </c>
      <c r="BO432" s="64">
        <f t="shared" si="53"/>
        <v>0.18210955710955709</v>
      </c>
      <c r="BP432" s="64">
        <f t="shared" si="54"/>
        <v>0.18269230769230771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1">
        <v>4607091383522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7" t="s">
        <v>660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180</v>
      </c>
      <c r="Y435" s="544">
        <f t="shared" si="49"/>
        <v>184.8</v>
      </c>
      <c r="Z435" s="36">
        <f t="shared" si="50"/>
        <v>0.41860000000000003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192.27272727272725</v>
      </c>
      <c r="BN435" s="64">
        <f t="shared" si="52"/>
        <v>197.39999999999998</v>
      </c>
      <c r="BO435" s="64">
        <f t="shared" si="53"/>
        <v>0.32779720279720276</v>
      </c>
      <c r="BP435" s="64">
        <f t="shared" si="54"/>
        <v>0.33653846153846156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66</v>
      </c>
      <c r="Y437" s="544">
        <f t="shared" si="49"/>
        <v>67.2</v>
      </c>
      <c r="Z437" s="36">
        <f>IFERROR(IF(Y437=0,"",ROUNDUP(Y437/H437,0)*0.00902),"")</f>
        <v>0.12628</v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95.287500000000009</v>
      </c>
      <c r="BN437" s="64">
        <f t="shared" si="52"/>
        <v>97.02000000000001</v>
      </c>
      <c r="BO437" s="64">
        <f t="shared" si="53"/>
        <v>0.10416666666666667</v>
      </c>
      <c r="BP437" s="64">
        <f t="shared" si="54"/>
        <v>0.10606060606060608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132</v>
      </c>
      <c r="Y440" s="544">
        <f t="shared" si="49"/>
        <v>134.4</v>
      </c>
      <c r="Z440" s="36">
        <f>IFERROR(IF(Y440=0,"",ROUNDUP(Y440/H440,0)*0.00937),"")</f>
        <v>0.26235999999999998</v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191.4</v>
      </c>
      <c r="BN440" s="64">
        <f t="shared" si="52"/>
        <v>194.88</v>
      </c>
      <c r="BO440" s="64">
        <f t="shared" si="53"/>
        <v>0.22916666666666666</v>
      </c>
      <c r="BP440" s="64">
        <f t="shared" si="54"/>
        <v>0.23333333333333336</v>
      </c>
    </row>
    <row r="441" spans="1:68" x14ac:dyDescent="0.2">
      <c r="A441" s="56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8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103.75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106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1.15408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68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528</v>
      </c>
      <c r="Y442" s="545">
        <f>IFERROR(SUM(Y430:Y440),"0")</f>
        <v>539.52</v>
      </c>
      <c r="Z442" s="37"/>
      <c r="AA442" s="546"/>
      <c r="AB442" s="546"/>
      <c r="AC442" s="546"/>
    </row>
    <row r="443" spans="1:68" ht="14.25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110</v>
      </c>
      <c r="Y444" s="544">
        <f>IFERROR(IF(X444="",0,CEILING((X444/$H444),1)*$H444),"")</f>
        <v>110.88000000000001</v>
      </c>
      <c r="Z444" s="36">
        <f>IFERROR(IF(Y444=0,"",ROUNDUP(Y444/H444,0)*0.01196),"")</f>
        <v>0.25115999999999999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117.49999999999999</v>
      </c>
      <c r="BN444" s="64">
        <f>IFERROR(Y444*I444/H444,"0")</f>
        <v>118.44</v>
      </c>
      <c r="BO444" s="64">
        <f>IFERROR(1/J444*(X444/H444),"0")</f>
        <v>0.20032051282051283</v>
      </c>
      <c r="BP444" s="64">
        <f>IFERROR(1/J444*(Y444/H444),"0")</f>
        <v>0.20192307692307693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8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20.833333333333332</v>
      </c>
      <c r="Y447" s="545">
        <f>IFERROR(Y444/H444,"0")+IFERROR(Y445/H445,"0")+IFERROR(Y446/H446,"0")</f>
        <v>21</v>
      </c>
      <c r="Z447" s="545">
        <f>IFERROR(IF(Z444="",0,Z444),"0")+IFERROR(IF(Z445="",0,Z445),"0")+IFERROR(IF(Z446="",0,Z446),"0")</f>
        <v>0.25115999999999999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68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110</v>
      </c>
      <c r="Y448" s="545">
        <f>IFERROR(SUM(Y444:Y446),"0")</f>
        <v>110.88000000000001</v>
      </c>
      <c r="Z448" s="37"/>
      <c r="AA448" s="546"/>
      <c r="AB448" s="546"/>
      <c r="AC448" s="546"/>
    </row>
    <row r="449" spans="1:68" ht="14.25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30</v>
      </c>
      <c r="Y450" s="544">
        <f t="shared" ref="Y450:Y455" si="55">IFERROR(IF(X450="",0,CEILING((X450/$H450),1)*$H450),"")</f>
        <v>31.68</v>
      </c>
      <c r="Z450" s="36">
        <f>IFERROR(IF(Y450=0,"",ROUNDUP(Y450/H450,0)*0.01196),"")</f>
        <v>7.1760000000000004E-2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32.04545454545454</v>
      </c>
      <c r="BN450" s="64">
        <f t="shared" ref="BN450:BN455" si="57">IFERROR(Y450*I450/H450,"0")</f>
        <v>33.839999999999996</v>
      </c>
      <c r="BO450" s="64">
        <f t="shared" ref="BO450:BO455" si="58">IFERROR(1/J450*(X450/H450),"0")</f>
        <v>5.4632867132867136E-2</v>
      </c>
      <c r="BP450" s="64">
        <f t="shared" ref="BP450:BP455" si="59">IFERROR(1/J450*(Y450/H450),"0")</f>
        <v>5.7692307692307696E-2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100</v>
      </c>
      <c r="Y451" s="544">
        <f t="shared" si="55"/>
        <v>100.32000000000001</v>
      </c>
      <c r="Z451" s="36">
        <f>IFERROR(IF(Y451=0,"",ROUNDUP(Y451/H451,0)*0.01196),"")</f>
        <v>0.22724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106.81818181818181</v>
      </c>
      <c r="BN451" s="64">
        <f t="shared" si="57"/>
        <v>107.16</v>
      </c>
      <c r="BO451" s="64">
        <f t="shared" si="58"/>
        <v>0.18210955710955709</v>
      </c>
      <c r="BP451" s="64">
        <f t="shared" si="59"/>
        <v>0.18269230769230771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100</v>
      </c>
      <c r="Y452" s="544">
        <f t="shared" si="55"/>
        <v>100.32000000000001</v>
      </c>
      <c r="Z452" s="36">
        <f>IFERROR(IF(Y452=0,"",ROUNDUP(Y452/H452,0)*0.01196),"")</f>
        <v>0.22724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106.81818181818181</v>
      </c>
      <c r="BN452" s="64">
        <f t="shared" si="57"/>
        <v>107.16</v>
      </c>
      <c r="BO452" s="64">
        <f t="shared" si="58"/>
        <v>0.18210955710955709</v>
      </c>
      <c r="BP452" s="64">
        <f t="shared" si="59"/>
        <v>0.18269230769230771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42</v>
      </c>
      <c r="Y453" s="544">
        <f t="shared" si="55"/>
        <v>43.199999999999996</v>
      </c>
      <c r="Z453" s="36">
        <f>IFERROR(IF(Y453=0,"",ROUNDUP(Y453/H453,0)*0.00902),"")</f>
        <v>8.1180000000000002E-2</v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60.637500000000003</v>
      </c>
      <c r="BN453" s="64">
        <f t="shared" si="57"/>
        <v>62.37</v>
      </c>
      <c r="BO453" s="64">
        <f t="shared" si="58"/>
        <v>6.6287878787878785E-2</v>
      </c>
      <c r="BP453" s="64">
        <f t="shared" si="59"/>
        <v>6.8181818181818177E-2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36</v>
      </c>
      <c r="Y454" s="544">
        <f t="shared" si="55"/>
        <v>38.4</v>
      </c>
      <c r="Z454" s="36">
        <f>IFERROR(IF(Y454=0,"",ROUNDUP(Y454/H454,0)*0.00902),"")</f>
        <v>7.2160000000000002E-2</v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50.175000000000004</v>
      </c>
      <c r="BN454" s="64">
        <f t="shared" si="57"/>
        <v>53.52</v>
      </c>
      <c r="BO454" s="64">
        <f t="shared" si="58"/>
        <v>5.6818181818181823E-2</v>
      </c>
      <c r="BP454" s="64">
        <f t="shared" si="59"/>
        <v>6.0606060606060608E-2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48</v>
      </c>
      <c r="Y455" s="544">
        <f t="shared" si="55"/>
        <v>48</v>
      </c>
      <c r="Z455" s="36">
        <f>IFERROR(IF(Y455=0,"",ROUNDUP(Y455/H455,0)*0.00902),"")</f>
        <v>9.0200000000000002E-2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66.900000000000006</v>
      </c>
      <c r="BN455" s="64">
        <f t="shared" si="57"/>
        <v>66.900000000000006</v>
      </c>
      <c r="BO455" s="64">
        <f t="shared" si="58"/>
        <v>7.575757575757576E-2</v>
      </c>
      <c r="BP455" s="64">
        <f t="shared" si="59"/>
        <v>7.575757575757576E-2</v>
      </c>
    </row>
    <row r="456" spans="1:68" x14ac:dyDescent="0.2">
      <c r="A456" s="56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8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69.810606060606062</v>
      </c>
      <c r="Y456" s="545">
        <f>IFERROR(Y450/H450,"0")+IFERROR(Y451/H451,"0")+IFERROR(Y452/H452,"0")+IFERROR(Y453/H453,"0")+IFERROR(Y454/H454,"0")+IFERROR(Y455/H455,"0")</f>
        <v>71</v>
      </c>
      <c r="Z456" s="545">
        <f>IFERROR(IF(Z450="",0,Z450),"0")+IFERROR(IF(Z451="",0,Z451),"0")+IFERROR(IF(Z452="",0,Z452),"0")+IFERROR(IF(Z453="",0,Z453),"0")+IFERROR(IF(Z454="",0,Z454),"0")+IFERROR(IF(Z455="",0,Z455),"0")</f>
        <v>0.76978000000000013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68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356</v>
      </c>
      <c r="Y457" s="545">
        <f>IFERROR(SUM(Y450:Y455),"0")</f>
        <v>361.91999999999996</v>
      </c>
      <c r="Z457" s="37"/>
      <c r="AA457" s="546"/>
      <c r="AB457" s="546"/>
      <c r="AC457" s="546"/>
    </row>
    <row r="458" spans="1:68" ht="14.25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8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68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customHeight="1" x14ac:dyDescent="0.25">
      <c r="A465" s="573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8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68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3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2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8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68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8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68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800</v>
      </c>
      <c r="Y485" s="544">
        <f>IFERROR(IF(X485="",0,CEILING((X485/$H485),1)*$H485),"")</f>
        <v>801</v>
      </c>
      <c r="Z485" s="36">
        <f>IFERROR(IF(Y485=0,"",ROUNDUP(Y485/H485,0)*0.01898),"")</f>
        <v>1.6892199999999999</v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846.13333333333333</v>
      </c>
      <c r="BN485" s="64">
        <f>IFERROR(Y485*I485/H485,"0")</f>
        <v>847.19100000000003</v>
      </c>
      <c r="BO485" s="64">
        <f>IFERROR(1/J485*(X485/H485),"0")</f>
        <v>1.3888888888888888</v>
      </c>
      <c r="BP485" s="64">
        <f>IFERROR(1/J485*(Y485/H485),"0")</f>
        <v>1.390625</v>
      </c>
    </row>
    <row r="486" spans="1:68" x14ac:dyDescent="0.2">
      <c r="A486" s="56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8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88.888888888888886</v>
      </c>
      <c r="Y486" s="545">
        <f>IFERROR(Y485/H485,"0")</f>
        <v>89</v>
      </c>
      <c r="Z486" s="545">
        <f>IFERROR(IF(Z485="",0,Z485),"0")</f>
        <v>1.6892199999999999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68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800</v>
      </c>
      <c r="Y487" s="545">
        <f>IFERROR(SUM(Y485:Y485),"0")</f>
        <v>801</v>
      </c>
      <c r="Z487" s="37"/>
      <c r="AA487" s="546"/>
      <c r="AB487" s="546"/>
      <c r="AC487" s="546"/>
    </row>
    <row r="488" spans="1:68" ht="14.25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1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8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68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73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85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8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68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07"/>
      <c r="P498" s="602" t="s">
        <v>751</v>
      </c>
      <c r="Q498" s="603"/>
      <c r="R498" s="603"/>
      <c r="S498" s="603"/>
      <c r="T498" s="603"/>
      <c r="U498" s="603"/>
      <c r="V498" s="60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16773.75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16931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07"/>
      <c r="P499" s="602" t="s">
        <v>752</v>
      </c>
      <c r="Q499" s="603"/>
      <c r="R499" s="603"/>
      <c r="S499" s="603"/>
      <c r="T499" s="603"/>
      <c r="U499" s="603"/>
      <c r="V499" s="604"/>
      <c r="W499" s="37" t="s">
        <v>68</v>
      </c>
      <c r="X499" s="545">
        <f>IFERROR(SUM(BM22:BM495),"0")</f>
        <v>17871.94495212004</v>
      </c>
      <c r="Y499" s="545">
        <f>IFERROR(SUM(BN22:BN495),"0")</f>
        <v>18040.237999999998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7"/>
      <c r="P500" s="602" t="s">
        <v>753</v>
      </c>
      <c r="Q500" s="603"/>
      <c r="R500" s="603"/>
      <c r="S500" s="603"/>
      <c r="T500" s="603"/>
      <c r="U500" s="603"/>
      <c r="V500" s="604"/>
      <c r="W500" s="37" t="s">
        <v>754</v>
      </c>
      <c r="X500" s="38">
        <f>ROUNDUP(SUM(BO22:BO495),0)</f>
        <v>30</v>
      </c>
      <c r="Y500" s="38">
        <f>ROUNDUP(SUM(BP22:BP495),0)</f>
        <v>30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7"/>
      <c r="P501" s="602" t="s">
        <v>755</v>
      </c>
      <c r="Q501" s="603"/>
      <c r="R501" s="603"/>
      <c r="S501" s="603"/>
      <c r="T501" s="603"/>
      <c r="U501" s="603"/>
      <c r="V501" s="604"/>
      <c r="W501" s="37" t="s">
        <v>68</v>
      </c>
      <c r="X501" s="545">
        <f>GrossWeightTotal+PalletQtyTotal*25</f>
        <v>18621.94495212004</v>
      </c>
      <c r="Y501" s="545">
        <f>GrossWeightTotalR+PalletQtyTotalR*25</f>
        <v>18790.237999999998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7"/>
      <c r="P502" s="602" t="s">
        <v>756</v>
      </c>
      <c r="Q502" s="603"/>
      <c r="R502" s="603"/>
      <c r="S502" s="603"/>
      <c r="T502" s="603"/>
      <c r="U502" s="603"/>
      <c r="V502" s="60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3388.6880428001118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3414</v>
      </c>
      <c r="Z502" s="37"/>
      <c r="AA502" s="546"/>
      <c r="AB502" s="546"/>
      <c r="AC502" s="546"/>
    </row>
    <row r="503" spans="1:32" ht="14.25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7"/>
      <c r="P503" s="602" t="s">
        <v>757</v>
      </c>
      <c r="Q503" s="603"/>
      <c r="R503" s="603"/>
      <c r="S503" s="603"/>
      <c r="T503" s="603"/>
      <c r="U503" s="603"/>
      <c r="V503" s="60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34.457000000000001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69" t="s">
        <v>100</v>
      </c>
      <c r="D505" s="626"/>
      <c r="E505" s="626"/>
      <c r="F505" s="626"/>
      <c r="G505" s="626"/>
      <c r="H505" s="627"/>
      <c r="I505" s="569" t="s">
        <v>249</v>
      </c>
      <c r="J505" s="626"/>
      <c r="K505" s="626"/>
      <c r="L505" s="626"/>
      <c r="M505" s="626"/>
      <c r="N505" s="626"/>
      <c r="O505" s="626"/>
      <c r="P505" s="626"/>
      <c r="Q505" s="626"/>
      <c r="R505" s="626"/>
      <c r="S505" s="627"/>
      <c r="T505" s="569" t="s">
        <v>536</v>
      </c>
      <c r="U505" s="627"/>
      <c r="V505" s="569" t="s">
        <v>592</v>
      </c>
      <c r="W505" s="626"/>
      <c r="X505" s="626"/>
      <c r="Y505" s="627"/>
      <c r="Z505" s="540" t="s">
        <v>648</v>
      </c>
      <c r="AA505" s="569" t="s">
        <v>709</v>
      </c>
      <c r="AB505" s="627"/>
      <c r="AC505" s="52"/>
      <c r="AF505" s="541"/>
    </row>
    <row r="506" spans="1:32" ht="14.25" customHeight="1" thickTop="1" x14ac:dyDescent="0.2">
      <c r="A506" s="741" t="s">
        <v>760</v>
      </c>
      <c r="B506" s="569" t="s">
        <v>62</v>
      </c>
      <c r="C506" s="569" t="s">
        <v>101</v>
      </c>
      <c r="D506" s="569" t="s">
        <v>116</v>
      </c>
      <c r="E506" s="569" t="s">
        <v>171</v>
      </c>
      <c r="F506" s="569" t="s">
        <v>191</v>
      </c>
      <c r="G506" s="569" t="s">
        <v>221</v>
      </c>
      <c r="H506" s="569" t="s">
        <v>100</v>
      </c>
      <c r="I506" s="569" t="s">
        <v>250</v>
      </c>
      <c r="J506" s="569" t="s">
        <v>290</v>
      </c>
      <c r="K506" s="569" t="s">
        <v>350</v>
      </c>
      <c r="L506" s="569" t="s">
        <v>395</v>
      </c>
      <c r="M506" s="569" t="s">
        <v>411</v>
      </c>
      <c r="N506" s="541"/>
      <c r="O506" s="569" t="s">
        <v>425</v>
      </c>
      <c r="P506" s="569" t="s">
        <v>435</v>
      </c>
      <c r="Q506" s="569" t="s">
        <v>442</v>
      </c>
      <c r="R506" s="569" t="s">
        <v>447</v>
      </c>
      <c r="S506" s="569" t="s">
        <v>526</v>
      </c>
      <c r="T506" s="569" t="s">
        <v>537</v>
      </c>
      <c r="U506" s="569" t="s">
        <v>572</v>
      </c>
      <c r="V506" s="569" t="s">
        <v>593</v>
      </c>
      <c r="W506" s="569" t="s">
        <v>625</v>
      </c>
      <c r="X506" s="569" t="s">
        <v>640</v>
      </c>
      <c r="Y506" s="569" t="s">
        <v>644</v>
      </c>
      <c r="Z506" s="569" t="s">
        <v>648</v>
      </c>
      <c r="AA506" s="569" t="s">
        <v>709</v>
      </c>
      <c r="AB506" s="569" t="s">
        <v>746</v>
      </c>
      <c r="AC506" s="52"/>
      <c r="AF506" s="541"/>
    </row>
    <row r="507" spans="1:32" ht="13.5" customHeight="1" thickBot="1" x14ac:dyDescent="0.25">
      <c r="A507" s="742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248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562.5</v>
      </c>
      <c r="E508" s="46">
        <f>IFERROR(Y87*1,"0")+IFERROR(Y88*1,"0")+IFERROR(Y89*1,"0")+IFERROR(Y93*1,"0")+IFERROR(Y94*1,"0")+IFERROR(Y95*1,"0")+IFERROR(Y96*1,"0")</f>
        <v>1123.2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1349.1000000000001</v>
      </c>
      <c r="G508" s="46">
        <f>IFERROR(Y126*1,"0")+IFERROR(Y127*1,"0")+IFERROR(Y131*1,"0")+IFERROR(Y132*1,"0")+IFERROR(Y136*1,"0")+IFERROR(Y137*1,"0")</f>
        <v>314.16000000000003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640.91999999999996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2423.7000000000003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204.6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240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742.8</v>
      </c>
      <c r="S508" s="46">
        <f>IFERROR(Y334*1,"0")+IFERROR(Y335*1,"0")+IFERROR(Y336*1,"0")</f>
        <v>1192.8000000000002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5961</v>
      </c>
      <c r="U508" s="46">
        <f>IFERROR(Y367*1,"0")+IFERROR(Y368*1,"0")+IFERROR(Y369*1,"0")+IFERROR(Y373*1,"0")+IFERROR(Y377*1,"0")+IFERROR(Y378*1,"0")+IFERROR(Y382*1,"0")</f>
        <v>96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18.900000000000002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1012.32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801</v>
      </c>
      <c r="AB508" s="46">
        <f>IFERROR(Y495*1,"0")</f>
        <v>0</v>
      </c>
      <c r="AC508" s="52"/>
      <c r="AF508" s="541"/>
    </row>
  </sheetData>
  <sheetProtection algorithmName="SHA-512" hashValue="RCkzzZL0MKyHAo7SQhFSgZdBxY2uBgsQqO1mcO9JG/QC53EocV+eOQvoSRqdN3kq2thGaXUtnO/Si+SwzsfmSQ==" saltValue="aJKJI2QAa9SuOeW5ijRca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A44:O45"/>
    <mergeCell ref="D291:E291"/>
    <mergeCell ref="A279:O280"/>
    <mergeCell ref="P149:T149"/>
    <mergeCell ref="A339:Z339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92:V492"/>
    <mergeCell ref="A168:O169"/>
    <mergeCell ref="M17:M18"/>
    <mergeCell ref="O17:O18"/>
    <mergeCell ref="P336:T336"/>
    <mergeCell ref="A248:Z248"/>
    <mergeCell ref="P430:T430"/>
    <mergeCell ref="P174:V174"/>
    <mergeCell ref="P350:V350"/>
    <mergeCell ref="P102:T102"/>
    <mergeCell ref="P189:V189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57:T57"/>
    <mergeCell ref="P367:T367"/>
    <mergeCell ref="D165:E165"/>
    <mergeCell ref="A9:C9"/>
    <mergeCell ref="D373:E373"/>
    <mergeCell ref="P348:T348"/>
    <mergeCell ref="P323:T323"/>
    <mergeCell ref="D358:E358"/>
    <mergeCell ref="P70:V70"/>
    <mergeCell ref="P337:V337"/>
    <mergeCell ref="P32:V32"/>
    <mergeCell ref="P134:V134"/>
    <mergeCell ref="P97:V97"/>
    <mergeCell ref="Q13:R13"/>
    <mergeCell ref="A220:Z220"/>
    <mergeCell ref="P114:T114"/>
    <mergeCell ref="P241:T241"/>
    <mergeCell ref="P41:T41"/>
    <mergeCell ref="D155:E155"/>
    <mergeCell ref="D22:E22"/>
    <mergeCell ref="D320:E320"/>
    <mergeCell ref="D149:E149"/>
    <mergeCell ref="P301:T301"/>
    <mergeCell ref="P255:V255"/>
    <mergeCell ref="A64:O65"/>
    <mergeCell ref="P284:V284"/>
    <mergeCell ref="D321:E32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p6LAid+wLl54eF8YIQbCtNoF05mDYbh9PzIVY2b5MN7GF9Cw0Edq0Pr8O7itgouameMZwRxhQhYMLTwM599VAg==" saltValue="9HzyV+tZbFGeGQ+H/LU+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2025-10-09T09:50:12Z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