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34F8C1A-8E5F-4DD3-BDCC-A78417A720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2" l="1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X277" i="2"/>
  <c r="X276" i="2"/>
  <c r="BO275" i="2"/>
  <c r="BM275" i="2"/>
  <c r="Z275" i="2"/>
  <c r="Y275" i="2"/>
  <c r="BP275" i="2" s="1"/>
  <c r="P275" i="2"/>
  <c r="BO274" i="2"/>
  <c r="BM274" i="2"/>
  <c r="Z274" i="2"/>
  <c r="Y274" i="2"/>
  <c r="BN274" i="2" s="1"/>
  <c r="P274" i="2"/>
  <c r="BO273" i="2"/>
  <c r="BM273" i="2"/>
  <c r="Z273" i="2"/>
  <c r="Y273" i="2"/>
  <c r="BN273" i="2" s="1"/>
  <c r="P273" i="2"/>
  <c r="BO272" i="2"/>
  <c r="BM272" i="2"/>
  <c r="Z272" i="2"/>
  <c r="Y272" i="2"/>
  <c r="BP272" i="2" s="1"/>
  <c r="P272" i="2"/>
  <c r="BO271" i="2"/>
  <c r="BM271" i="2"/>
  <c r="Z271" i="2"/>
  <c r="Y271" i="2"/>
  <c r="BP271" i="2" s="1"/>
  <c r="P271" i="2"/>
  <c r="BO270" i="2"/>
  <c r="BM270" i="2"/>
  <c r="Z270" i="2"/>
  <c r="Y270" i="2"/>
  <c r="BP270" i="2" s="1"/>
  <c r="P270" i="2"/>
  <c r="BO269" i="2"/>
  <c r="BM269" i="2"/>
  <c r="Z269" i="2"/>
  <c r="Y269" i="2"/>
  <c r="BP269" i="2" s="1"/>
  <c r="P269" i="2"/>
  <c r="BO268" i="2"/>
  <c r="BM268" i="2"/>
  <c r="Z268" i="2"/>
  <c r="Y268" i="2"/>
  <c r="BN268" i="2" s="1"/>
  <c r="P268" i="2"/>
  <c r="BO267" i="2"/>
  <c r="BM267" i="2"/>
  <c r="Z267" i="2"/>
  <c r="Y267" i="2"/>
  <c r="BP267" i="2" s="1"/>
  <c r="P267" i="2"/>
  <c r="BO266" i="2"/>
  <c r="BM266" i="2"/>
  <c r="Z266" i="2"/>
  <c r="Y266" i="2"/>
  <c r="BN266" i="2" s="1"/>
  <c r="P266" i="2"/>
  <c r="BO265" i="2"/>
  <c r="BM265" i="2"/>
  <c r="Z265" i="2"/>
  <c r="Y265" i="2"/>
  <c r="BP265" i="2" s="1"/>
  <c r="P265" i="2"/>
  <c r="BP264" i="2"/>
  <c r="BO264" i="2"/>
  <c r="BN264" i="2"/>
  <c r="BM264" i="2"/>
  <c r="Z264" i="2"/>
  <c r="Z276" i="2" s="1"/>
  <c r="Y264" i="2"/>
  <c r="P264" i="2"/>
  <c r="X262" i="2"/>
  <c r="X261" i="2"/>
  <c r="BO260" i="2"/>
  <c r="BM260" i="2"/>
  <c r="Z260" i="2"/>
  <c r="Y260" i="2"/>
  <c r="P260" i="2"/>
  <c r="BP259" i="2"/>
  <c r="BO259" i="2"/>
  <c r="BN259" i="2"/>
  <c r="BM259" i="2"/>
  <c r="Z259" i="2"/>
  <c r="Z261" i="2" s="1"/>
  <c r="Y259" i="2"/>
  <c r="P259" i="2"/>
  <c r="BO258" i="2"/>
  <c r="BM258" i="2"/>
  <c r="Z258" i="2"/>
  <c r="Y258" i="2"/>
  <c r="Y261" i="2" s="1"/>
  <c r="P258" i="2"/>
  <c r="X256" i="2"/>
  <c r="X255" i="2"/>
  <c r="BO254" i="2"/>
  <c r="BM254" i="2"/>
  <c r="Z254" i="2"/>
  <c r="Y254" i="2"/>
  <c r="Y255" i="2" s="1"/>
  <c r="P254" i="2"/>
  <c r="BP253" i="2"/>
  <c r="BO253" i="2"/>
  <c r="BN253" i="2"/>
  <c r="BM253" i="2"/>
  <c r="Z253" i="2"/>
  <c r="Z255" i="2" s="1"/>
  <c r="Y253" i="2"/>
  <c r="P253" i="2"/>
  <c r="X251" i="2"/>
  <c r="X250" i="2"/>
  <c r="BO249" i="2"/>
  <c r="BM249" i="2"/>
  <c r="Z249" i="2"/>
  <c r="Y249" i="2"/>
  <c r="BN249" i="2" s="1"/>
  <c r="P249" i="2"/>
  <c r="BO248" i="2"/>
  <c r="BM248" i="2"/>
  <c r="Z248" i="2"/>
  <c r="Y248" i="2"/>
  <c r="BN248" i="2" s="1"/>
  <c r="P248" i="2"/>
  <c r="BO247" i="2"/>
  <c r="BM247" i="2"/>
  <c r="Z247" i="2"/>
  <c r="Y247" i="2"/>
  <c r="Y251" i="2" s="1"/>
  <c r="P247" i="2"/>
  <c r="X243" i="2"/>
  <c r="Y242" i="2"/>
  <c r="X242" i="2"/>
  <c r="BO241" i="2"/>
  <c r="BM241" i="2"/>
  <c r="Z241" i="2"/>
  <c r="Z242" i="2" s="1"/>
  <c r="Y241" i="2"/>
  <c r="Y243" i="2" s="1"/>
  <c r="P241" i="2"/>
  <c r="X239" i="2"/>
  <c r="X238" i="2"/>
  <c r="BO237" i="2"/>
  <c r="BM237" i="2"/>
  <c r="Z237" i="2"/>
  <c r="Z238" i="2" s="1"/>
  <c r="Y237" i="2"/>
  <c r="BP237" i="2" s="1"/>
  <c r="P237" i="2"/>
  <c r="X233" i="2"/>
  <c r="X232" i="2"/>
  <c r="BO231" i="2"/>
  <c r="BM231" i="2"/>
  <c r="Z231" i="2"/>
  <c r="Z232" i="2" s="1"/>
  <c r="Y231" i="2"/>
  <c r="Y233" i="2" s="1"/>
  <c r="P231" i="2"/>
  <c r="X227" i="2"/>
  <c r="Y226" i="2"/>
  <c r="X226" i="2"/>
  <c r="BO225" i="2"/>
  <c r="BM225" i="2"/>
  <c r="Z225" i="2"/>
  <c r="Z226" i="2" s="1"/>
  <c r="Y225" i="2"/>
  <c r="Y227" i="2" s="1"/>
  <c r="P225" i="2"/>
  <c r="X221" i="2"/>
  <c r="X220" i="2"/>
  <c r="BO219" i="2"/>
  <c r="BM219" i="2"/>
  <c r="Z219" i="2"/>
  <c r="Y219" i="2"/>
  <c r="BP219" i="2" s="1"/>
  <c r="BO218" i="2"/>
  <c r="BM218" i="2"/>
  <c r="Z218" i="2"/>
  <c r="Z220" i="2" s="1"/>
  <c r="Y218" i="2"/>
  <c r="BP218" i="2" s="1"/>
  <c r="P218" i="2"/>
  <c r="X215" i="2"/>
  <c r="X214" i="2"/>
  <c r="BO213" i="2"/>
  <c r="BM213" i="2"/>
  <c r="Z213" i="2"/>
  <c r="Y213" i="2"/>
  <c r="BP213" i="2" s="1"/>
  <c r="P213" i="2"/>
  <c r="BO212" i="2"/>
  <c r="BM212" i="2"/>
  <c r="Z212" i="2"/>
  <c r="Y212" i="2"/>
  <c r="BP212" i="2" s="1"/>
  <c r="P212" i="2"/>
  <c r="BP211" i="2"/>
  <c r="BO211" i="2"/>
  <c r="BN211" i="2"/>
  <c r="BM211" i="2"/>
  <c r="Z211" i="2"/>
  <c r="Z214" i="2" s="1"/>
  <c r="Y211" i="2"/>
  <c r="P211" i="2"/>
  <c r="X209" i="2"/>
  <c r="X208" i="2"/>
  <c r="BO207" i="2"/>
  <c r="BM207" i="2"/>
  <c r="Z207" i="2"/>
  <c r="Z208" i="2" s="1"/>
  <c r="Y207" i="2"/>
  <c r="Y208" i="2" s="1"/>
  <c r="P207" i="2"/>
  <c r="X204" i="2"/>
  <c r="Z203" i="2"/>
  <c r="X203" i="2"/>
  <c r="BO202" i="2"/>
  <c r="BM202" i="2"/>
  <c r="Z202" i="2"/>
  <c r="Y202" i="2"/>
  <c r="Y203" i="2" s="1"/>
  <c r="X199" i="2"/>
  <c r="X198" i="2"/>
  <c r="BP197" i="2"/>
  <c r="BO197" i="2"/>
  <c r="BN197" i="2"/>
  <c r="BM197" i="2"/>
  <c r="Z197" i="2"/>
  <c r="Y197" i="2"/>
  <c r="BO196" i="2"/>
  <c r="BM196" i="2"/>
  <c r="Z196" i="2"/>
  <c r="Y196" i="2"/>
  <c r="BP196" i="2" s="1"/>
  <c r="P196" i="2"/>
  <c r="BO195" i="2"/>
  <c r="BM195" i="2"/>
  <c r="Z195" i="2"/>
  <c r="Y195" i="2"/>
  <c r="BP194" i="2"/>
  <c r="BO194" i="2"/>
  <c r="BN194" i="2"/>
  <c r="BM194" i="2"/>
  <c r="Z194" i="2"/>
  <c r="Z198" i="2" s="1"/>
  <c r="Y194" i="2"/>
  <c r="X191" i="2"/>
  <c r="X190" i="2"/>
  <c r="BO189" i="2"/>
  <c r="BM189" i="2"/>
  <c r="Z189" i="2"/>
  <c r="Y189" i="2"/>
  <c r="BP189" i="2" s="1"/>
  <c r="P189" i="2"/>
  <c r="BO188" i="2"/>
  <c r="BM188" i="2"/>
  <c r="Z188" i="2"/>
  <c r="Y188" i="2"/>
  <c r="BP188" i="2" s="1"/>
  <c r="P188" i="2"/>
  <c r="BP187" i="2"/>
  <c r="BO187" i="2"/>
  <c r="BN187" i="2"/>
  <c r="BM187" i="2"/>
  <c r="Z187" i="2"/>
  <c r="Y187" i="2"/>
  <c r="P187" i="2"/>
  <c r="BO186" i="2"/>
  <c r="BM186" i="2"/>
  <c r="Z186" i="2"/>
  <c r="Z190" i="2" s="1"/>
  <c r="Y186" i="2"/>
  <c r="Y191" i="2" s="1"/>
  <c r="P186" i="2"/>
  <c r="X184" i="2"/>
  <c r="X183" i="2"/>
  <c r="BO182" i="2"/>
  <c r="BM182" i="2"/>
  <c r="Z182" i="2"/>
  <c r="Z183" i="2" s="1"/>
  <c r="Y182" i="2"/>
  <c r="BN182" i="2" s="1"/>
  <c r="X178" i="2"/>
  <c r="X177" i="2"/>
  <c r="BP176" i="2"/>
  <c r="BO176" i="2"/>
  <c r="BN176" i="2"/>
  <c r="BM176" i="2"/>
  <c r="Z176" i="2"/>
  <c r="Z177" i="2" s="1"/>
  <c r="Y176" i="2"/>
  <c r="Y178" i="2" s="1"/>
  <c r="X174" i="2"/>
  <c r="X173" i="2"/>
  <c r="BO172" i="2"/>
  <c r="BM172" i="2"/>
  <c r="Z172" i="2"/>
  <c r="Z173" i="2" s="1"/>
  <c r="Y172" i="2"/>
  <c r="BP172" i="2" s="1"/>
  <c r="P172" i="2"/>
  <c r="BO171" i="2"/>
  <c r="BM171" i="2"/>
  <c r="Z171" i="2"/>
  <c r="Y171" i="2"/>
  <c r="BP171" i="2" s="1"/>
  <c r="P171" i="2"/>
  <c r="BO170" i="2"/>
  <c r="BM170" i="2"/>
  <c r="Z170" i="2"/>
  <c r="Y170" i="2"/>
  <c r="Y173" i="2" s="1"/>
  <c r="P170" i="2"/>
  <c r="X166" i="2"/>
  <c r="X165" i="2"/>
  <c r="BO164" i="2"/>
  <c r="BM164" i="2"/>
  <c r="Z164" i="2"/>
  <c r="Y164" i="2"/>
  <c r="BN164" i="2" s="1"/>
  <c r="P164" i="2"/>
  <c r="BO163" i="2"/>
  <c r="BM163" i="2"/>
  <c r="Z163" i="2"/>
  <c r="Y163" i="2"/>
  <c r="BN163" i="2" s="1"/>
  <c r="X159" i="2"/>
  <c r="X158" i="2"/>
  <c r="BO157" i="2"/>
  <c r="BM157" i="2"/>
  <c r="Z157" i="2"/>
  <c r="Z158" i="2" s="1"/>
  <c r="Y157" i="2"/>
  <c r="BN157" i="2" s="1"/>
  <c r="P157" i="2"/>
  <c r="X154" i="2"/>
  <c r="X153" i="2"/>
  <c r="BO152" i="2"/>
  <c r="BM152" i="2"/>
  <c r="Z152" i="2"/>
  <c r="Z153" i="2" s="1"/>
  <c r="Y152" i="2"/>
  <c r="Y153" i="2" s="1"/>
  <c r="P152" i="2"/>
  <c r="X149" i="2"/>
  <c r="X148" i="2"/>
  <c r="BO147" i="2"/>
  <c r="BM147" i="2"/>
  <c r="Z147" i="2"/>
  <c r="Z148" i="2" s="1"/>
  <c r="Y147" i="2"/>
  <c r="BN147" i="2" s="1"/>
  <c r="P147" i="2"/>
  <c r="X144" i="2"/>
  <c r="X143" i="2"/>
  <c r="BO142" i="2"/>
  <c r="BM142" i="2"/>
  <c r="Z142" i="2"/>
  <c r="Z143" i="2" s="1"/>
  <c r="Y142" i="2"/>
  <c r="BN142" i="2" s="1"/>
  <c r="P142" i="2"/>
  <c r="X139" i="2"/>
  <c r="X138" i="2"/>
  <c r="BO137" i="2"/>
  <c r="BM137" i="2"/>
  <c r="Z137" i="2"/>
  <c r="Y137" i="2"/>
  <c r="BP137" i="2" s="1"/>
  <c r="P137" i="2"/>
  <c r="BO136" i="2"/>
  <c r="BM136" i="2"/>
  <c r="Z136" i="2"/>
  <c r="Z138" i="2" s="1"/>
  <c r="Y136" i="2"/>
  <c r="BN136" i="2" s="1"/>
  <c r="P136" i="2"/>
  <c r="X133" i="2"/>
  <c r="X132" i="2"/>
  <c r="BO131" i="2"/>
  <c r="BM131" i="2"/>
  <c r="Z131" i="2"/>
  <c r="Y131" i="2"/>
  <c r="BP131" i="2" s="1"/>
  <c r="P131" i="2"/>
  <c r="BO130" i="2"/>
  <c r="BM130" i="2"/>
  <c r="Z130" i="2"/>
  <c r="Z132" i="2" s="1"/>
  <c r="Y130" i="2"/>
  <c r="BP130" i="2" s="1"/>
  <c r="P130" i="2"/>
  <c r="X127" i="2"/>
  <c r="X126" i="2"/>
  <c r="BO125" i="2"/>
  <c r="BM125" i="2"/>
  <c r="Z125" i="2"/>
  <c r="Y125" i="2"/>
  <c r="P125" i="2"/>
  <c r="BO124" i="2"/>
  <c r="BM124" i="2"/>
  <c r="Z124" i="2"/>
  <c r="Z126" i="2" s="1"/>
  <c r="Y124" i="2"/>
  <c r="BP124" i="2" s="1"/>
  <c r="P124" i="2"/>
  <c r="Y121" i="2"/>
  <c r="X121" i="2"/>
  <c r="Y120" i="2"/>
  <c r="X120" i="2"/>
  <c r="BP119" i="2"/>
  <c r="BO119" i="2"/>
  <c r="BN119" i="2"/>
  <c r="BM119" i="2"/>
  <c r="Z119" i="2"/>
  <c r="Z120" i="2" s="1"/>
  <c r="Y119" i="2"/>
  <c r="X117" i="2"/>
  <c r="Y116" i="2"/>
  <c r="X116" i="2"/>
  <c r="BO115" i="2"/>
  <c r="BM115" i="2"/>
  <c r="Z115" i="2"/>
  <c r="Z116" i="2" s="1"/>
  <c r="Y115" i="2"/>
  <c r="Y117" i="2" s="1"/>
  <c r="X113" i="2"/>
  <c r="X112" i="2"/>
  <c r="BO111" i="2"/>
  <c r="BM111" i="2"/>
  <c r="Z111" i="2"/>
  <c r="Y111" i="2"/>
  <c r="BN111" i="2" s="1"/>
  <c r="BO110" i="2"/>
  <c r="BM110" i="2"/>
  <c r="Z110" i="2"/>
  <c r="Y110" i="2"/>
  <c r="BN110" i="2" s="1"/>
  <c r="P110" i="2"/>
  <c r="BO109" i="2"/>
  <c r="BM109" i="2"/>
  <c r="Z109" i="2"/>
  <c r="Y109" i="2"/>
  <c r="P109" i="2"/>
  <c r="BO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P106" i="2"/>
  <c r="BO106" i="2"/>
  <c r="BN106" i="2"/>
  <c r="BM106" i="2"/>
  <c r="Z106" i="2"/>
  <c r="Y106" i="2"/>
  <c r="P106" i="2"/>
  <c r="X103" i="2"/>
  <c r="X102" i="2"/>
  <c r="BO101" i="2"/>
  <c r="BM101" i="2"/>
  <c r="Z101" i="2"/>
  <c r="Y101" i="2"/>
  <c r="BP101" i="2" s="1"/>
  <c r="P101" i="2"/>
  <c r="BP100" i="2"/>
  <c r="BO100" i="2"/>
  <c r="BN100" i="2"/>
  <c r="BM100" i="2"/>
  <c r="Z100" i="2"/>
  <c r="Z102" i="2" s="1"/>
  <c r="Y100" i="2"/>
  <c r="P100" i="2"/>
  <c r="X97" i="2"/>
  <c r="X96" i="2"/>
  <c r="BO95" i="2"/>
  <c r="BM95" i="2"/>
  <c r="Z95" i="2"/>
  <c r="Y95" i="2"/>
  <c r="BP95" i="2" s="1"/>
  <c r="P95" i="2"/>
  <c r="BO94" i="2"/>
  <c r="BM94" i="2"/>
  <c r="Z94" i="2"/>
  <c r="Y94" i="2"/>
  <c r="BN94" i="2" s="1"/>
  <c r="P94" i="2"/>
  <c r="BO93" i="2"/>
  <c r="BM93" i="2"/>
  <c r="Z93" i="2"/>
  <c r="Y93" i="2"/>
  <c r="BP93" i="2" s="1"/>
  <c r="P93" i="2"/>
  <c r="BO92" i="2"/>
  <c r="BM92" i="2"/>
  <c r="Z92" i="2"/>
  <c r="Y92" i="2"/>
  <c r="P92" i="2"/>
  <c r="BP91" i="2"/>
  <c r="BO91" i="2"/>
  <c r="BN91" i="2"/>
  <c r="BM91" i="2"/>
  <c r="Z91" i="2"/>
  <c r="Y91" i="2"/>
  <c r="P91" i="2"/>
  <c r="BO90" i="2"/>
  <c r="BM90" i="2"/>
  <c r="Z90" i="2"/>
  <c r="Y90" i="2"/>
  <c r="Y96" i="2" s="1"/>
  <c r="P90" i="2"/>
  <c r="X87" i="2"/>
  <c r="X86" i="2"/>
  <c r="BP85" i="2"/>
  <c r="BO85" i="2"/>
  <c r="BN85" i="2"/>
  <c r="BM85" i="2"/>
  <c r="Z85" i="2"/>
  <c r="Z86" i="2" s="1"/>
  <c r="Y85" i="2"/>
  <c r="P85" i="2"/>
  <c r="BO84" i="2"/>
  <c r="BM84" i="2"/>
  <c r="Z84" i="2"/>
  <c r="Y84" i="2"/>
  <c r="Y86" i="2" s="1"/>
  <c r="P84" i="2"/>
  <c r="Y81" i="2"/>
  <c r="X81" i="2"/>
  <c r="Y80" i="2"/>
  <c r="X80" i="2"/>
  <c r="BP79" i="2"/>
  <c r="BO79" i="2"/>
  <c r="BN79" i="2"/>
  <c r="BM79" i="2"/>
  <c r="Z79" i="2"/>
  <c r="Z80" i="2" s="1"/>
  <c r="Y79" i="2"/>
  <c r="P79" i="2"/>
  <c r="X76" i="2"/>
  <c r="X75" i="2"/>
  <c r="BO74" i="2"/>
  <c r="BM74" i="2"/>
  <c r="Z74" i="2"/>
  <c r="Y74" i="2"/>
  <c r="P74" i="2"/>
  <c r="BO73" i="2"/>
  <c r="BM73" i="2"/>
  <c r="Z73" i="2"/>
  <c r="Y73" i="2"/>
  <c r="BN73" i="2" s="1"/>
  <c r="P73" i="2"/>
  <c r="X70" i="2"/>
  <c r="X69" i="2"/>
  <c r="BO68" i="2"/>
  <c r="BM68" i="2"/>
  <c r="Z68" i="2"/>
  <c r="Y68" i="2"/>
  <c r="BN68" i="2" s="1"/>
  <c r="P68" i="2"/>
  <c r="BO67" i="2"/>
  <c r="BM67" i="2"/>
  <c r="Z67" i="2"/>
  <c r="Y67" i="2"/>
  <c r="BP67" i="2" s="1"/>
  <c r="P67" i="2"/>
  <c r="BO66" i="2"/>
  <c r="BM66" i="2"/>
  <c r="Z66" i="2"/>
  <c r="Y66" i="2"/>
  <c r="Y69" i="2" s="1"/>
  <c r="P66" i="2"/>
  <c r="X64" i="2"/>
  <c r="X63" i="2"/>
  <c r="BO62" i="2"/>
  <c r="BM62" i="2"/>
  <c r="Z62" i="2"/>
  <c r="Y62" i="2"/>
  <c r="Y64" i="2" s="1"/>
  <c r="P62" i="2"/>
  <c r="BP61" i="2"/>
  <c r="BO61" i="2"/>
  <c r="BN61" i="2"/>
  <c r="BM61" i="2"/>
  <c r="Z61" i="2"/>
  <c r="Z63" i="2" s="1"/>
  <c r="Y61" i="2"/>
  <c r="Y63" i="2" s="1"/>
  <c r="P61" i="2"/>
  <c r="X59" i="2"/>
  <c r="X58" i="2"/>
  <c r="BO57" i="2"/>
  <c r="BN57" i="2"/>
  <c r="BM57" i="2"/>
  <c r="Z57" i="2"/>
  <c r="Z58" i="2" s="1"/>
  <c r="Y57" i="2"/>
  <c r="Y58" i="2" s="1"/>
  <c r="P57" i="2"/>
  <c r="X55" i="2"/>
  <c r="Y54" i="2"/>
  <c r="X54" i="2"/>
  <c r="BP53" i="2"/>
  <c r="BO53" i="2"/>
  <c r="BN53" i="2"/>
  <c r="BM53" i="2"/>
  <c r="Z53" i="2"/>
  <c r="Z54" i="2" s="1"/>
  <c r="Y53" i="2"/>
  <c r="Y55" i="2" s="1"/>
  <c r="P53" i="2"/>
  <c r="X51" i="2"/>
  <c r="X50" i="2"/>
  <c r="BO49" i="2"/>
  <c r="BM49" i="2"/>
  <c r="Z49" i="2"/>
  <c r="Z50" i="2" s="1"/>
  <c r="Y49" i="2"/>
  <c r="Y51" i="2" s="1"/>
  <c r="P49" i="2"/>
  <c r="X46" i="2"/>
  <c r="X45" i="2"/>
  <c r="BO44" i="2"/>
  <c r="BM44" i="2"/>
  <c r="Z44" i="2"/>
  <c r="Y44" i="2"/>
  <c r="BP44" i="2" s="1"/>
  <c r="P44" i="2"/>
  <c r="BP43" i="2"/>
  <c r="BO43" i="2"/>
  <c r="BN43" i="2"/>
  <c r="BM43" i="2"/>
  <c r="Z43" i="2"/>
  <c r="Y43" i="2"/>
  <c r="P43" i="2"/>
  <c r="BO42" i="2"/>
  <c r="BM42" i="2"/>
  <c r="Z42" i="2"/>
  <c r="Y42" i="2"/>
  <c r="BP42" i="2" s="1"/>
  <c r="P42" i="2"/>
  <c r="BO41" i="2"/>
  <c r="BM41" i="2"/>
  <c r="Z41" i="2"/>
  <c r="Z45" i="2" s="1"/>
  <c r="Y41" i="2"/>
  <c r="P41" i="2"/>
  <c r="X38" i="2"/>
  <c r="X37" i="2"/>
  <c r="BO36" i="2"/>
  <c r="BM36" i="2"/>
  <c r="Z36" i="2"/>
  <c r="Y36" i="2"/>
  <c r="BN36" i="2" s="1"/>
  <c r="P36" i="2"/>
  <c r="BO35" i="2"/>
  <c r="BM35" i="2"/>
  <c r="Z35" i="2"/>
  <c r="Y35" i="2"/>
  <c r="P35" i="2"/>
  <c r="BO34" i="2"/>
  <c r="BN34" i="2"/>
  <c r="BM34" i="2"/>
  <c r="Z34" i="2"/>
  <c r="Z37" i="2" s="1"/>
  <c r="Y34" i="2"/>
  <c r="BP34" i="2" s="1"/>
  <c r="P34" i="2"/>
  <c r="X31" i="2"/>
  <c r="X30" i="2"/>
  <c r="BO29" i="2"/>
  <c r="BM29" i="2"/>
  <c r="Z29" i="2"/>
  <c r="Y29" i="2"/>
  <c r="Y30" i="2" s="1"/>
  <c r="P29" i="2"/>
  <c r="BP28" i="2"/>
  <c r="BO28" i="2"/>
  <c r="BN28" i="2"/>
  <c r="BM28" i="2"/>
  <c r="Z28" i="2"/>
  <c r="Y28" i="2"/>
  <c r="P28" i="2"/>
  <c r="X24" i="2"/>
  <c r="X278" i="2" s="1"/>
  <c r="X23" i="2"/>
  <c r="X282" i="2" s="1"/>
  <c r="BO22" i="2"/>
  <c r="BM22" i="2"/>
  <c r="X279" i="2" s="1"/>
  <c r="Z22" i="2"/>
  <c r="Z23" i="2" s="1"/>
  <c r="Y22" i="2"/>
  <c r="Y24" i="2" s="1"/>
  <c r="P22" i="2"/>
  <c r="H10" i="2"/>
  <c r="A9" i="2"/>
  <c r="J9" i="2" s="1"/>
  <c r="D7" i="2"/>
  <c r="Q6" i="2"/>
  <c r="P2" i="2"/>
  <c r="A10" i="2" l="1"/>
  <c r="BP36" i="2"/>
  <c r="BP68" i="2"/>
  <c r="BP73" i="2"/>
  <c r="Y76" i="2"/>
  <c r="Y87" i="2"/>
  <c r="Y97" i="2"/>
  <c r="BP94" i="2"/>
  <c r="Y112" i="2"/>
  <c r="BP111" i="2"/>
  <c r="Y126" i="2"/>
  <c r="BP163" i="2"/>
  <c r="BP164" i="2"/>
  <c r="BP170" i="2"/>
  <c r="Y174" i="2"/>
  <c r="BP182" i="2"/>
  <c r="Y183" i="2"/>
  <c r="Y184" i="2"/>
  <c r="Y190" i="2"/>
  <c r="Y198" i="2"/>
  <c r="Y204" i="2"/>
  <c r="Y262" i="2"/>
  <c r="BP268" i="2"/>
  <c r="F10" i="2"/>
  <c r="BN22" i="2"/>
  <c r="BP22" i="2"/>
  <c r="Y23" i="2"/>
  <c r="Y31" i="2"/>
  <c r="X280" i="2"/>
  <c r="Z30" i="2"/>
  <c r="Y37" i="2"/>
  <c r="Y38" i="2"/>
  <c r="Y46" i="2"/>
  <c r="BN42" i="2"/>
  <c r="BN44" i="2"/>
  <c r="BN49" i="2"/>
  <c r="BP49" i="2"/>
  <c r="Y50" i="2"/>
  <c r="Y59" i="2"/>
  <c r="Z69" i="2"/>
  <c r="Z75" i="2"/>
  <c r="BN74" i="2"/>
  <c r="BP74" i="2"/>
  <c r="Z96" i="2"/>
  <c r="Y103" i="2"/>
  <c r="BN107" i="2"/>
  <c r="Z112" i="2"/>
  <c r="BN108" i="2"/>
  <c r="BP110" i="2"/>
  <c r="BN124" i="2"/>
  <c r="BP136" i="2"/>
  <c r="Y139" i="2"/>
  <c r="BP142" i="2"/>
  <c r="BP147" i="2"/>
  <c r="Y148" i="2"/>
  <c r="Y149" i="2"/>
  <c r="Y154" i="2"/>
  <c r="BP157" i="2"/>
  <c r="Z165" i="2"/>
  <c r="BN171" i="2"/>
  <c r="BN188" i="2"/>
  <c r="Y199" i="2"/>
  <c r="BN196" i="2"/>
  <c r="BN202" i="2"/>
  <c r="BP202" i="2"/>
  <c r="Y209" i="2"/>
  <c r="Z250" i="2"/>
  <c r="BP248" i="2"/>
  <c r="BP249" i="2"/>
  <c r="Y256" i="2"/>
  <c r="BN254" i="2"/>
  <c r="BP254" i="2"/>
  <c r="BN258" i="2"/>
  <c r="BP258" i="2"/>
  <c r="Y277" i="2"/>
  <c r="BN265" i="2"/>
  <c r="BP266" i="2"/>
  <c r="BN269" i="2"/>
  <c r="BN271" i="2"/>
  <c r="BP273" i="2"/>
  <c r="BP274" i="2"/>
  <c r="Z283" i="2"/>
  <c r="X281" i="2"/>
  <c r="BN66" i="2"/>
  <c r="Y75" i="2"/>
  <c r="BN109" i="2"/>
  <c r="BN125" i="2"/>
  <c r="Y143" i="2"/>
  <c r="Y158" i="2"/>
  <c r="Y165" i="2"/>
  <c r="BN231" i="2"/>
  <c r="BN247" i="2"/>
  <c r="Y250" i="2"/>
  <c r="BP29" i="2"/>
  <c r="BN41" i="2"/>
  <c r="BP66" i="2"/>
  <c r="BP92" i="2"/>
  <c r="BN131" i="2"/>
  <c r="Y177" i="2"/>
  <c r="Y215" i="2"/>
  <c r="Y221" i="2"/>
  <c r="Y239" i="2"/>
  <c r="BN272" i="2"/>
  <c r="Y214" i="2"/>
  <c r="Y238" i="2"/>
  <c r="BN95" i="2"/>
  <c r="BP109" i="2"/>
  <c r="Y113" i="2"/>
  <c r="BP125" i="2"/>
  <c r="BN137" i="2"/>
  <c r="BN152" i="2"/>
  <c r="BN186" i="2"/>
  <c r="BP231" i="2"/>
  <c r="BP247" i="2"/>
  <c r="BN267" i="2"/>
  <c r="BN29" i="2"/>
  <c r="Y70" i="2"/>
  <c r="BN84" i="2"/>
  <c r="BP41" i="2"/>
  <c r="BN90" i="2"/>
  <c r="BN101" i="2"/>
  <c r="Y144" i="2"/>
  <c r="Y159" i="2"/>
  <c r="Y166" i="2"/>
  <c r="BN172" i="2"/>
  <c r="BP186" i="2"/>
  <c r="BN195" i="2"/>
  <c r="BN207" i="2"/>
  <c r="Y232" i="2"/>
  <c r="BN275" i="2"/>
  <c r="BN35" i="2"/>
  <c r="BN62" i="2"/>
  <c r="BP90" i="2"/>
  <c r="Y132" i="2"/>
  <c r="BN189" i="2"/>
  <c r="BN212" i="2"/>
  <c r="BN260" i="2"/>
  <c r="BN270" i="2"/>
  <c r="Y220" i="2"/>
  <c r="BP84" i="2"/>
  <c r="BP152" i="2"/>
  <c r="F9" i="2"/>
  <c r="BP57" i="2"/>
  <c r="BN67" i="2"/>
  <c r="BN93" i="2"/>
  <c r="BN115" i="2"/>
  <c r="Y138" i="2"/>
  <c r="BP195" i="2"/>
  <c r="BP207" i="2"/>
  <c r="BN218" i="2"/>
  <c r="BN225" i="2"/>
  <c r="BN241" i="2"/>
  <c r="Y127" i="2"/>
  <c r="BP260" i="2"/>
  <c r="BN92" i="2"/>
  <c r="BP35" i="2"/>
  <c r="H9" i="2"/>
  <c r="BP62" i="2"/>
  <c r="Y102" i="2"/>
  <c r="Y45" i="2"/>
  <c r="Y282" i="2" s="1"/>
  <c r="BP115" i="2"/>
  <c r="Y133" i="2"/>
  <c r="BN170" i="2"/>
  <c r="BP225" i="2"/>
  <c r="BP241" i="2"/>
  <c r="Y276" i="2"/>
  <c r="BN130" i="2"/>
  <c r="BN213" i="2"/>
  <c r="BN219" i="2"/>
  <c r="BN237" i="2"/>
  <c r="Y279" i="2" l="1"/>
  <c r="Y278" i="2"/>
  <c r="Y280" i="2"/>
  <c r="Y281" i="2" s="1"/>
  <c r="A291" i="2" l="1"/>
  <c r="C291" i="2"/>
  <c r="B291" i="2"/>
</calcChain>
</file>

<file path=xl/sharedStrings.xml><?xml version="1.0" encoding="utf-8"?>
<sst xmlns="http://schemas.openxmlformats.org/spreadsheetml/2006/main" count="1696" uniqueCount="410">
  <si>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</si>
  <si>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</si>
  <si>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</si>
  <si>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</si>
  <si>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</si>
  <si>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</si>
  <si>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</si>
  <si>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</si>
  <si>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</si>
  <si>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</si>
  <si>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</si>
  <si>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</si>
  <si>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</si>
  <si>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</si>
  <si>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</si>
  <si>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</si>
  <si>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</si>
  <si>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</si>
  <si>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</si>
  <si>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</si>
  <si>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</si>
  <si>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</si>
  <si>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</si>
  <si>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</si>
  <si>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</si>
  <si>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</si>
  <si>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</si>
  <si>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</si>
  <si>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</si>
  <si>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</si>
  <si>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</si>
  <si>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</si>
  <si>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</si>
  <si>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</si>
  <si>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</si>
  <si>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</si>
  <si>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</si>
  <si>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</si>
  <si>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</si>
  <si>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</si>
  <si>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</si>
  <si>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</si>
  <si>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</si>
  <si>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</si>
  <si>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</si>
  <si>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</si>
  <si>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</si>
  <si>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</si>
  <si>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</si>
  <si>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</si>
  <si>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</si>
  <si>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</si>
  <si>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</si>
  <si>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</si>
  <si>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</si>
  <si>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</si>
  <si>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</si>
  <si>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</si>
  <si>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</si>
  <si>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</si>
  <si>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</si>
  <si>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</si>
  <si>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</si>
  <si>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</si>
  <si>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</si>
  <si>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</si>
  <si>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</si>
  <si>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</si>
  <si>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</si>
  <si>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</si>
  <si>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</si>
  <si>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03.10.2025</t>
  </si>
  <si>
    <t>01.10.2025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</si>
  <si>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</si>
  <si>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</si>
  <si>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</si>
  <si>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</si>
  <si>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</si>
  <si>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</si>
  <si>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</si>
  <si>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</si>
  <si>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</si>
  <si>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</si>
  <si>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</si>
  <si>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</si>
  <si>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</si>
  <si>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</si>
  <si>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</si>
  <si>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</si>
  <si>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</si>
  <si>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</si>
  <si>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</si>
  <si>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</si>
  <si>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</si>
  <si>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</si>
  <si>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</si>
  <si>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</si>
  <si>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Палетта, мин. 1</t>
  </si>
  <si>
    <t>Палетта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</si>
  <si>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</si>
  <si>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</si>
  <si>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</si>
  <si>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</si>
  <si>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</si>
  <si>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</si>
  <si>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</si>
  <si>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</si>
  <si>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</si>
  <si>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Слой, мин. 1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</si>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</sst>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6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9" t="s">
        <v>26</v>
      </c>
      <c r="E1" s="279"/>
      <c r="F1" s="279"/>
      <c r="G1" s="14" t="s">
        <v>70</v>
      </c>
      <c r="H1" s="279" t="s">
        <v>47</v>
      </c>
      <c r="I1" s="279"/>
      <c r="J1" s="279"/>
      <c r="K1" s="279"/>
      <c r="L1" s="279"/>
      <c r="M1" s="279"/>
      <c r="N1" s="279"/>
      <c r="O1" s="279"/>
      <c r="P1" s="279"/>
      <c r="Q1" s="279"/>
      <c r="R1" s="280" t="s">
        <v>71</v>
      </c>
      <c r="S1" s="281"/>
      <c r="T1" s="28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2"/>
      <c r="R2" s="282"/>
      <c r="S2" s="282"/>
      <c r="T2" s="282"/>
      <c r="U2" s="282"/>
      <c r="V2" s="282"/>
      <c r="W2" s="28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2"/>
      <c r="Q3" s="282"/>
      <c r="R3" s="282"/>
      <c r="S3" s="282"/>
      <c r="T3" s="282"/>
      <c r="U3" s="282"/>
      <c r="V3" s="282"/>
      <c r="W3" s="28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3" t="s">
        <v>8</v>
      </c>
      <c r="B5" s="283"/>
      <c r="C5" s="283"/>
      <c r="D5" s="284"/>
      <c r="E5" s="284"/>
      <c r="F5" s="285" t="s">
        <v>14</v>
      </c>
      <c r="G5" s="285"/>
      <c r="H5" s="284"/>
      <c r="I5" s="284"/>
      <c r="J5" s="284"/>
      <c r="K5" s="284"/>
      <c r="L5" s="284"/>
      <c r="M5" s="284"/>
      <c r="N5" s="75"/>
      <c r="P5" s="27" t="s">
        <v>4</v>
      </c>
      <c r="Q5" s="286">
        <v>45935</v>
      </c>
      <c r="R5" s="286"/>
      <c r="T5" s="287" t="s">
        <v>3</v>
      </c>
      <c r="U5" s="288"/>
      <c r="V5" s="289" t="s">
        <v>396</v>
      </c>
      <c r="W5" s="290"/>
      <c r="AB5" s="59"/>
      <c r="AC5" s="59"/>
      <c r="AD5" s="59"/>
      <c r="AE5" s="59"/>
    </row>
    <row r="6" spans="1:32" s="17" customFormat="1" ht="24" customHeight="1" x14ac:dyDescent="0.2">
      <c r="A6" s="283" t="s">
        <v>1</v>
      </c>
      <c r="B6" s="283"/>
      <c r="C6" s="283"/>
      <c r="D6" s="291" t="s">
        <v>79</v>
      </c>
      <c r="E6" s="291"/>
      <c r="F6" s="291"/>
      <c r="G6" s="291"/>
      <c r="H6" s="291"/>
      <c r="I6" s="291"/>
      <c r="J6" s="291"/>
      <c r="K6" s="291"/>
      <c r="L6" s="291"/>
      <c r="M6" s="291"/>
      <c r="N6" s="76"/>
      <c r="P6" s="27" t="s">
        <v>27</v>
      </c>
      <c r="Q6" s="292" t="str">
        <f>IF(Q5=0," ",CHOOSE(WEEKDAY(Q5,2),"Понедельник","Вторник","Среда","Четверг","Пятница","Суббота","Воскресенье"))</f>
        <v>Воскресенье</v>
      </c>
      <c r="R6" s="292"/>
      <c r="T6" s="293" t="s">
        <v>5</v>
      </c>
      <c r="U6" s="294"/>
      <c r="V6" s="295" t="s">
        <v>73</v>
      </c>
      <c r="W6" s="29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01" t="str">
        <f>IFERROR(VLOOKUP(DeliveryAddress,Table,3,0),1)</f>
        <v>1</v>
      </c>
      <c r="E7" s="302"/>
      <c r="F7" s="302"/>
      <c r="G7" s="302"/>
      <c r="H7" s="302"/>
      <c r="I7" s="302"/>
      <c r="J7" s="302"/>
      <c r="K7" s="302"/>
      <c r="L7" s="302"/>
      <c r="M7" s="303"/>
      <c r="N7" s="77"/>
      <c r="P7" s="29"/>
      <c r="Q7" s="48"/>
      <c r="R7" s="48"/>
      <c r="T7" s="293"/>
      <c r="U7" s="294"/>
      <c r="V7" s="297"/>
      <c r="W7" s="298"/>
      <c r="AB7" s="59"/>
      <c r="AC7" s="59"/>
      <c r="AD7" s="59"/>
      <c r="AE7" s="59"/>
    </row>
    <row r="8" spans="1:32" s="17" customFormat="1" ht="25.5" customHeight="1" x14ac:dyDescent="0.2">
      <c r="A8" s="304" t="s">
        <v>58</v>
      </c>
      <c r="B8" s="304"/>
      <c r="C8" s="304"/>
      <c r="D8" s="305" t="s">
        <v>80</v>
      </c>
      <c r="E8" s="305"/>
      <c r="F8" s="305"/>
      <c r="G8" s="305"/>
      <c r="H8" s="305"/>
      <c r="I8" s="305"/>
      <c r="J8" s="305"/>
      <c r="K8" s="305"/>
      <c r="L8" s="305"/>
      <c r="M8" s="305"/>
      <c r="N8" s="78"/>
      <c r="P8" s="27" t="s">
        <v>11</v>
      </c>
      <c r="Q8" s="306">
        <v>0.375</v>
      </c>
      <c r="R8" s="307"/>
      <c r="T8" s="293"/>
      <c r="U8" s="294"/>
      <c r="V8" s="297"/>
      <c r="W8" s="298"/>
      <c r="AB8" s="59"/>
      <c r="AC8" s="59"/>
      <c r="AD8" s="59"/>
      <c r="AE8" s="59"/>
    </row>
    <row r="9" spans="1:32" s="17" customFormat="1" ht="39.950000000000003" customHeight="1" x14ac:dyDescent="0.2">
      <c r="A9" s="3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8"/>
      <c r="C9" s="308"/>
      <c r="D9" s="309" t="s">
        <v>46</v>
      </c>
      <c r="E9" s="310"/>
      <c r="F9" s="3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8"/>
      <c r="H9" s="311" t="str">
        <f>IF(AND($A$9="Тип доверенности/получателя при получении в адресе перегруза:",$D$9="Разовая доверенность"),"Введите ФИО","")</f>
        <v/>
      </c>
      <c r="I9" s="311"/>
      <c r="J9" s="3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1"/>
      <c r="L9" s="311"/>
      <c r="M9" s="311"/>
      <c r="N9" s="73"/>
      <c r="P9" s="31" t="s">
        <v>15</v>
      </c>
      <c r="Q9" s="312"/>
      <c r="R9" s="312"/>
      <c r="T9" s="293"/>
      <c r="U9" s="294"/>
      <c r="V9" s="299"/>
      <c r="W9" s="30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8"/>
      <c r="C10" s="308"/>
      <c r="D10" s="309"/>
      <c r="E10" s="310"/>
      <c r="F10" s="3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8"/>
      <c r="H10" s="313" t="str">
        <f>IFERROR(VLOOKUP($D$10,Proxy,2,FALSE),"")</f>
        <v/>
      </c>
      <c r="I10" s="313"/>
      <c r="J10" s="313"/>
      <c r="K10" s="313"/>
      <c r="L10" s="313"/>
      <c r="M10" s="313"/>
      <c r="N10" s="74"/>
      <c r="P10" s="31" t="s">
        <v>32</v>
      </c>
      <c r="Q10" s="314"/>
      <c r="R10" s="314"/>
      <c r="U10" s="29" t="s">
        <v>12</v>
      </c>
      <c r="V10" s="315" t="s">
        <v>74</v>
      </c>
      <c r="W10" s="31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7"/>
      <c r="R11" s="317"/>
      <c r="U11" s="29" t="s">
        <v>28</v>
      </c>
      <c r="V11" s="318" t="s">
        <v>55</v>
      </c>
      <c r="W11" s="31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9" t="s">
        <v>75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19"/>
      <c r="M12" s="319"/>
      <c r="N12" s="79"/>
      <c r="P12" s="27" t="s">
        <v>30</v>
      </c>
      <c r="Q12" s="306"/>
      <c r="R12" s="306"/>
      <c r="S12" s="28"/>
      <c r="T12"/>
      <c r="U12" s="29" t="s">
        <v>46</v>
      </c>
      <c r="V12" s="320"/>
      <c r="W12" s="320"/>
      <c r="X12"/>
      <c r="AB12" s="59"/>
      <c r="AC12" s="59"/>
      <c r="AD12" s="59"/>
      <c r="AE12" s="59"/>
    </row>
    <row r="13" spans="1:32" s="17" customFormat="1" ht="23.25" customHeight="1" x14ac:dyDescent="0.2">
      <c r="A13" s="319" t="s">
        <v>76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19"/>
      <c r="M13" s="319"/>
      <c r="N13" s="79"/>
      <c r="O13" s="31"/>
      <c r="P13" s="31" t="s">
        <v>31</v>
      </c>
      <c r="Q13" s="318"/>
      <c r="R13" s="31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9" t="s">
        <v>77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19"/>
      <c r="M14" s="319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21" t="s">
        <v>78</v>
      </c>
      <c r="B15" s="321"/>
      <c r="C15" s="321"/>
      <c r="D15" s="321"/>
      <c r="E15" s="321"/>
      <c r="F15" s="321"/>
      <c r="G15" s="321"/>
      <c r="H15" s="321"/>
      <c r="I15" s="321"/>
      <c r="J15" s="321"/>
      <c r="K15" s="321"/>
      <c r="L15" s="321"/>
      <c r="M15" s="321"/>
      <c r="N15" s="80"/>
      <c r="O15"/>
      <c r="P15" s="322" t="s">
        <v>61</v>
      </c>
      <c r="Q15" s="322"/>
      <c r="R15" s="322"/>
      <c r="S15" s="322"/>
      <c r="T15" s="32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3"/>
      <c r="Q16" s="323"/>
      <c r="R16" s="323"/>
      <c r="S16" s="323"/>
      <c r="T16" s="32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6" t="s">
        <v>59</v>
      </c>
      <c r="B17" s="326" t="s">
        <v>49</v>
      </c>
      <c r="C17" s="328" t="s">
        <v>48</v>
      </c>
      <c r="D17" s="330" t="s">
        <v>50</v>
      </c>
      <c r="E17" s="331"/>
      <c r="F17" s="326" t="s">
        <v>21</v>
      </c>
      <c r="G17" s="326" t="s">
        <v>24</v>
      </c>
      <c r="H17" s="326" t="s">
        <v>22</v>
      </c>
      <c r="I17" s="326" t="s">
        <v>23</v>
      </c>
      <c r="J17" s="326" t="s">
        <v>16</v>
      </c>
      <c r="K17" s="326" t="s">
        <v>69</v>
      </c>
      <c r="L17" s="326" t="s">
        <v>67</v>
      </c>
      <c r="M17" s="326" t="s">
        <v>2</v>
      </c>
      <c r="N17" s="326" t="s">
        <v>66</v>
      </c>
      <c r="O17" s="326" t="s">
        <v>25</v>
      </c>
      <c r="P17" s="330" t="s">
        <v>17</v>
      </c>
      <c r="Q17" s="334"/>
      <c r="R17" s="334"/>
      <c r="S17" s="334"/>
      <c r="T17" s="331"/>
      <c r="U17" s="324" t="s">
        <v>56</v>
      </c>
      <c r="V17" s="325"/>
      <c r="W17" s="326" t="s">
        <v>6</v>
      </c>
      <c r="X17" s="326" t="s">
        <v>41</v>
      </c>
      <c r="Y17" s="336" t="s">
        <v>54</v>
      </c>
      <c r="Z17" s="338" t="s">
        <v>18</v>
      </c>
      <c r="AA17" s="340" t="s">
        <v>60</v>
      </c>
      <c r="AB17" s="340" t="s">
        <v>19</v>
      </c>
      <c r="AC17" s="340" t="s">
        <v>68</v>
      </c>
      <c r="AD17" s="342" t="s">
        <v>57</v>
      </c>
      <c r="AE17" s="343"/>
      <c r="AF17" s="344"/>
      <c r="AG17" s="85"/>
      <c r="BD17" s="84" t="s">
        <v>64</v>
      </c>
    </row>
    <row r="18" spans="1:68" ht="14.25" customHeight="1" x14ac:dyDescent="0.2">
      <c r="A18" s="327"/>
      <c r="B18" s="327"/>
      <c r="C18" s="329"/>
      <c r="D18" s="332"/>
      <c r="E18" s="333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32"/>
      <c r="Q18" s="335"/>
      <c r="R18" s="335"/>
      <c r="S18" s="335"/>
      <c r="T18" s="333"/>
      <c r="U18" s="86" t="s">
        <v>44</v>
      </c>
      <c r="V18" s="86" t="s">
        <v>43</v>
      </c>
      <c r="W18" s="327"/>
      <c r="X18" s="327"/>
      <c r="Y18" s="337"/>
      <c r="Z18" s="339"/>
      <c r="AA18" s="341"/>
      <c r="AB18" s="341"/>
      <c r="AC18" s="341"/>
      <c r="AD18" s="345"/>
      <c r="AE18" s="346"/>
      <c r="AF18" s="347"/>
      <c r="AG18" s="85"/>
      <c r="BD18" s="84"/>
    </row>
    <row r="19" spans="1:68" ht="27.75" customHeight="1" x14ac:dyDescent="0.2">
      <c r="A19" s="348" t="s">
        <v>81</v>
      </c>
      <c r="B19" s="348"/>
      <c r="C19" s="348"/>
      <c r="D19" s="348"/>
      <c r="E19" s="348"/>
      <c r="F19" s="348"/>
      <c r="G19" s="348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8"/>
      <c r="X19" s="348"/>
      <c r="Y19" s="348"/>
      <c r="Z19" s="348"/>
      <c r="AA19" s="54"/>
      <c r="AB19" s="54"/>
      <c r="AC19" s="54"/>
    </row>
    <row r="20" spans="1:68" ht="16.5" customHeight="1" x14ac:dyDescent="0.25">
      <c r="A20" s="349" t="s">
        <v>81</v>
      </c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49"/>
      <c r="Z20" s="349"/>
      <c r="AA20" s="65"/>
      <c r="AB20" s="65"/>
      <c r="AC20" s="82"/>
    </row>
    <row r="21" spans="1:68" ht="14.25" customHeight="1" x14ac:dyDescent="0.25">
      <c r="A21" s="350" t="s">
        <v>82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50"/>
      <c r="Z21" s="350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51">
        <v>4607111035752</v>
      </c>
      <c r="E22" s="351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5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3"/>
      <c r="R22" s="353"/>
      <c r="S22" s="353"/>
      <c r="T22" s="354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8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8"/>
      <c r="N23" s="358"/>
      <c r="O23" s="359"/>
      <c r="P23" s="355" t="s">
        <v>40</v>
      </c>
      <c r="Q23" s="356"/>
      <c r="R23" s="356"/>
      <c r="S23" s="356"/>
      <c r="T23" s="356"/>
      <c r="U23" s="356"/>
      <c r="V23" s="357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8"/>
      <c r="N24" s="358"/>
      <c r="O24" s="359"/>
      <c r="P24" s="355" t="s">
        <v>40</v>
      </c>
      <c r="Q24" s="356"/>
      <c r="R24" s="356"/>
      <c r="S24" s="356"/>
      <c r="T24" s="356"/>
      <c r="U24" s="356"/>
      <c r="V24" s="357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8" t="s">
        <v>45</v>
      </c>
      <c r="B25" s="348"/>
      <c r="C25" s="348"/>
      <c r="D25" s="348"/>
      <c r="E25" s="348"/>
      <c r="F25" s="348"/>
      <c r="G25" s="348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  <c r="V25" s="348"/>
      <c r="W25" s="348"/>
      <c r="X25" s="348"/>
      <c r="Y25" s="348"/>
      <c r="Z25" s="348"/>
      <c r="AA25" s="54"/>
      <c r="AB25" s="54"/>
      <c r="AC25" s="54"/>
    </row>
    <row r="26" spans="1:68" ht="16.5" customHeight="1" x14ac:dyDescent="0.25">
      <c r="A26" s="349" t="s">
        <v>90</v>
      </c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349"/>
      <c r="T26" s="349"/>
      <c r="U26" s="349"/>
      <c r="V26" s="349"/>
      <c r="W26" s="349"/>
      <c r="X26" s="349"/>
      <c r="Y26" s="349"/>
      <c r="Z26" s="349"/>
      <c r="AA26" s="65"/>
      <c r="AB26" s="65"/>
      <c r="AC26" s="82"/>
    </row>
    <row r="27" spans="1:68" ht="14.25" customHeight="1" x14ac:dyDescent="0.25">
      <c r="A27" s="350" t="s">
        <v>91</v>
      </c>
      <c r="B27" s="350"/>
      <c r="C27" s="350"/>
      <c r="D27" s="350"/>
      <c r="E27" s="350"/>
      <c r="F27" s="350"/>
      <c r="G27" s="350"/>
      <c r="H27" s="350"/>
      <c r="I27" s="350"/>
      <c r="J27" s="350"/>
      <c r="K27" s="350"/>
      <c r="L27" s="350"/>
      <c r="M27" s="350"/>
      <c r="N27" s="350"/>
      <c r="O27" s="350"/>
      <c r="P27" s="350"/>
      <c r="Q27" s="350"/>
      <c r="R27" s="350"/>
      <c r="S27" s="350"/>
      <c r="T27" s="350"/>
      <c r="U27" s="350"/>
      <c r="V27" s="350"/>
      <c r="W27" s="350"/>
      <c r="X27" s="350"/>
      <c r="Y27" s="350"/>
      <c r="Z27" s="350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51">
        <v>4607111036537</v>
      </c>
      <c r="E28" s="351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3"/>
      <c r="R28" s="353"/>
      <c r="S28" s="353"/>
      <c r="T28" s="354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140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51">
        <v>4607111036605</v>
      </c>
      <c r="E29" s="351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36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3"/>
      <c r="R29" s="353"/>
      <c r="S29" s="353"/>
      <c r="T29" s="354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8"/>
      <c r="B30" s="358"/>
      <c r="C30" s="358"/>
      <c r="D30" s="358"/>
      <c r="E30" s="358"/>
      <c r="F30" s="358"/>
      <c r="G30" s="358"/>
      <c r="H30" s="358"/>
      <c r="I30" s="358"/>
      <c r="J30" s="358"/>
      <c r="K30" s="358"/>
      <c r="L30" s="358"/>
      <c r="M30" s="358"/>
      <c r="N30" s="358"/>
      <c r="O30" s="359"/>
      <c r="P30" s="355" t="s">
        <v>40</v>
      </c>
      <c r="Q30" s="356"/>
      <c r="R30" s="356"/>
      <c r="S30" s="356"/>
      <c r="T30" s="356"/>
      <c r="U30" s="356"/>
      <c r="V30" s="357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8"/>
      <c r="B31" s="358"/>
      <c r="C31" s="358"/>
      <c r="D31" s="358"/>
      <c r="E31" s="358"/>
      <c r="F31" s="358"/>
      <c r="G31" s="358"/>
      <c r="H31" s="358"/>
      <c r="I31" s="358"/>
      <c r="J31" s="358"/>
      <c r="K31" s="358"/>
      <c r="L31" s="358"/>
      <c r="M31" s="358"/>
      <c r="N31" s="358"/>
      <c r="O31" s="359"/>
      <c r="P31" s="355" t="s">
        <v>40</v>
      </c>
      <c r="Q31" s="356"/>
      <c r="R31" s="356"/>
      <c r="S31" s="356"/>
      <c r="T31" s="356"/>
      <c r="U31" s="356"/>
      <c r="V31" s="357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9" t="s">
        <v>101</v>
      </c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49"/>
      <c r="N32" s="349"/>
      <c r="O32" s="349"/>
      <c r="P32" s="349"/>
      <c r="Q32" s="349"/>
      <c r="R32" s="349"/>
      <c r="S32" s="349"/>
      <c r="T32" s="349"/>
      <c r="U32" s="349"/>
      <c r="V32" s="349"/>
      <c r="W32" s="349"/>
      <c r="X32" s="349"/>
      <c r="Y32" s="349"/>
      <c r="Z32" s="349"/>
      <c r="AA32" s="65"/>
      <c r="AB32" s="65"/>
      <c r="AC32" s="82"/>
    </row>
    <row r="33" spans="1:68" ht="14.25" customHeight="1" x14ac:dyDescent="0.25">
      <c r="A33" s="350" t="s">
        <v>82</v>
      </c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50"/>
      <c r="P33" s="350"/>
      <c r="Q33" s="350"/>
      <c r="R33" s="350"/>
      <c r="S33" s="350"/>
      <c r="T33" s="350"/>
      <c r="U33" s="350"/>
      <c r="V33" s="350"/>
      <c r="W33" s="350"/>
      <c r="X33" s="350"/>
      <c r="Y33" s="350"/>
      <c r="Z33" s="350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51">
        <v>4620207490075</v>
      </c>
      <c r="E34" s="351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36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3"/>
      <c r="R34" s="353"/>
      <c r="S34" s="353"/>
      <c r="T34" s="354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51">
        <v>4620207490174</v>
      </c>
      <c r="E35" s="351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108</v>
      </c>
      <c r="M35" s="38" t="s">
        <v>86</v>
      </c>
      <c r="N35" s="38"/>
      <c r="O35" s="37">
        <v>180</v>
      </c>
      <c r="P35" s="36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3"/>
      <c r="R35" s="353"/>
      <c r="S35" s="353"/>
      <c r="T35" s="354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109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110</v>
      </c>
      <c r="B36" s="63" t="s">
        <v>111</v>
      </c>
      <c r="C36" s="36">
        <v>4301071091</v>
      </c>
      <c r="D36" s="351">
        <v>4620207490044</v>
      </c>
      <c r="E36" s="351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36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3"/>
      <c r="R36" s="353"/>
      <c r="S36" s="353"/>
      <c r="T36" s="354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112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8"/>
      <c r="N37" s="358"/>
      <c r="O37" s="359"/>
      <c r="P37" s="355" t="s">
        <v>40</v>
      </c>
      <c r="Q37" s="356"/>
      <c r="R37" s="356"/>
      <c r="S37" s="356"/>
      <c r="T37" s="356"/>
      <c r="U37" s="356"/>
      <c r="V37" s="357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8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9"/>
      <c r="P38" s="355" t="s">
        <v>40</v>
      </c>
      <c r="Q38" s="356"/>
      <c r="R38" s="356"/>
      <c r="S38" s="356"/>
      <c r="T38" s="356"/>
      <c r="U38" s="356"/>
      <c r="V38" s="357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9" t="s">
        <v>113</v>
      </c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49"/>
      <c r="N39" s="349"/>
      <c r="O39" s="349"/>
      <c r="P39" s="349"/>
      <c r="Q39" s="349"/>
      <c r="R39" s="349"/>
      <c r="S39" s="349"/>
      <c r="T39" s="349"/>
      <c r="U39" s="349"/>
      <c r="V39" s="349"/>
      <c r="W39" s="349"/>
      <c r="X39" s="349"/>
      <c r="Y39" s="349"/>
      <c r="Z39" s="349"/>
      <c r="AA39" s="65"/>
      <c r="AB39" s="65"/>
      <c r="AC39" s="82"/>
    </row>
    <row r="40" spans="1:68" ht="14.25" customHeight="1" x14ac:dyDescent="0.25">
      <c r="A40" s="350" t="s">
        <v>82</v>
      </c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0"/>
      <c r="P40" s="350"/>
      <c r="Q40" s="350"/>
      <c r="R40" s="350"/>
      <c r="S40" s="350"/>
      <c r="T40" s="350"/>
      <c r="U40" s="350"/>
      <c r="V40" s="350"/>
      <c r="W40" s="350"/>
      <c r="X40" s="350"/>
      <c r="Y40" s="350"/>
      <c r="Z40" s="350"/>
      <c r="AA40" s="66"/>
      <c r="AB40" s="66"/>
      <c r="AC40" s="83"/>
    </row>
    <row r="41" spans="1:68" ht="27" customHeight="1" x14ac:dyDescent="0.25">
      <c r="A41" s="63" t="s">
        <v>114</v>
      </c>
      <c r="B41" s="63" t="s">
        <v>115</v>
      </c>
      <c r="C41" s="36">
        <v>4301071044</v>
      </c>
      <c r="D41" s="351">
        <v>4607111039385</v>
      </c>
      <c r="E41" s="351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108</v>
      </c>
      <c r="M41" s="38" t="s">
        <v>86</v>
      </c>
      <c r="N41" s="38"/>
      <c r="O41" s="37">
        <v>180</v>
      </c>
      <c r="P41" s="36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3"/>
      <c r="R41" s="353"/>
      <c r="S41" s="353"/>
      <c r="T41" s="354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116</v>
      </c>
      <c r="AG41" s="81"/>
      <c r="AJ41" s="87" t="s">
        <v>109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117</v>
      </c>
      <c r="B42" s="63" t="s">
        <v>118</v>
      </c>
      <c r="C42" s="36">
        <v>4301071031</v>
      </c>
      <c r="D42" s="351">
        <v>4607111038982</v>
      </c>
      <c r="E42" s="351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108</v>
      </c>
      <c r="M42" s="38" t="s">
        <v>86</v>
      </c>
      <c r="N42" s="38"/>
      <c r="O42" s="37">
        <v>180</v>
      </c>
      <c r="P42" s="36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3"/>
      <c r="R42" s="353"/>
      <c r="S42" s="353"/>
      <c r="T42" s="354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119</v>
      </c>
      <c r="AG42" s="81"/>
      <c r="AJ42" s="87" t="s">
        <v>109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120</v>
      </c>
      <c r="B43" s="63" t="s">
        <v>121</v>
      </c>
      <c r="C43" s="36">
        <v>4301071046</v>
      </c>
      <c r="D43" s="351">
        <v>4607111039354</v>
      </c>
      <c r="E43" s="351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108</v>
      </c>
      <c r="M43" s="38" t="s">
        <v>86</v>
      </c>
      <c r="N43" s="38"/>
      <c r="O43" s="37">
        <v>180</v>
      </c>
      <c r="P43" s="36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3"/>
      <c r="R43" s="353"/>
      <c r="S43" s="353"/>
      <c r="T43" s="354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119</v>
      </c>
      <c r="AG43" s="81"/>
      <c r="AJ43" s="87" t="s">
        <v>109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122</v>
      </c>
      <c r="B44" s="63" t="s">
        <v>123</v>
      </c>
      <c r="C44" s="36">
        <v>4301071047</v>
      </c>
      <c r="D44" s="351">
        <v>4607111039330</v>
      </c>
      <c r="E44" s="351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6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3"/>
      <c r="R44" s="353"/>
      <c r="S44" s="353"/>
      <c r="T44" s="354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119</v>
      </c>
      <c r="AG44" s="81"/>
      <c r="AJ44" s="87" t="s">
        <v>98</v>
      </c>
      <c r="AK44" s="87">
        <v>84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8"/>
      <c r="N45" s="358"/>
      <c r="O45" s="359"/>
      <c r="P45" s="355" t="s">
        <v>40</v>
      </c>
      <c r="Q45" s="356"/>
      <c r="R45" s="356"/>
      <c r="S45" s="356"/>
      <c r="T45" s="356"/>
      <c r="U45" s="356"/>
      <c r="V45" s="357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9"/>
      <c r="P46" s="355" t="s">
        <v>40</v>
      </c>
      <c r="Q46" s="356"/>
      <c r="R46" s="356"/>
      <c r="S46" s="356"/>
      <c r="T46" s="356"/>
      <c r="U46" s="356"/>
      <c r="V46" s="357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9" t="s">
        <v>124</v>
      </c>
      <c r="B47" s="349"/>
      <c r="C47" s="349"/>
      <c r="D47" s="349"/>
      <c r="E47" s="349"/>
      <c r="F47" s="349"/>
      <c r="G47" s="349"/>
      <c r="H47" s="349"/>
      <c r="I47" s="349"/>
      <c r="J47" s="349"/>
      <c r="K47" s="349"/>
      <c r="L47" s="349"/>
      <c r="M47" s="349"/>
      <c r="N47" s="349"/>
      <c r="O47" s="349"/>
      <c r="P47" s="349"/>
      <c r="Q47" s="349"/>
      <c r="R47" s="349"/>
      <c r="S47" s="349"/>
      <c r="T47" s="349"/>
      <c r="U47" s="349"/>
      <c r="V47" s="349"/>
      <c r="W47" s="349"/>
      <c r="X47" s="349"/>
      <c r="Y47" s="349"/>
      <c r="Z47" s="349"/>
      <c r="AA47" s="65"/>
      <c r="AB47" s="65"/>
      <c r="AC47" s="82"/>
    </row>
    <row r="48" spans="1:68" ht="14.25" customHeight="1" x14ac:dyDescent="0.25">
      <c r="A48" s="350" t="s">
        <v>82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50"/>
      <c r="Z48" s="350"/>
      <c r="AA48" s="66"/>
      <c r="AB48" s="66"/>
      <c r="AC48" s="83"/>
    </row>
    <row r="49" spans="1:68" ht="16.5" customHeight="1" x14ac:dyDescent="0.25">
      <c r="A49" s="63" t="s">
        <v>125</v>
      </c>
      <c r="B49" s="63" t="s">
        <v>126</v>
      </c>
      <c r="C49" s="36">
        <v>4301071073</v>
      </c>
      <c r="D49" s="351">
        <v>4620207490822</v>
      </c>
      <c r="E49" s="351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6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3"/>
      <c r="R49" s="353"/>
      <c r="S49" s="353"/>
      <c r="T49" s="354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127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58"/>
      <c r="B50" s="358"/>
      <c r="C50" s="358"/>
      <c r="D50" s="358"/>
      <c r="E50" s="358"/>
      <c r="F50" s="358"/>
      <c r="G50" s="358"/>
      <c r="H50" s="358"/>
      <c r="I50" s="358"/>
      <c r="J50" s="358"/>
      <c r="K50" s="358"/>
      <c r="L50" s="358"/>
      <c r="M50" s="358"/>
      <c r="N50" s="358"/>
      <c r="O50" s="359"/>
      <c r="P50" s="355" t="s">
        <v>40</v>
      </c>
      <c r="Q50" s="356"/>
      <c r="R50" s="356"/>
      <c r="S50" s="356"/>
      <c r="T50" s="356"/>
      <c r="U50" s="356"/>
      <c r="V50" s="357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58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8"/>
      <c r="N51" s="358"/>
      <c r="O51" s="359"/>
      <c r="P51" s="355" t="s">
        <v>40</v>
      </c>
      <c r="Q51" s="356"/>
      <c r="R51" s="356"/>
      <c r="S51" s="356"/>
      <c r="T51" s="356"/>
      <c r="U51" s="356"/>
      <c r="V51" s="357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50" t="s">
        <v>128</v>
      </c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0"/>
      <c r="N52" s="350"/>
      <c r="O52" s="350"/>
      <c r="P52" s="350"/>
      <c r="Q52" s="350"/>
      <c r="R52" s="350"/>
      <c r="S52" s="350"/>
      <c r="T52" s="350"/>
      <c r="U52" s="350"/>
      <c r="V52" s="350"/>
      <c r="W52" s="350"/>
      <c r="X52" s="350"/>
      <c r="Y52" s="350"/>
      <c r="Z52" s="350"/>
      <c r="AA52" s="66"/>
      <c r="AB52" s="66"/>
      <c r="AC52" s="83"/>
    </row>
    <row r="53" spans="1:68" ht="16.5" customHeight="1" x14ac:dyDescent="0.25">
      <c r="A53" s="63" t="s">
        <v>129</v>
      </c>
      <c r="B53" s="63" t="s">
        <v>130</v>
      </c>
      <c r="C53" s="36">
        <v>4301100087</v>
      </c>
      <c r="D53" s="351">
        <v>4607111039743</v>
      </c>
      <c r="E53" s="351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7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53"/>
      <c r="R53" s="353"/>
      <c r="S53" s="353"/>
      <c r="T53" s="354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131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58"/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9"/>
      <c r="P54" s="355" t="s">
        <v>40</v>
      </c>
      <c r="Q54" s="356"/>
      <c r="R54" s="356"/>
      <c r="S54" s="356"/>
      <c r="T54" s="356"/>
      <c r="U54" s="356"/>
      <c r="V54" s="357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58"/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9"/>
      <c r="P55" s="355" t="s">
        <v>40</v>
      </c>
      <c r="Q55" s="356"/>
      <c r="R55" s="356"/>
      <c r="S55" s="356"/>
      <c r="T55" s="356"/>
      <c r="U55" s="356"/>
      <c r="V55" s="357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50" t="s">
        <v>91</v>
      </c>
      <c r="B56" s="350"/>
      <c r="C56" s="35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0"/>
      <c r="V56" s="350"/>
      <c r="W56" s="350"/>
      <c r="X56" s="350"/>
      <c r="Y56" s="350"/>
      <c r="Z56" s="350"/>
      <c r="AA56" s="66"/>
      <c r="AB56" s="66"/>
      <c r="AC56" s="83"/>
    </row>
    <row r="57" spans="1:68" ht="16.5" customHeight="1" x14ac:dyDescent="0.25">
      <c r="A57" s="63" t="s">
        <v>132</v>
      </c>
      <c r="B57" s="63" t="s">
        <v>133</v>
      </c>
      <c r="C57" s="36">
        <v>4301132194</v>
      </c>
      <c r="D57" s="351">
        <v>4607111039712</v>
      </c>
      <c r="E57" s="351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7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53"/>
      <c r="R57" s="353"/>
      <c r="S57" s="353"/>
      <c r="T57" s="354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134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58"/>
      <c r="B58" s="358"/>
      <c r="C58" s="358"/>
      <c r="D58" s="358"/>
      <c r="E58" s="358"/>
      <c r="F58" s="358"/>
      <c r="G58" s="358"/>
      <c r="H58" s="358"/>
      <c r="I58" s="358"/>
      <c r="J58" s="358"/>
      <c r="K58" s="358"/>
      <c r="L58" s="358"/>
      <c r="M58" s="358"/>
      <c r="N58" s="358"/>
      <c r="O58" s="359"/>
      <c r="P58" s="355" t="s">
        <v>40</v>
      </c>
      <c r="Q58" s="356"/>
      <c r="R58" s="356"/>
      <c r="S58" s="356"/>
      <c r="T58" s="356"/>
      <c r="U58" s="356"/>
      <c r="V58" s="357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58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8"/>
      <c r="N59" s="358"/>
      <c r="O59" s="359"/>
      <c r="P59" s="355" t="s">
        <v>40</v>
      </c>
      <c r="Q59" s="356"/>
      <c r="R59" s="356"/>
      <c r="S59" s="356"/>
      <c r="T59" s="356"/>
      <c r="U59" s="356"/>
      <c r="V59" s="357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50" t="s">
        <v>135</v>
      </c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50"/>
      <c r="P60" s="350"/>
      <c r="Q60" s="350"/>
      <c r="R60" s="350"/>
      <c r="S60" s="350"/>
      <c r="T60" s="350"/>
      <c r="U60" s="350"/>
      <c r="V60" s="350"/>
      <c r="W60" s="350"/>
      <c r="X60" s="350"/>
      <c r="Y60" s="350"/>
      <c r="Z60" s="350"/>
      <c r="AA60" s="66"/>
      <c r="AB60" s="66"/>
      <c r="AC60" s="83"/>
    </row>
    <row r="61" spans="1:68" ht="16.5" customHeight="1" x14ac:dyDescent="0.25">
      <c r="A61" s="63" t="s">
        <v>136</v>
      </c>
      <c r="B61" s="63" t="s">
        <v>137</v>
      </c>
      <c r="C61" s="36">
        <v>4301136018</v>
      </c>
      <c r="D61" s="351">
        <v>4607111037008</v>
      </c>
      <c r="E61" s="351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7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53"/>
      <c r="R61" s="353"/>
      <c r="S61" s="353"/>
      <c r="T61" s="354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138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139</v>
      </c>
      <c r="B62" s="63" t="s">
        <v>140</v>
      </c>
      <c r="C62" s="36">
        <v>4301136015</v>
      </c>
      <c r="D62" s="351">
        <v>4607111037398</v>
      </c>
      <c r="E62" s="351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53"/>
      <c r="R62" s="353"/>
      <c r="S62" s="353"/>
      <c r="T62" s="354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138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58"/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9"/>
      <c r="P63" s="355" t="s">
        <v>40</v>
      </c>
      <c r="Q63" s="356"/>
      <c r="R63" s="356"/>
      <c r="S63" s="356"/>
      <c r="T63" s="356"/>
      <c r="U63" s="356"/>
      <c r="V63" s="357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58"/>
      <c r="B64" s="358"/>
      <c r="C64" s="358"/>
      <c r="D64" s="358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9"/>
      <c r="P64" s="355" t="s">
        <v>40</v>
      </c>
      <c r="Q64" s="356"/>
      <c r="R64" s="356"/>
      <c r="S64" s="356"/>
      <c r="T64" s="356"/>
      <c r="U64" s="356"/>
      <c r="V64" s="357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50" t="s">
        <v>141</v>
      </c>
      <c r="B65" s="350"/>
      <c r="C65" s="350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  <c r="AA65" s="66"/>
      <c r="AB65" s="66"/>
      <c r="AC65" s="83"/>
    </row>
    <row r="66" spans="1:68" ht="16.5" customHeight="1" x14ac:dyDescent="0.25">
      <c r="A66" s="63" t="s">
        <v>142</v>
      </c>
      <c r="B66" s="63" t="s">
        <v>143</v>
      </c>
      <c r="C66" s="36">
        <v>4301135664</v>
      </c>
      <c r="D66" s="351">
        <v>4607111039705</v>
      </c>
      <c r="E66" s="351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7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53"/>
      <c r="R66" s="353"/>
      <c r="S66" s="353"/>
      <c r="T66" s="354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138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144</v>
      </c>
      <c r="B67" s="63" t="s">
        <v>145</v>
      </c>
      <c r="C67" s="36">
        <v>4301135665</v>
      </c>
      <c r="D67" s="351">
        <v>4607111039729</v>
      </c>
      <c r="E67" s="351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108</v>
      </c>
      <c r="M67" s="38" t="s">
        <v>86</v>
      </c>
      <c r="N67" s="38"/>
      <c r="O67" s="37">
        <v>365</v>
      </c>
      <c r="P67" s="37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53"/>
      <c r="R67" s="353"/>
      <c r="S67" s="353"/>
      <c r="T67" s="354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146</v>
      </c>
      <c r="AG67" s="81"/>
      <c r="AJ67" s="87" t="s">
        <v>109</v>
      </c>
      <c r="AK67" s="87">
        <v>14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147</v>
      </c>
      <c r="B68" s="63" t="s">
        <v>148</v>
      </c>
      <c r="C68" s="36">
        <v>4301135702</v>
      </c>
      <c r="D68" s="351">
        <v>4620207490228</v>
      </c>
      <c r="E68" s="351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108</v>
      </c>
      <c r="M68" s="38" t="s">
        <v>86</v>
      </c>
      <c r="N68" s="38"/>
      <c r="O68" s="37">
        <v>365</v>
      </c>
      <c r="P68" s="37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53"/>
      <c r="R68" s="353"/>
      <c r="S68" s="353"/>
      <c r="T68" s="354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146</v>
      </c>
      <c r="AG68" s="81"/>
      <c r="AJ68" s="87" t="s">
        <v>109</v>
      </c>
      <c r="AK68" s="87">
        <v>14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58"/>
      <c r="B69" s="358"/>
      <c r="C69" s="358"/>
      <c r="D69" s="358"/>
      <c r="E69" s="358"/>
      <c r="F69" s="358"/>
      <c r="G69" s="358"/>
      <c r="H69" s="358"/>
      <c r="I69" s="358"/>
      <c r="J69" s="358"/>
      <c r="K69" s="358"/>
      <c r="L69" s="358"/>
      <c r="M69" s="358"/>
      <c r="N69" s="358"/>
      <c r="O69" s="359"/>
      <c r="P69" s="355" t="s">
        <v>40</v>
      </c>
      <c r="Q69" s="356"/>
      <c r="R69" s="356"/>
      <c r="S69" s="356"/>
      <c r="T69" s="356"/>
      <c r="U69" s="356"/>
      <c r="V69" s="357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58"/>
      <c r="B70" s="358"/>
      <c r="C70" s="358"/>
      <c r="D70" s="358"/>
      <c r="E70" s="358"/>
      <c r="F70" s="358"/>
      <c r="G70" s="358"/>
      <c r="H70" s="358"/>
      <c r="I70" s="358"/>
      <c r="J70" s="358"/>
      <c r="K70" s="358"/>
      <c r="L70" s="358"/>
      <c r="M70" s="358"/>
      <c r="N70" s="358"/>
      <c r="O70" s="359"/>
      <c r="P70" s="355" t="s">
        <v>40</v>
      </c>
      <c r="Q70" s="356"/>
      <c r="R70" s="356"/>
      <c r="S70" s="356"/>
      <c r="T70" s="356"/>
      <c r="U70" s="356"/>
      <c r="V70" s="357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49" t="s">
        <v>149</v>
      </c>
      <c r="B71" s="349"/>
      <c r="C71" s="349"/>
      <c r="D71" s="349"/>
      <c r="E71" s="349"/>
      <c r="F71" s="349"/>
      <c r="G71" s="349"/>
      <c r="H71" s="349"/>
      <c r="I71" s="349"/>
      <c r="J71" s="349"/>
      <c r="K71" s="349"/>
      <c r="L71" s="349"/>
      <c r="M71" s="349"/>
      <c r="N71" s="349"/>
      <c r="O71" s="349"/>
      <c r="P71" s="349"/>
      <c r="Q71" s="349"/>
      <c r="R71" s="349"/>
      <c r="S71" s="349"/>
      <c r="T71" s="349"/>
      <c r="U71" s="349"/>
      <c r="V71" s="349"/>
      <c r="W71" s="349"/>
      <c r="X71" s="349"/>
      <c r="Y71" s="349"/>
      <c r="Z71" s="349"/>
      <c r="AA71" s="65"/>
      <c r="AB71" s="65"/>
      <c r="AC71" s="82"/>
    </row>
    <row r="72" spans="1:68" ht="14.25" customHeight="1" x14ac:dyDescent="0.25">
      <c r="A72" s="350" t="s">
        <v>82</v>
      </c>
      <c r="B72" s="350"/>
      <c r="C72" s="350"/>
      <c r="D72" s="350"/>
      <c r="E72" s="350"/>
      <c r="F72" s="350"/>
      <c r="G72" s="350"/>
      <c r="H72" s="350"/>
      <c r="I72" s="350"/>
      <c r="J72" s="350"/>
      <c r="K72" s="350"/>
      <c r="L72" s="350"/>
      <c r="M72" s="350"/>
      <c r="N72" s="350"/>
      <c r="O72" s="350"/>
      <c r="P72" s="350"/>
      <c r="Q72" s="350"/>
      <c r="R72" s="350"/>
      <c r="S72" s="350"/>
      <c r="T72" s="350"/>
      <c r="U72" s="350"/>
      <c r="V72" s="350"/>
      <c r="W72" s="350"/>
      <c r="X72" s="350"/>
      <c r="Y72" s="350"/>
      <c r="Z72" s="350"/>
      <c r="AA72" s="66"/>
      <c r="AB72" s="66"/>
      <c r="AC72" s="83"/>
    </row>
    <row r="73" spans="1:68" ht="27" customHeight="1" x14ac:dyDescent="0.25">
      <c r="A73" s="63" t="s">
        <v>150</v>
      </c>
      <c r="B73" s="63" t="s">
        <v>151</v>
      </c>
      <c r="C73" s="36">
        <v>4301070977</v>
      </c>
      <c r="D73" s="351">
        <v>4607111037411</v>
      </c>
      <c r="E73" s="351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153</v>
      </c>
      <c r="L73" s="37" t="s">
        <v>108</v>
      </c>
      <c r="M73" s="38" t="s">
        <v>86</v>
      </c>
      <c r="N73" s="38"/>
      <c r="O73" s="37">
        <v>180</v>
      </c>
      <c r="P73" s="3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53"/>
      <c r="R73" s="353"/>
      <c r="S73" s="353"/>
      <c r="T73" s="354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152</v>
      </c>
      <c r="AG73" s="81"/>
      <c r="AJ73" s="87" t="s">
        <v>109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154</v>
      </c>
      <c r="B74" s="63" t="s">
        <v>155</v>
      </c>
      <c r="C74" s="36">
        <v>4301070981</v>
      </c>
      <c r="D74" s="351">
        <v>4607111036728</v>
      </c>
      <c r="E74" s="351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97</v>
      </c>
      <c r="M74" s="38" t="s">
        <v>86</v>
      </c>
      <c r="N74" s="38"/>
      <c r="O74" s="37">
        <v>180</v>
      </c>
      <c r="P74" s="3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53"/>
      <c r="R74" s="353"/>
      <c r="S74" s="353"/>
      <c r="T74" s="354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152</v>
      </c>
      <c r="AG74" s="81"/>
      <c r="AJ74" s="87" t="s">
        <v>98</v>
      </c>
      <c r="AK74" s="87">
        <v>144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58"/>
      <c r="B75" s="358"/>
      <c r="C75" s="358"/>
      <c r="D75" s="358"/>
      <c r="E75" s="358"/>
      <c r="F75" s="358"/>
      <c r="G75" s="358"/>
      <c r="H75" s="358"/>
      <c r="I75" s="358"/>
      <c r="J75" s="358"/>
      <c r="K75" s="358"/>
      <c r="L75" s="358"/>
      <c r="M75" s="358"/>
      <c r="N75" s="358"/>
      <c r="O75" s="359"/>
      <c r="P75" s="355" t="s">
        <v>40</v>
      </c>
      <c r="Q75" s="356"/>
      <c r="R75" s="356"/>
      <c r="S75" s="356"/>
      <c r="T75" s="356"/>
      <c r="U75" s="356"/>
      <c r="V75" s="357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58"/>
      <c r="B76" s="358"/>
      <c r="C76" s="358"/>
      <c r="D76" s="358"/>
      <c r="E76" s="358"/>
      <c r="F76" s="358"/>
      <c r="G76" s="358"/>
      <c r="H76" s="358"/>
      <c r="I76" s="358"/>
      <c r="J76" s="358"/>
      <c r="K76" s="358"/>
      <c r="L76" s="358"/>
      <c r="M76" s="358"/>
      <c r="N76" s="358"/>
      <c r="O76" s="359"/>
      <c r="P76" s="355" t="s">
        <v>40</v>
      </c>
      <c r="Q76" s="356"/>
      <c r="R76" s="356"/>
      <c r="S76" s="356"/>
      <c r="T76" s="356"/>
      <c r="U76" s="356"/>
      <c r="V76" s="357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49" t="s">
        <v>156</v>
      </c>
      <c r="B77" s="349"/>
      <c r="C77" s="349"/>
      <c r="D77" s="349"/>
      <c r="E77" s="349"/>
      <c r="F77" s="349"/>
      <c r="G77" s="349"/>
      <c r="H77" s="349"/>
      <c r="I77" s="349"/>
      <c r="J77" s="349"/>
      <c r="K77" s="349"/>
      <c r="L77" s="349"/>
      <c r="M77" s="349"/>
      <c r="N77" s="349"/>
      <c r="O77" s="349"/>
      <c r="P77" s="349"/>
      <c r="Q77" s="349"/>
      <c r="R77" s="349"/>
      <c r="S77" s="349"/>
      <c r="T77" s="349"/>
      <c r="U77" s="349"/>
      <c r="V77" s="349"/>
      <c r="W77" s="349"/>
      <c r="X77" s="349"/>
      <c r="Y77" s="349"/>
      <c r="Z77" s="349"/>
      <c r="AA77" s="65"/>
      <c r="AB77" s="65"/>
      <c r="AC77" s="82"/>
    </row>
    <row r="78" spans="1:68" ht="14.25" customHeight="1" x14ac:dyDescent="0.25">
      <c r="A78" s="350" t="s">
        <v>141</v>
      </c>
      <c r="B78" s="350"/>
      <c r="C78" s="350"/>
      <c r="D78" s="350"/>
      <c r="E78" s="350"/>
      <c r="F78" s="350"/>
      <c r="G78" s="350"/>
      <c r="H78" s="350"/>
      <c r="I78" s="350"/>
      <c r="J78" s="350"/>
      <c r="K78" s="350"/>
      <c r="L78" s="350"/>
      <c r="M78" s="350"/>
      <c r="N78" s="350"/>
      <c r="O78" s="350"/>
      <c r="P78" s="350"/>
      <c r="Q78" s="350"/>
      <c r="R78" s="350"/>
      <c r="S78" s="350"/>
      <c r="T78" s="350"/>
      <c r="U78" s="350"/>
      <c r="V78" s="350"/>
      <c r="W78" s="350"/>
      <c r="X78" s="350"/>
      <c r="Y78" s="350"/>
      <c r="Z78" s="350"/>
      <c r="AA78" s="66"/>
      <c r="AB78" s="66"/>
      <c r="AC78" s="83"/>
    </row>
    <row r="79" spans="1:68" ht="27" customHeight="1" x14ac:dyDescent="0.25">
      <c r="A79" s="63" t="s">
        <v>157</v>
      </c>
      <c r="B79" s="63" t="s">
        <v>158</v>
      </c>
      <c r="C79" s="36">
        <v>4301135574</v>
      </c>
      <c r="D79" s="351">
        <v>4607111033659</v>
      </c>
      <c r="E79" s="351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108</v>
      </c>
      <c r="M79" s="38" t="s">
        <v>86</v>
      </c>
      <c r="N79" s="38"/>
      <c r="O79" s="37">
        <v>180</v>
      </c>
      <c r="P79" s="37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53"/>
      <c r="R79" s="353"/>
      <c r="S79" s="353"/>
      <c r="T79" s="354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159</v>
      </c>
      <c r="AG79" s="81"/>
      <c r="AJ79" s="87" t="s">
        <v>109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58"/>
      <c r="B80" s="358"/>
      <c r="C80" s="358"/>
      <c r="D80" s="358"/>
      <c r="E80" s="358"/>
      <c r="F80" s="358"/>
      <c r="G80" s="358"/>
      <c r="H80" s="358"/>
      <c r="I80" s="358"/>
      <c r="J80" s="358"/>
      <c r="K80" s="358"/>
      <c r="L80" s="358"/>
      <c r="M80" s="358"/>
      <c r="N80" s="358"/>
      <c r="O80" s="359"/>
      <c r="P80" s="355" t="s">
        <v>40</v>
      </c>
      <c r="Q80" s="356"/>
      <c r="R80" s="356"/>
      <c r="S80" s="356"/>
      <c r="T80" s="356"/>
      <c r="U80" s="356"/>
      <c r="V80" s="357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58"/>
      <c r="B81" s="358"/>
      <c r="C81" s="358"/>
      <c r="D81" s="358"/>
      <c r="E81" s="358"/>
      <c r="F81" s="358"/>
      <c r="G81" s="358"/>
      <c r="H81" s="358"/>
      <c r="I81" s="358"/>
      <c r="J81" s="358"/>
      <c r="K81" s="358"/>
      <c r="L81" s="358"/>
      <c r="M81" s="358"/>
      <c r="N81" s="358"/>
      <c r="O81" s="359"/>
      <c r="P81" s="355" t="s">
        <v>40</v>
      </c>
      <c r="Q81" s="356"/>
      <c r="R81" s="356"/>
      <c r="S81" s="356"/>
      <c r="T81" s="356"/>
      <c r="U81" s="356"/>
      <c r="V81" s="357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49" t="s">
        <v>160</v>
      </c>
      <c r="B82" s="349"/>
      <c r="C82" s="349"/>
      <c r="D82" s="349"/>
      <c r="E82" s="349"/>
      <c r="F82" s="349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  <c r="S82" s="349"/>
      <c r="T82" s="349"/>
      <c r="U82" s="349"/>
      <c r="V82" s="349"/>
      <c r="W82" s="349"/>
      <c r="X82" s="349"/>
      <c r="Y82" s="349"/>
      <c r="Z82" s="349"/>
      <c r="AA82" s="65"/>
      <c r="AB82" s="65"/>
      <c r="AC82" s="82"/>
    </row>
    <row r="83" spans="1:68" ht="14.25" customHeight="1" x14ac:dyDescent="0.25">
      <c r="A83" s="350" t="s">
        <v>161</v>
      </c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50"/>
      <c r="N83" s="350"/>
      <c r="O83" s="350"/>
      <c r="P83" s="350"/>
      <c r="Q83" s="350"/>
      <c r="R83" s="350"/>
      <c r="S83" s="350"/>
      <c r="T83" s="350"/>
      <c r="U83" s="350"/>
      <c r="V83" s="350"/>
      <c r="W83" s="350"/>
      <c r="X83" s="350"/>
      <c r="Y83" s="350"/>
      <c r="Z83" s="350"/>
      <c r="AA83" s="66"/>
      <c r="AB83" s="66"/>
      <c r="AC83" s="83"/>
    </row>
    <row r="84" spans="1:68" ht="27" customHeight="1" x14ac:dyDescent="0.25">
      <c r="A84" s="63" t="s">
        <v>162</v>
      </c>
      <c r="B84" s="63" t="s">
        <v>163</v>
      </c>
      <c r="C84" s="36">
        <v>4301131047</v>
      </c>
      <c r="D84" s="351">
        <v>4607111034120</v>
      </c>
      <c r="E84" s="351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108</v>
      </c>
      <c r="M84" s="38" t="s">
        <v>86</v>
      </c>
      <c r="N84" s="38"/>
      <c r="O84" s="37">
        <v>180</v>
      </c>
      <c r="P84" s="38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53"/>
      <c r="R84" s="353"/>
      <c r="S84" s="353"/>
      <c r="T84" s="354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164</v>
      </c>
      <c r="AG84" s="81"/>
      <c r="AJ84" s="87" t="s">
        <v>109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165</v>
      </c>
      <c r="B85" s="63" t="s">
        <v>166</v>
      </c>
      <c r="C85" s="36">
        <v>4301131046</v>
      </c>
      <c r="D85" s="351">
        <v>4607111034137</v>
      </c>
      <c r="E85" s="351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108</v>
      </c>
      <c r="M85" s="38" t="s">
        <v>86</v>
      </c>
      <c r="N85" s="38"/>
      <c r="O85" s="37">
        <v>180</v>
      </c>
      <c r="P85" s="38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53"/>
      <c r="R85" s="353"/>
      <c r="S85" s="353"/>
      <c r="T85" s="354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167</v>
      </c>
      <c r="AG85" s="81"/>
      <c r="AJ85" s="87" t="s">
        <v>109</v>
      </c>
      <c r="AK85" s="87">
        <v>14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58"/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9"/>
      <c r="P86" s="355" t="s">
        <v>40</v>
      </c>
      <c r="Q86" s="356"/>
      <c r="R86" s="356"/>
      <c r="S86" s="356"/>
      <c r="T86" s="356"/>
      <c r="U86" s="356"/>
      <c r="V86" s="357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58"/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8"/>
      <c r="N87" s="358"/>
      <c r="O87" s="359"/>
      <c r="P87" s="355" t="s">
        <v>40</v>
      </c>
      <c r="Q87" s="356"/>
      <c r="R87" s="356"/>
      <c r="S87" s="356"/>
      <c r="T87" s="356"/>
      <c r="U87" s="356"/>
      <c r="V87" s="357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49" t="s">
        <v>168</v>
      </c>
      <c r="B88" s="349"/>
      <c r="C88" s="349"/>
      <c r="D88" s="349"/>
      <c r="E88" s="349"/>
      <c r="F88" s="349"/>
      <c r="G88" s="349"/>
      <c r="H88" s="349"/>
      <c r="I88" s="349"/>
      <c r="J88" s="349"/>
      <c r="K88" s="349"/>
      <c r="L88" s="349"/>
      <c r="M88" s="349"/>
      <c r="N88" s="349"/>
      <c r="O88" s="349"/>
      <c r="P88" s="349"/>
      <c r="Q88" s="349"/>
      <c r="R88" s="349"/>
      <c r="S88" s="349"/>
      <c r="T88" s="349"/>
      <c r="U88" s="349"/>
      <c r="V88" s="349"/>
      <c r="W88" s="349"/>
      <c r="X88" s="349"/>
      <c r="Y88" s="349"/>
      <c r="Z88" s="349"/>
      <c r="AA88" s="65"/>
      <c r="AB88" s="65"/>
      <c r="AC88" s="82"/>
    </row>
    <row r="89" spans="1:68" ht="14.25" customHeight="1" x14ac:dyDescent="0.25">
      <c r="A89" s="350" t="s">
        <v>141</v>
      </c>
      <c r="B89" s="350"/>
      <c r="C89" s="350"/>
      <c r="D89" s="350"/>
      <c r="E89" s="350"/>
      <c r="F89" s="350"/>
      <c r="G89" s="350"/>
      <c r="H89" s="350"/>
      <c r="I89" s="350"/>
      <c r="J89" s="350"/>
      <c r="K89" s="350"/>
      <c r="L89" s="350"/>
      <c r="M89" s="350"/>
      <c r="N89" s="350"/>
      <c r="O89" s="350"/>
      <c r="P89" s="350"/>
      <c r="Q89" s="350"/>
      <c r="R89" s="350"/>
      <c r="S89" s="350"/>
      <c r="T89" s="350"/>
      <c r="U89" s="350"/>
      <c r="V89" s="350"/>
      <c r="W89" s="350"/>
      <c r="X89" s="350"/>
      <c r="Y89" s="350"/>
      <c r="Z89" s="350"/>
      <c r="AA89" s="66"/>
      <c r="AB89" s="66"/>
      <c r="AC89" s="83"/>
    </row>
    <row r="90" spans="1:68" ht="27" customHeight="1" x14ac:dyDescent="0.25">
      <c r="A90" s="63" t="s">
        <v>169</v>
      </c>
      <c r="B90" s="63" t="s">
        <v>170</v>
      </c>
      <c r="C90" s="36">
        <v>4301135763</v>
      </c>
      <c r="D90" s="351">
        <v>4620207491027</v>
      </c>
      <c r="E90" s="351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108</v>
      </c>
      <c r="M90" s="38" t="s">
        <v>86</v>
      </c>
      <c r="N90" s="38"/>
      <c r="O90" s="37">
        <v>180</v>
      </c>
      <c r="P90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53"/>
      <c r="R90" s="353"/>
      <c r="S90" s="353"/>
      <c r="T90" s="354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159</v>
      </c>
      <c r="AG90" s="81"/>
      <c r="AJ90" s="87" t="s">
        <v>109</v>
      </c>
      <c r="AK90" s="87">
        <v>14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171</v>
      </c>
      <c r="B91" s="63" t="s">
        <v>172</v>
      </c>
      <c r="C91" s="36">
        <v>4301135793</v>
      </c>
      <c r="D91" s="351">
        <v>4620207491003</v>
      </c>
      <c r="E91" s="351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83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53"/>
      <c r="R91" s="353"/>
      <c r="S91" s="353"/>
      <c r="T91" s="354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159</v>
      </c>
      <c r="AG91" s="81"/>
      <c r="AJ91" s="87" t="s">
        <v>98</v>
      </c>
      <c r="AK91" s="87">
        <v>70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173</v>
      </c>
      <c r="B92" s="63" t="s">
        <v>174</v>
      </c>
      <c r="C92" s="36">
        <v>4301135768</v>
      </c>
      <c r="D92" s="351">
        <v>4620207491034</v>
      </c>
      <c r="E92" s="351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88</v>
      </c>
      <c r="M92" s="38" t="s">
        <v>86</v>
      </c>
      <c r="N92" s="38"/>
      <c r="O92" s="37">
        <v>180</v>
      </c>
      <c r="P92" s="38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53"/>
      <c r="R92" s="353"/>
      <c r="S92" s="353"/>
      <c r="T92" s="354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175</v>
      </c>
      <c r="AG92" s="81"/>
      <c r="AJ92" s="87" t="s">
        <v>89</v>
      </c>
      <c r="AK92" s="87">
        <v>1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176</v>
      </c>
      <c r="B93" s="63" t="s">
        <v>177</v>
      </c>
      <c r="C93" s="36">
        <v>4301135760</v>
      </c>
      <c r="D93" s="351">
        <v>4620207491010</v>
      </c>
      <c r="E93" s="351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97</v>
      </c>
      <c r="M93" s="38" t="s">
        <v>86</v>
      </c>
      <c r="N93" s="38"/>
      <c r="O93" s="37">
        <v>180</v>
      </c>
      <c r="P93" s="38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53"/>
      <c r="R93" s="353"/>
      <c r="S93" s="353"/>
      <c r="T93" s="354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159</v>
      </c>
      <c r="AG93" s="81"/>
      <c r="AJ93" s="87" t="s">
        <v>98</v>
      </c>
      <c r="AK93" s="87">
        <v>70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178</v>
      </c>
      <c r="B94" s="63" t="s">
        <v>179</v>
      </c>
      <c r="C94" s="36">
        <v>4301135571</v>
      </c>
      <c r="D94" s="351">
        <v>4607111035028</v>
      </c>
      <c r="E94" s="351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38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53"/>
      <c r="R94" s="353"/>
      <c r="S94" s="353"/>
      <c r="T94" s="354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159</v>
      </c>
      <c r="AG94" s="81"/>
      <c r="AJ94" s="87" t="s">
        <v>89</v>
      </c>
      <c r="AK94" s="87">
        <v>1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180</v>
      </c>
      <c r="B95" s="63" t="s">
        <v>181</v>
      </c>
      <c r="C95" s="36">
        <v>4301135285</v>
      </c>
      <c r="D95" s="351">
        <v>4607111036407</v>
      </c>
      <c r="E95" s="351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108</v>
      </c>
      <c r="M95" s="38" t="s">
        <v>86</v>
      </c>
      <c r="N95" s="38"/>
      <c r="O95" s="37">
        <v>180</v>
      </c>
      <c r="P95" s="38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53"/>
      <c r="R95" s="353"/>
      <c r="S95" s="353"/>
      <c r="T95" s="354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182</v>
      </c>
      <c r="AG95" s="81"/>
      <c r="AJ95" s="87" t="s">
        <v>109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58"/>
      <c r="B96" s="358"/>
      <c r="C96" s="358"/>
      <c r="D96" s="358"/>
      <c r="E96" s="358"/>
      <c r="F96" s="358"/>
      <c r="G96" s="358"/>
      <c r="H96" s="358"/>
      <c r="I96" s="358"/>
      <c r="J96" s="358"/>
      <c r="K96" s="358"/>
      <c r="L96" s="358"/>
      <c r="M96" s="358"/>
      <c r="N96" s="358"/>
      <c r="O96" s="359"/>
      <c r="P96" s="355" t="s">
        <v>40</v>
      </c>
      <c r="Q96" s="356"/>
      <c r="R96" s="356"/>
      <c r="S96" s="356"/>
      <c r="T96" s="356"/>
      <c r="U96" s="356"/>
      <c r="V96" s="357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58"/>
      <c r="B97" s="358"/>
      <c r="C97" s="358"/>
      <c r="D97" s="358"/>
      <c r="E97" s="358"/>
      <c r="F97" s="358"/>
      <c r="G97" s="358"/>
      <c r="H97" s="358"/>
      <c r="I97" s="358"/>
      <c r="J97" s="358"/>
      <c r="K97" s="358"/>
      <c r="L97" s="358"/>
      <c r="M97" s="358"/>
      <c r="N97" s="358"/>
      <c r="O97" s="359"/>
      <c r="P97" s="355" t="s">
        <v>40</v>
      </c>
      <c r="Q97" s="356"/>
      <c r="R97" s="356"/>
      <c r="S97" s="356"/>
      <c r="T97" s="356"/>
      <c r="U97" s="356"/>
      <c r="V97" s="357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49" t="s">
        <v>183</v>
      </c>
      <c r="B98" s="349"/>
      <c r="C98" s="349"/>
      <c r="D98" s="349"/>
      <c r="E98" s="349"/>
      <c r="F98" s="349"/>
      <c r="G98" s="349"/>
      <c r="H98" s="349"/>
      <c r="I98" s="349"/>
      <c r="J98" s="349"/>
      <c r="K98" s="349"/>
      <c r="L98" s="349"/>
      <c r="M98" s="349"/>
      <c r="N98" s="349"/>
      <c r="O98" s="349"/>
      <c r="P98" s="349"/>
      <c r="Q98" s="349"/>
      <c r="R98" s="349"/>
      <c r="S98" s="349"/>
      <c r="T98" s="349"/>
      <c r="U98" s="349"/>
      <c r="V98" s="349"/>
      <c r="W98" s="349"/>
      <c r="X98" s="349"/>
      <c r="Y98" s="349"/>
      <c r="Z98" s="349"/>
      <c r="AA98" s="65"/>
      <c r="AB98" s="65"/>
      <c r="AC98" s="82"/>
    </row>
    <row r="99" spans="1:68" ht="14.25" customHeight="1" x14ac:dyDescent="0.25">
      <c r="A99" s="350" t="s">
        <v>135</v>
      </c>
      <c r="B99" s="350"/>
      <c r="C99" s="350"/>
      <c r="D99" s="350"/>
      <c r="E99" s="350"/>
      <c r="F99" s="350"/>
      <c r="G99" s="350"/>
      <c r="H99" s="350"/>
      <c r="I99" s="350"/>
      <c r="J99" s="350"/>
      <c r="K99" s="350"/>
      <c r="L99" s="350"/>
      <c r="M99" s="350"/>
      <c r="N99" s="350"/>
      <c r="O99" s="350"/>
      <c r="P99" s="350"/>
      <c r="Q99" s="350"/>
      <c r="R99" s="350"/>
      <c r="S99" s="350"/>
      <c r="T99" s="350"/>
      <c r="U99" s="350"/>
      <c r="V99" s="350"/>
      <c r="W99" s="350"/>
      <c r="X99" s="350"/>
      <c r="Y99" s="350"/>
      <c r="Z99" s="350"/>
      <c r="AA99" s="66"/>
      <c r="AB99" s="66"/>
      <c r="AC99" s="83"/>
    </row>
    <row r="100" spans="1:68" ht="27" customHeight="1" x14ac:dyDescent="0.25">
      <c r="A100" s="63" t="s">
        <v>184</v>
      </c>
      <c r="B100" s="63" t="s">
        <v>185</v>
      </c>
      <c r="C100" s="36">
        <v>4301136070</v>
      </c>
      <c r="D100" s="351">
        <v>4607025784012</v>
      </c>
      <c r="E100" s="351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108</v>
      </c>
      <c r="M100" s="38" t="s">
        <v>86</v>
      </c>
      <c r="N100" s="38"/>
      <c r="O100" s="37">
        <v>180</v>
      </c>
      <c r="P100" s="38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53"/>
      <c r="R100" s="353"/>
      <c r="S100" s="353"/>
      <c r="T100" s="354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186</v>
      </c>
      <c r="AG100" s="81"/>
      <c r="AJ100" s="87" t="s">
        <v>109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187</v>
      </c>
      <c r="B101" s="63" t="s">
        <v>188</v>
      </c>
      <c r="C101" s="36">
        <v>4301136079</v>
      </c>
      <c r="D101" s="351">
        <v>4607025784319</v>
      </c>
      <c r="E101" s="351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88</v>
      </c>
      <c r="M101" s="38" t="s">
        <v>86</v>
      </c>
      <c r="N101" s="38"/>
      <c r="O101" s="37">
        <v>180</v>
      </c>
      <c r="P101" s="38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53"/>
      <c r="R101" s="353"/>
      <c r="S101" s="353"/>
      <c r="T101" s="354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159</v>
      </c>
      <c r="AG101" s="81"/>
      <c r="AJ101" s="87" t="s">
        <v>89</v>
      </c>
      <c r="AK101" s="87">
        <v>1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58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8"/>
      <c r="N102" s="358"/>
      <c r="O102" s="359"/>
      <c r="P102" s="355" t="s">
        <v>40</v>
      </c>
      <c r="Q102" s="356"/>
      <c r="R102" s="356"/>
      <c r="S102" s="356"/>
      <c r="T102" s="356"/>
      <c r="U102" s="356"/>
      <c r="V102" s="357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8"/>
      <c r="N103" s="358"/>
      <c r="O103" s="359"/>
      <c r="P103" s="355" t="s">
        <v>40</v>
      </c>
      <c r="Q103" s="356"/>
      <c r="R103" s="356"/>
      <c r="S103" s="356"/>
      <c r="T103" s="356"/>
      <c r="U103" s="356"/>
      <c r="V103" s="357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49" t="s">
        <v>189</v>
      </c>
      <c r="B104" s="349"/>
      <c r="C104" s="349"/>
      <c r="D104" s="349"/>
      <c r="E104" s="349"/>
      <c r="F104" s="349"/>
      <c r="G104" s="349"/>
      <c r="H104" s="349"/>
      <c r="I104" s="349"/>
      <c r="J104" s="349"/>
      <c r="K104" s="349"/>
      <c r="L104" s="349"/>
      <c r="M104" s="349"/>
      <c r="N104" s="349"/>
      <c r="O104" s="349"/>
      <c r="P104" s="349"/>
      <c r="Q104" s="349"/>
      <c r="R104" s="349"/>
      <c r="S104" s="349"/>
      <c r="T104" s="349"/>
      <c r="U104" s="349"/>
      <c r="V104" s="349"/>
      <c r="W104" s="349"/>
      <c r="X104" s="349"/>
      <c r="Y104" s="349"/>
      <c r="Z104" s="349"/>
      <c r="AA104" s="65"/>
      <c r="AB104" s="65"/>
      <c r="AC104" s="82"/>
    </row>
    <row r="105" spans="1:68" ht="14.25" customHeight="1" x14ac:dyDescent="0.25">
      <c r="A105" s="350" t="s">
        <v>82</v>
      </c>
      <c r="B105" s="350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50"/>
      <c r="Z105" s="350"/>
      <c r="AA105" s="66"/>
      <c r="AB105" s="66"/>
      <c r="AC105" s="83"/>
    </row>
    <row r="106" spans="1:68" ht="27" customHeight="1" x14ac:dyDescent="0.25">
      <c r="A106" s="63" t="s">
        <v>190</v>
      </c>
      <c r="B106" s="63" t="s">
        <v>191</v>
      </c>
      <c r="C106" s="36">
        <v>4301071074</v>
      </c>
      <c r="D106" s="351">
        <v>4620207491157</v>
      </c>
      <c r="E106" s="351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108</v>
      </c>
      <c r="M106" s="38" t="s">
        <v>86</v>
      </c>
      <c r="N106" s="38"/>
      <c r="O106" s="37">
        <v>180</v>
      </c>
      <c r="P106" s="39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53"/>
      <c r="R106" s="353"/>
      <c r="S106" s="353"/>
      <c r="T106" s="354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ref="Y106:Y111" si="6">IFERROR(IF(X106="","",X106),"")</f>
        <v>0</v>
      </c>
      <c r="Z106" s="41">
        <f t="shared" ref="Z106:Z111" si="7">IFERROR(IF(X106="","",X106*0.0155),"")</f>
        <v>0</v>
      </c>
      <c r="AA106" s="68" t="s">
        <v>46</v>
      </c>
      <c r="AB106" s="69" t="s">
        <v>46</v>
      </c>
      <c r="AC106" s="151" t="s">
        <v>192</v>
      </c>
      <c r="AG106" s="81"/>
      <c r="AJ106" s="87" t="s">
        <v>109</v>
      </c>
      <c r="AK106" s="87">
        <v>12</v>
      </c>
      <c r="BB106" s="152" t="s">
        <v>70</v>
      </c>
      <c r="BM106" s="81">
        <f t="shared" ref="BM106:BM111" si="8">IFERROR(X106*I106,"0")</f>
        <v>0</v>
      </c>
      <c r="BN106" s="81">
        <f t="shared" ref="BN106:BN111" si="9">IFERROR(Y106*I106,"0")</f>
        <v>0</v>
      </c>
      <c r="BO106" s="81">
        <f t="shared" ref="BO106:BO111" si="10">IFERROR(X106/J106,"0")</f>
        <v>0</v>
      </c>
      <c r="BP106" s="81">
        <f t="shared" ref="BP106:BP111" si="11">IFERROR(Y106/J106,"0")</f>
        <v>0</v>
      </c>
    </row>
    <row r="107" spans="1:68" ht="27" customHeight="1" x14ac:dyDescent="0.25">
      <c r="A107" s="63" t="s">
        <v>193</v>
      </c>
      <c r="B107" s="63" t="s">
        <v>194</v>
      </c>
      <c r="C107" s="36">
        <v>4301071051</v>
      </c>
      <c r="D107" s="351">
        <v>4607111039262</v>
      </c>
      <c r="E107" s="351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108</v>
      </c>
      <c r="M107" s="38" t="s">
        <v>86</v>
      </c>
      <c r="N107" s="38"/>
      <c r="O107" s="37">
        <v>180</v>
      </c>
      <c r="P107" s="39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53"/>
      <c r="R107" s="353"/>
      <c r="S107" s="353"/>
      <c r="T107" s="354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3" t="s">
        <v>152</v>
      </c>
      <c r="AG107" s="81"/>
      <c r="AJ107" s="87" t="s">
        <v>109</v>
      </c>
      <c r="AK107" s="87">
        <v>12</v>
      </c>
      <c r="BB107" s="154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195</v>
      </c>
      <c r="B108" s="63" t="s">
        <v>196</v>
      </c>
      <c r="C108" s="36">
        <v>4301071038</v>
      </c>
      <c r="D108" s="351">
        <v>4607111039248</v>
      </c>
      <c r="E108" s="351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97</v>
      </c>
      <c r="M108" s="38" t="s">
        <v>86</v>
      </c>
      <c r="N108" s="38"/>
      <c r="O108" s="37">
        <v>180</v>
      </c>
      <c r="P108" s="3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53"/>
      <c r="R108" s="353"/>
      <c r="S108" s="353"/>
      <c r="T108" s="354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152</v>
      </c>
      <c r="AG108" s="81"/>
      <c r="AJ108" s="87" t="s">
        <v>98</v>
      </c>
      <c r="AK108" s="87">
        <v>84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197</v>
      </c>
      <c r="B109" s="63" t="s">
        <v>198</v>
      </c>
      <c r="C109" s="36">
        <v>4301071049</v>
      </c>
      <c r="D109" s="351">
        <v>4607111039293</v>
      </c>
      <c r="E109" s="351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108</v>
      </c>
      <c r="M109" s="38" t="s">
        <v>86</v>
      </c>
      <c r="N109" s="38"/>
      <c r="O109" s="37">
        <v>180</v>
      </c>
      <c r="P109" s="3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53"/>
      <c r="R109" s="353"/>
      <c r="S109" s="353"/>
      <c r="T109" s="354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152</v>
      </c>
      <c r="AG109" s="81"/>
      <c r="AJ109" s="87" t="s">
        <v>109</v>
      </c>
      <c r="AK109" s="87">
        <v>12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199</v>
      </c>
      <c r="B110" s="63" t="s">
        <v>200</v>
      </c>
      <c r="C110" s="36">
        <v>4301071039</v>
      </c>
      <c r="D110" s="351">
        <v>4607111039279</v>
      </c>
      <c r="E110" s="351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9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53"/>
      <c r="R110" s="353"/>
      <c r="S110" s="353"/>
      <c r="T110" s="354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152</v>
      </c>
      <c r="AG110" s="81"/>
      <c r="AJ110" s="87" t="s">
        <v>98</v>
      </c>
      <c r="AK110" s="87">
        <v>84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201</v>
      </c>
      <c r="B111" s="63" t="s">
        <v>202</v>
      </c>
      <c r="C111" s="36">
        <v>4301071075</v>
      </c>
      <c r="D111" s="351">
        <v>4620207491102</v>
      </c>
      <c r="E111" s="351"/>
      <c r="F111" s="62">
        <v>0.7</v>
      </c>
      <c r="G111" s="37">
        <v>10</v>
      </c>
      <c r="H111" s="62">
        <v>7</v>
      </c>
      <c r="I111" s="62">
        <v>7.23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395" t="s">
        <v>203</v>
      </c>
      <c r="Q111" s="353"/>
      <c r="R111" s="353"/>
      <c r="S111" s="353"/>
      <c r="T111" s="354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204</v>
      </c>
      <c r="AG111" s="81"/>
      <c r="AJ111" s="87" t="s">
        <v>89</v>
      </c>
      <c r="AK111" s="87">
        <v>1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x14ac:dyDescent="0.2">
      <c r="A112" s="358"/>
      <c r="B112" s="358"/>
      <c r="C112" s="358"/>
      <c r="D112" s="358"/>
      <c r="E112" s="358"/>
      <c r="F112" s="358"/>
      <c r="G112" s="358"/>
      <c r="H112" s="358"/>
      <c r="I112" s="358"/>
      <c r="J112" s="358"/>
      <c r="K112" s="358"/>
      <c r="L112" s="358"/>
      <c r="M112" s="358"/>
      <c r="N112" s="358"/>
      <c r="O112" s="359"/>
      <c r="P112" s="355" t="s">
        <v>40</v>
      </c>
      <c r="Q112" s="356"/>
      <c r="R112" s="356"/>
      <c r="S112" s="356"/>
      <c r="T112" s="356"/>
      <c r="U112" s="356"/>
      <c r="V112" s="357"/>
      <c r="W112" s="42" t="s">
        <v>39</v>
      </c>
      <c r="X112" s="43">
        <f>IFERROR(SUM(X106:X111),"0")</f>
        <v>0</v>
      </c>
      <c r="Y112" s="43">
        <f>IFERROR(SUM(Y106:Y111),"0")</f>
        <v>0</v>
      </c>
      <c r="Z112" s="43">
        <f>IFERROR(IF(Z106="",0,Z106),"0")+IFERROR(IF(Z107="",0,Z107),"0")+IFERROR(IF(Z108="",0,Z108),"0")+IFERROR(IF(Z109="",0,Z109),"0")+IFERROR(IF(Z110="",0,Z110),"0")+IFERROR(IF(Z111="",0,Z111),"0")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58"/>
      <c r="B113" s="358"/>
      <c r="C113" s="358"/>
      <c r="D113" s="358"/>
      <c r="E113" s="358"/>
      <c r="F113" s="358"/>
      <c r="G113" s="358"/>
      <c r="H113" s="358"/>
      <c r="I113" s="358"/>
      <c r="J113" s="358"/>
      <c r="K113" s="358"/>
      <c r="L113" s="358"/>
      <c r="M113" s="358"/>
      <c r="N113" s="358"/>
      <c r="O113" s="359"/>
      <c r="P113" s="355" t="s">
        <v>40</v>
      </c>
      <c r="Q113" s="356"/>
      <c r="R113" s="356"/>
      <c r="S113" s="356"/>
      <c r="T113" s="356"/>
      <c r="U113" s="356"/>
      <c r="V113" s="357"/>
      <c r="W113" s="42" t="s">
        <v>0</v>
      </c>
      <c r="X113" s="43">
        <f>IFERROR(SUMPRODUCT(X106:X111*H106:H111),"0")</f>
        <v>0</v>
      </c>
      <c r="Y113" s="43">
        <f>IFERROR(SUMPRODUCT(Y106:Y111*H106:H111),"0")</f>
        <v>0</v>
      </c>
      <c r="Z113" s="42"/>
      <c r="AA113" s="67"/>
      <c r="AB113" s="67"/>
      <c r="AC113" s="67"/>
    </row>
    <row r="114" spans="1:68" ht="14.25" customHeight="1" x14ac:dyDescent="0.25">
      <c r="A114" s="350" t="s">
        <v>141</v>
      </c>
      <c r="B114" s="350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50"/>
      <c r="N114" s="350"/>
      <c r="O114" s="350"/>
      <c r="P114" s="350"/>
      <c r="Q114" s="350"/>
      <c r="R114" s="350"/>
      <c r="S114" s="350"/>
      <c r="T114" s="350"/>
      <c r="U114" s="350"/>
      <c r="V114" s="350"/>
      <c r="W114" s="350"/>
      <c r="X114" s="350"/>
      <c r="Y114" s="350"/>
      <c r="Z114" s="350"/>
      <c r="AA114" s="66"/>
      <c r="AB114" s="66"/>
      <c r="AC114" s="83"/>
    </row>
    <row r="115" spans="1:68" ht="27" customHeight="1" x14ac:dyDescent="0.25">
      <c r="A115" s="63" t="s">
        <v>205</v>
      </c>
      <c r="B115" s="63" t="s">
        <v>206</v>
      </c>
      <c r="C115" s="36">
        <v>4301135826</v>
      </c>
      <c r="D115" s="351">
        <v>4620207490983</v>
      </c>
      <c r="E115" s="351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396" t="s">
        <v>207</v>
      </c>
      <c r="Q115" s="353"/>
      <c r="R115" s="353"/>
      <c r="S115" s="353"/>
      <c r="T115" s="354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208</v>
      </c>
      <c r="AG115" s="81"/>
      <c r="AJ115" s="87" t="s">
        <v>89</v>
      </c>
      <c r="AK115" s="87">
        <v>1</v>
      </c>
      <c r="BB115" s="164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58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8"/>
      <c r="N116" s="358"/>
      <c r="O116" s="359"/>
      <c r="P116" s="355" t="s">
        <v>40</v>
      </c>
      <c r="Q116" s="356"/>
      <c r="R116" s="356"/>
      <c r="S116" s="356"/>
      <c r="T116" s="356"/>
      <c r="U116" s="356"/>
      <c r="V116" s="357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8"/>
      <c r="N117" s="358"/>
      <c r="O117" s="359"/>
      <c r="P117" s="355" t="s">
        <v>40</v>
      </c>
      <c r="Q117" s="356"/>
      <c r="R117" s="356"/>
      <c r="S117" s="356"/>
      <c r="T117" s="356"/>
      <c r="U117" s="356"/>
      <c r="V117" s="357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50" t="s">
        <v>209</v>
      </c>
      <c r="B118" s="350"/>
      <c r="C118" s="350"/>
      <c r="D118" s="350"/>
      <c r="E118" s="350"/>
      <c r="F118" s="350"/>
      <c r="G118" s="350"/>
      <c r="H118" s="350"/>
      <c r="I118" s="350"/>
      <c r="J118" s="350"/>
      <c r="K118" s="350"/>
      <c r="L118" s="350"/>
      <c r="M118" s="350"/>
      <c r="N118" s="350"/>
      <c r="O118" s="350"/>
      <c r="P118" s="350"/>
      <c r="Q118" s="350"/>
      <c r="R118" s="350"/>
      <c r="S118" s="350"/>
      <c r="T118" s="350"/>
      <c r="U118" s="350"/>
      <c r="V118" s="350"/>
      <c r="W118" s="350"/>
      <c r="X118" s="350"/>
      <c r="Y118" s="350"/>
      <c r="Z118" s="350"/>
      <c r="AA118" s="66"/>
      <c r="AB118" s="66"/>
      <c r="AC118" s="83"/>
    </row>
    <row r="119" spans="1:68" ht="27" customHeight="1" x14ac:dyDescent="0.25">
      <c r="A119" s="63" t="s">
        <v>210</v>
      </c>
      <c r="B119" s="63" t="s">
        <v>211</v>
      </c>
      <c r="C119" s="36">
        <v>4301071094</v>
      </c>
      <c r="D119" s="351">
        <v>4620207491140</v>
      </c>
      <c r="E119" s="351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87</v>
      </c>
      <c r="L119" s="37" t="s">
        <v>88</v>
      </c>
      <c r="M119" s="38" t="s">
        <v>86</v>
      </c>
      <c r="N119" s="38"/>
      <c r="O119" s="37">
        <v>180</v>
      </c>
      <c r="P119" s="397" t="s">
        <v>212</v>
      </c>
      <c r="Q119" s="353"/>
      <c r="R119" s="353"/>
      <c r="S119" s="353"/>
      <c r="T119" s="354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65" t="s">
        <v>213</v>
      </c>
      <c r="AG119" s="81"/>
      <c r="AJ119" s="87" t="s">
        <v>89</v>
      </c>
      <c r="AK119" s="87">
        <v>1</v>
      </c>
      <c r="BB119" s="166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58"/>
      <c r="B120" s="358"/>
      <c r="C120" s="358"/>
      <c r="D120" s="358"/>
      <c r="E120" s="358"/>
      <c r="F120" s="358"/>
      <c r="G120" s="358"/>
      <c r="H120" s="358"/>
      <c r="I120" s="358"/>
      <c r="J120" s="358"/>
      <c r="K120" s="358"/>
      <c r="L120" s="358"/>
      <c r="M120" s="358"/>
      <c r="N120" s="358"/>
      <c r="O120" s="359"/>
      <c r="P120" s="355" t="s">
        <v>40</v>
      </c>
      <c r="Q120" s="356"/>
      <c r="R120" s="356"/>
      <c r="S120" s="356"/>
      <c r="T120" s="356"/>
      <c r="U120" s="356"/>
      <c r="V120" s="357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58"/>
      <c r="B121" s="358"/>
      <c r="C121" s="358"/>
      <c r="D121" s="358"/>
      <c r="E121" s="358"/>
      <c r="F121" s="358"/>
      <c r="G121" s="358"/>
      <c r="H121" s="358"/>
      <c r="I121" s="358"/>
      <c r="J121" s="358"/>
      <c r="K121" s="358"/>
      <c r="L121" s="358"/>
      <c r="M121" s="358"/>
      <c r="N121" s="358"/>
      <c r="O121" s="359"/>
      <c r="P121" s="355" t="s">
        <v>40</v>
      </c>
      <c r="Q121" s="356"/>
      <c r="R121" s="356"/>
      <c r="S121" s="356"/>
      <c r="T121" s="356"/>
      <c r="U121" s="356"/>
      <c r="V121" s="357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49" t="s">
        <v>214</v>
      </c>
      <c r="B122" s="349"/>
      <c r="C122" s="349"/>
      <c r="D122" s="349"/>
      <c r="E122" s="349"/>
      <c r="F122" s="349"/>
      <c r="G122" s="349"/>
      <c r="H122" s="349"/>
      <c r="I122" s="349"/>
      <c r="J122" s="349"/>
      <c r="K122" s="349"/>
      <c r="L122" s="349"/>
      <c r="M122" s="349"/>
      <c r="N122" s="349"/>
      <c r="O122" s="349"/>
      <c r="P122" s="349"/>
      <c r="Q122" s="349"/>
      <c r="R122" s="349"/>
      <c r="S122" s="349"/>
      <c r="T122" s="349"/>
      <c r="U122" s="349"/>
      <c r="V122" s="349"/>
      <c r="W122" s="349"/>
      <c r="X122" s="349"/>
      <c r="Y122" s="349"/>
      <c r="Z122" s="349"/>
      <c r="AA122" s="65"/>
      <c r="AB122" s="65"/>
      <c r="AC122" s="82"/>
    </row>
    <row r="123" spans="1:68" ht="14.25" customHeight="1" x14ac:dyDescent="0.25">
      <c r="A123" s="350" t="s">
        <v>141</v>
      </c>
      <c r="B123" s="350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50"/>
      <c r="N123" s="350"/>
      <c r="O123" s="350"/>
      <c r="P123" s="350"/>
      <c r="Q123" s="350"/>
      <c r="R123" s="350"/>
      <c r="S123" s="350"/>
      <c r="T123" s="350"/>
      <c r="U123" s="350"/>
      <c r="V123" s="350"/>
      <c r="W123" s="350"/>
      <c r="X123" s="350"/>
      <c r="Y123" s="350"/>
      <c r="Z123" s="350"/>
      <c r="AA123" s="66"/>
      <c r="AB123" s="66"/>
      <c r="AC123" s="83"/>
    </row>
    <row r="124" spans="1:68" ht="27" customHeight="1" x14ac:dyDescent="0.25">
      <c r="A124" s="63" t="s">
        <v>215</v>
      </c>
      <c r="B124" s="63" t="s">
        <v>216</v>
      </c>
      <c r="C124" s="36">
        <v>4301135555</v>
      </c>
      <c r="D124" s="351">
        <v>4607111034014</v>
      </c>
      <c r="E124" s="351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97</v>
      </c>
      <c r="M124" s="38" t="s">
        <v>86</v>
      </c>
      <c r="N124" s="38"/>
      <c r="O124" s="37">
        <v>180</v>
      </c>
      <c r="P124" s="39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53"/>
      <c r="R124" s="353"/>
      <c r="S124" s="353"/>
      <c r="T124" s="354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217</v>
      </c>
      <c r="AG124" s="81"/>
      <c r="AJ124" s="87" t="s">
        <v>98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218</v>
      </c>
      <c r="B125" s="63" t="s">
        <v>219</v>
      </c>
      <c r="C125" s="36">
        <v>4301135532</v>
      </c>
      <c r="D125" s="351">
        <v>4607111033994</v>
      </c>
      <c r="E125" s="351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97</v>
      </c>
      <c r="M125" s="38" t="s">
        <v>86</v>
      </c>
      <c r="N125" s="38"/>
      <c r="O125" s="37">
        <v>180</v>
      </c>
      <c r="P125" s="39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53"/>
      <c r="R125" s="353"/>
      <c r="S125" s="353"/>
      <c r="T125" s="354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159</v>
      </c>
      <c r="AG125" s="81"/>
      <c r="AJ125" s="87" t="s">
        <v>98</v>
      </c>
      <c r="AK125" s="87">
        <v>70</v>
      </c>
      <c r="BB125" s="17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58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8"/>
      <c r="N126" s="358"/>
      <c r="O126" s="359"/>
      <c r="P126" s="355" t="s">
        <v>40</v>
      </c>
      <c r="Q126" s="356"/>
      <c r="R126" s="356"/>
      <c r="S126" s="356"/>
      <c r="T126" s="356"/>
      <c r="U126" s="356"/>
      <c r="V126" s="357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8"/>
      <c r="N127" s="358"/>
      <c r="O127" s="359"/>
      <c r="P127" s="355" t="s">
        <v>40</v>
      </c>
      <c r="Q127" s="356"/>
      <c r="R127" s="356"/>
      <c r="S127" s="356"/>
      <c r="T127" s="356"/>
      <c r="U127" s="356"/>
      <c r="V127" s="357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49" t="s">
        <v>220</v>
      </c>
      <c r="B128" s="349"/>
      <c r="C128" s="349"/>
      <c r="D128" s="349"/>
      <c r="E128" s="349"/>
      <c r="F128" s="349"/>
      <c r="G128" s="349"/>
      <c r="H128" s="349"/>
      <c r="I128" s="349"/>
      <c r="J128" s="349"/>
      <c r="K128" s="349"/>
      <c r="L128" s="349"/>
      <c r="M128" s="349"/>
      <c r="N128" s="349"/>
      <c r="O128" s="349"/>
      <c r="P128" s="349"/>
      <c r="Q128" s="349"/>
      <c r="R128" s="349"/>
      <c r="S128" s="349"/>
      <c r="T128" s="349"/>
      <c r="U128" s="349"/>
      <c r="V128" s="349"/>
      <c r="W128" s="349"/>
      <c r="X128" s="349"/>
      <c r="Y128" s="349"/>
      <c r="Z128" s="349"/>
      <c r="AA128" s="65"/>
      <c r="AB128" s="65"/>
      <c r="AC128" s="82"/>
    </row>
    <row r="129" spans="1:68" ht="14.25" customHeight="1" x14ac:dyDescent="0.25">
      <c r="A129" s="350" t="s">
        <v>141</v>
      </c>
      <c r="B129" s="350"/>
      <c r="C129" s="350"/>
      <c r="D129" s="350"/>
      <c r="E129" s="350"/>
      <c r="F129" s="350"/>
      <c r="G129" s="350"/>
      <c r="H129" s="350"/>
      <c r="I129" s="350"/>
      <c r="J129" s="350"/>
      <c r="K129" s="350"/>
      <c r="L129" s="350"/>
      <c r="M129" s="350"/>
      <c r="N129" s="350"/>
      <c r="O129" s="350"/>
      <c r="P129" s="350"/>
      <c r="Q129" s="350"/>
      <c r="R129" s="350"/>
      <c r="S129" s="350"/>
      <c r="T129" s="350"/>
      <c r="U129" s="350"/>
      <c r="V129" s="350"/>
      <c r="W129" s="350"/>
      <c r="X129" s="350"/>
      <c r="Y129" s="350"/>
      <c r="Z129" s="350"/>
      <c r="AA129" s="66"/>
      <c r="AB129" s="66"/>
      <c r="AC129" s="83"/>
    </row>
    <row r="130" spans="1:68" ht="27" customHeight="1" x14ac:dyDescent="0.25">
      <c r="A130" s="63" t="s">
        <v>221</v>
      </c>
      <c r="B130" s="63" t="s">
        <v>222</v>
      </c>
      <c r="C130" s="36">
        <v>4301135549</v>
      </c>
      <c r="D130" s="351">
        <v>4607111039095</v>
      </c>
      <c r="E130" s="351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108</v>
      </c>
      <c r="M130" s="38" t="s">
        <v>86</v>
      </c>
      <c r="N130" s="38"/>
      <c r="O130" s="37">
        <v>180</v>
      </c>
      <c r="P130" s="40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53"/>
      <c r="R130" s="353"/>
      <c r="S130" s="353"/>
      <c r="T130" s="354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223</v>
      </c>
      <c r="AG130" s="81"/>
      <c r="AJ130" s="87" t="s">
        <v>109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224</v>
      </c>
      <c r="B131" s="63" t="s">
        <v>225</v>
      </c>
      <c r="C131" s="36">
        <v>4301135550</v>
      </c>
      <c r="D131" s="351">
        <v>4607111034199</v>
      </c>
      <c r="E131" s="351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97</v>
      </c>
      <c r="M131" s="38" t="s">
        <v>86</v>
      </c>
      <c r="N131" s="38"/>
      <c r="O131" s="37">
        <v>180</v>
      </c>
      <c r="P131" s="40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53"/>
      <c r="R131" s="353"/>
      <c r="S131" s="353"/>
      <c r="T131" s="354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226</v>
      </c>
      <c r="AG131" s="81"/>
      <c r="AJ131" s="87" t="s">
        <v>98</v>
      </c>
      <c r="AK131" s="87">
        <v>70</v>
      </c>
      <c r="BB131" s="174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58"/>
      <c r="B132" s="358"/>
      <c r="C132" s="358"/>
      <c r="D132" s="358"/>
      <c r="E132" s="358"/>
      <c r="F132" s="358"/>
      <c r="G132" s="358"/>
      <c r="H132" s="358"/>
      <c r="I132" s="358"/>
      <c r="J132" s="358"/>
      <c r="K132" s="358"/>
      <c r="L132" s="358"/>
      <c r="M132" s="358"/>
      <c r="N132" s="358"/>
      <c r="O132" s="359"/>
      <c r="P132" s="355" t="s">
        <v>40</v>
      </c>
      <c r="Q132" s="356"/>
      <c r="R132" s="356"/>
      <c r="S132" s="356"/>
      <c r="T132" s="356"/>
      <c r="U132" s="356"/>
      <c r="V132" s="357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58"/>
      <c r="B133" s="358"/>
      <c r="C133" s="358"/>
      <c r="D133" s="358"/>
      <c r="E133" s="358"/>
      <c r="F133" s="358"/>
      <c r="G133" s="358"/>
      <c r="H133" s="358"/>
      <c r="I133" s="358"/>
      <c r="J133" s="358"/>
      <c r="K133" s="358"/>
      <c r="L133" s="358"/>
      <c r="M133" s="358"/>
      <c r="N133" s="358"/>
      <c r="O133" s="359"/>
      <c r="P133" s="355" t="s">
        <v>40</v>
      </c>
      <c r="Q133" s="356"/>
      <c r="R133" s="356"/>
      <c r="S133" s="356"/>
      <c r="T133" s="356"/>
      <c r="U133" s="356"/>
      <c r="V133" s="357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49" t="s">
        <v>227</v>
      </c>
      <c r="B134" s="349"/>
      <c r="C134" s="349"/>
      <c r="D134" s="349"/>
      <c r="E134" s="349"/>
      <c r="F134" s="349"/>
      <c r="G134" s="349"/>
      <c r="H134" s="349"/>
      <c r="I134" s="349"/>
      <c r="J134" s="349"/>
      <c r="K134" s="349"/>
      <c r="L134" s="349"/>
      <c r="M134" s="349"/>
      <c r="N134" s="349"/>
      <c r="O134" s="349"/>
      <c r="P134" s="349"/>
      <c r="Q134" s="349"/>
      <c r="R134" s="349"/>
      <c r="S134" s="349"/>
      <c r="T134" s="349"/>
      <c r="U134" s="349"/>
      <c r="V134" s="349"/>
      <c r="W134" s="349"/>
      <c r="X134" s="349"/>
      <c r="Y134" s="349"/>
      <c r="Z134" s="349"/>
      <c r="AA134" s="65"/>
      <c r="AB134" s="65"/>
      <c r="AC134" s="82"/>
    </row>
    <row r="135" spans="1:68" ht="14.25" customHeight="1" x14ac:dyDescent="0.25">
      <c r="A135" s="350" t="s">
        <v>141</v>
      </c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50"/>
      <c r="Z135" s="350"/>
      <c r="AA135" s="66"/>
      <c r="AB135" s="66"/>
      <c r="AC135" s="83"/>
    </row>
    <row r="136" spans="1:68" ht="27" customHeight="1" x14ac:dyDescent="0.25">
      <c r="A136" s="63" t="s">
        <v>228</v>
      </c>
      <c r="B136" s="63" t="s">
        <v>229</v>
      </c>
      <c r="C136" s="36">
        <v>4301135753</v>
      </c>
      <c r="D136" s="351">
        <v>4620207490914</v>
      </c>
      <c r="E136" s="351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0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353"/>
      <c r="R136" s="353"/>
      <c r="S136" s="353"/>
      <c r="T136" s="354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217</v>
      </c>
      <c r="AG136" s="81"/>
      <c r="AJ136" s="87" t="s">
        <v>89</v>
      </c>
      <c r="AK136" s="87">
        <v>1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230</v>
      </c>
      <c r="B137" s="63" t="s">
        <v>231</v>
      </c>
      <c r="C137" s="36">
        <v>4301135778</v>
      </c>
      <c r="D137" s="351">
        <v>4620207490853</v>
      </c>
      <c r="E137" s="351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96</v>
      </c>
      <c r="L137" s="37" t="s">
        <v>108</v>
      </c>
      <c r="M137" s="38" t="s">
        <v>86</v>
      </c>
      <c r="N137" s="38"/>
      <c r="O137" s="37">
        <v>180</v>
      </c>
      <c r="P137" s="403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353"/>
      <c r="R137" s="353"/>
      <c r="S137" s="353"/>
      <c r="T137" s="354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217</v>
      </c>
      <c r="AG137" s="81"/>
      <c r="AJ137" s="87" t="s">
        <v>109</v>
      </c>
      <c r="AK137" s="87">
        <v>14</v>
      </c>
      <c r="BB137" s="178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58"/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9"/>
      <c r="P138" s="355" t="s">
        <v>40</v>
      </c>
      <c r="Q138" s="356"/>
      <c r="R138" s="356"/>
      <c r="S138" s="356"/>
      <c r="T138" s="356"/>
      <c r="U138" s="356"/>
      <c r="V138" s="357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58"/>
      <c r="B139" s="358"/>
      <c r="C139" s="358"/>
      <c r="D139" s="358"/>
      <c r="E139" s="358"/>
      <c r="F139" s="358"/>
      <c r="G139" s="358"/>
      <c r="H139" s="358"/>
      <c r="I139" s="358"/>
      <c r="J139" s="358"/>
      <c r="K139" s="358"/>
      <c r="L139" s="358"/>
      <c r="M139" s="358"/>
      <c r="N139" s="358"/>
      <c r="O139" s="359"/>
      <c r="P139" s="355" t="s">
        <v>40</v>
      </c>
      <c r="Q139" s="356"/>
      <c r="R139" s="356"/>
      <c r="S139" s="356"/>
      <c r="T139" s="356"/>
      <c r="U139" s="356"/>
      <c r="V139" s="357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49" t="s">
        <v>232</v>
      </c>
      <c r="B140" s="349"/>
      <c r="C140" s="349"/>
      <c r="D140" s="349"/>
      <c r="E140" s="349"/>
      <c r="F140" s="349"/>
      <c r="G140" s="349"/>
      <c r="H140" s="349"/>
      <c r="I140" s="349"/>
      <c r="J140" s="349"/>
      <c r="K140" s="349"/>
      <c r="L140" s="349"/>
      <c r="M140" s="349"/>
      <c r="N140" s="349"/>
      <c r="O140" s="349"/>
      <c r="P140" s="349"/>
      <c r="Q140" s="349"/>
      <c r="R140" s="349"/>
      <c r="S140" s="349"/>
      <c r="T140" s="349"/>
      <c r="U140" s="349"/>
      <c r="V140" s="349"/>
      <c r="W140" s="349"/>
      <c r="X140" s="349"/>
      <c r="Y140" s="349"/>
      <c r="Z140" s="349"/>
      <c r="AA140" s="65"/>
      <c r="AB140" s="65"/>
      <c r="AC140" s="82"/>
    </row>
    <row r="141" spans="1:68" ht="14.25" customHeight="1" x14ac:dyDescent="0.25">
      <c r="A141" s="350" t="s">
        <v>141</v>
      </c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50"/>
      <c r="Z141" s="350"/>
      <c r="AA141" s="66"/>
      <c r="AB141" s="66"/>
      <c r="AC141" s="83"/>
    </row>
    <row r="142" spans="1:68" ht="27" customHeight="1" x14ac:dyDescent="0.25">
      <c r="A142" s="63" t="s">
        <v>233</v>
      </c>
      <c r="B142" s="63" t="s">
        <v>234</v>
      </c>
      <c r="C142" s="36">
        <v>4301135570</v>
      </c>
      <c r="D142" s="351">
        <v>4607111035806</v>
      </c>
      <c r="E142" s="351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108</v>
      </c>
      <c r="M142" s="38" t="s">
        <v>86</v>
      </c>
      <c r="N142" s="38"/>
      <c r="O142" s="37">
        <v>180</v>
      </c>
      <c r="P142" s="40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53"/>
      <c r="R142" s="353"/>
      <c r="S142" s="353"/>
      <c r="T142" s="354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79" t="s">
        <v>235</v>
      </c>
      <c r="AG142" s="81"/>
      <c r="AJ142" s="87" t="s">
        <v>109</v>
      </c>
      <c r="AK142" s="87">
        <v>14</v>
      </c>
      <c r="BB142" s="180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8"/>
      <c r="N143" s="358"/>
      <c r="O143" s="359"/>
      <c r="P143" s="355" t="s">
        <v>40</v>
      </c>
      <c r="Q143" s="356"/>
      <c r="R143" s="356"/>
      <c r="S143" s="356"/>
      <c r="T143" s="356"/>
      <c r="U143" s="356"/>
      <c r="V143" s="357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58"/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9"/>
      <c r="P144" s="355" t="s">
        <v>40</v>
      </c>
      <c r="Q144" s="356"/>
      <c r="R144" s="356"/>
      <c r="S144" s="356"/>
      <c r="T144" s="356"/>
      <c r="U144" s="356"/>
      <c r="V144" s="357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49" t="s">
        <v>236</v>
      </c>
      <c r="B145" s="349"/>
      <c r="C145" s="349"/>
      <c r="D145" s="349"/>
      <c r="E145" s="349"/>
      <c r="F145" s="349"/>
      <c r="G145" s="349"/>
      <c r="H145" s="349"/>
      <c r="I145" s="349"/>
      <c r="J145" s="349"/>
      <c r="K145" s="349"/>
      <c r="L145" s="349"/>
      <c r="M145" s="349"/>
      <c r="N145" s="349"/>
      <c r="O145" s="349"/>
      <c r="P145" s="349"/>
      <c r="Q145" s="349"/>
      <c r="R145" s="349"/>
      <c r="S145" s="349"/>
      <c r="T145" s="349"/>
      <c r="U145" s="349"/>
      <c r="V145" s="349"/>
      <c r="W145" s="349"/>
      <c r="X145" s="349"/>
      <c r="Y145" s="349"/>
      <c r="Z145" s="349"/>
      <c r="AA145" s="65"/>
      <c r="AB145" s="65"/>
      <c r="AC145" s="82"/>
    </row>
    <row r="146" spans="1:68" ht="14.25" customHeight="1" x14ac:dyDescent="0.25">
      <c r="A146" s="350" t="s">
        <v>141</v>
      </c>
      <c r="B146" s="350"/>
      <c r="C146" s="35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0"/>
      <c r="N146" s="350"/>
      <c r="O146" s="350"/>
      <c r="P146" s="350"/>
      <c r="Q146" s="350"/>
      <c r="R146" s="350"/>
      <c r="S146" s="350"/>
      <c r="T146" s="350"/>
      <c r="U146" s="350"/>
      <c r="V146" s="350"/>
      <c r="W146" s="350"/>
      <c r="X146" s="350"/>
      <c r="Y146" s="350"/>
      <c r="Z146" s="350"/>
      <c r="AA146" s="66"/>
      <c r="AB146" s="66"/>
      <c r="AC146" s="83"/>
    </row>
    <row r="147" spans="1:68" ht="16.5" customHeight="1" x14ac:dyDescent="0.25">
      <c r="A147" s="63" t="s">
        <v>237</v>
      </c>
      <c r="B147" s="63" t="s">
        <v>238</v>
      </c>
      <c r="C147" s="36">
        <v>4301135607</v>
      </c>
      <c r="D147" s="351">
        <v>4607111039613</v>
      </c>
      <c r="E147" s="351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108</v>
      </c>
      <c r="M147" s="38" t="s">
        <v>86</v>
      </c>
      <c r="N147" s="38"/>
      <c r="O147" s="37">
        <v>180</v>
      </c>
      <c r="P147" s="40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53"/>
      <c r="R147" s="353"/>
      <c r="S147" s="353"/>
      <c r="T147" s="354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223</v>
      </c>
      <c r="AG147" s="81"/>
      <c r="AJ147" s="87" t="s">
        <v>109</v>
      </c>
      <c r="AK147" s="87">
        <v>14</v>
      </c>
      <c r="BB147" s="182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58"/>
      <c r="B148" s="358"/>
      <c r="C148" s="358"/>
      <c r="D148" s="358"/>
      <c r="E148" s="358"/>
      <c r="F148" s="358"/>
      <c r="G148" s="358"/>
      <c r="H148" s="358"/>
      <c r="I148" s="358"/>
      <c r="J148" s="358"/>
      <c r="K148" s="358"/>
      <c r="L148" s="358"/>
      <c r="M148" s="358"/>
      <c r="N148" s="358"/>
      <c r="O148" s="359"/>
      <c r="P148" s="355" t="s">
        <v>40</v>
      </c>
      <c r="Q148" s="356"/>
      <c r="R148" s="356"/>
      <c r="S148" s="356"/>
      <c r="T148" s="356"/>
      <c r="U148" s="356"/>
      <c r="V148" s="357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58"/>
      <c r="B149" s="358"/>
      <c r="C149" s="358"/>
      <c r="D149" s="358"/>
      <c r="E149" s="358"/>
      <c r="F149" s="358"/>
      <c r="G149" s="358"/>
      <c r="H149" s="358"/>
      <c r="I149" s="358"/>
      <c r="J149" s="358"/>
      <c r="K149" s="358"/>
      <c r="L149" s="358"/>
      <c r="M149" s="358"/>
      <c r="N149" s="358"/>
      <c r="O149" s="359"/>
      <c r="P149" s="355" t="s">
        <v>40</v>
      </c>
      <c r="Q149" s="356"/>
      <c r="R149" s="356"/>
      <c r="S149" s="356"/>
      <c r="T149" s="356"/>
      <c r="U149" s="356"/>
      <c r="V149" s="357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49" t="s">
        <v>239</v>
      </c>
      <c r="B150" s="349"/>
      <c r="C150" s="349"/>
      <c r="D150" s="349"/>
      <c r="E150" s="349"/>
      <c r="F150" s="349"/>
      <c r="G150" s="349"/>
      <c r="H150" s="349"/>
      <c r="I150" s="349"/>
      <c r="J150" s="349"/>
      <c r="K150" s="349"/>
      <c r="L150" s="349"/>
      <c r="M150" s="349"/>
      <c r="N150" s="349"/>
      <c r="O150" s="349"/>
      <c r="P150" s="349"/>
      <c r="Q150" s="349"/>
      <c r="R150" s="349"/>
      <c r="S150" s="349"/>
      <c r="T150" s="349"/>
      <c r="U150" s="349"/>
      <c r="V150" s="349"/>
      <c r="W150" s="349"/>
      <c r="X150" s="349"/>
      <c r="Y150" s="349"/>
      <c r="Z150" s="349"/>
      <c r="AA150" s="65"/>
      <c r="AB150" s="65"/>
      <c r="AC150" s="82"/>
    </row>
    <row r="151" spans="1:68" ht="14.25" customHeight="1" x14ac:dyDescent="0.25">
      <c r="A151" s="350" t="s">
        <v>209</v>
      </c>
      <c r="B151" s="350"/>
      <c r="C151" s="350"/>
      <c r="D151" s="350"/>
      <c r="E151" s="350"/>
      <c r="F151" s="350"/>
      <c r="G151" s="350"/>
      <c r="H151" s="350"/>
      <c r="I151" s="350"/>
      <c r="J151" s="350"/>
      <c r="K151" s="350"/>
      <c r="L151" s="350"/>
      <c r="M151" s="350"/>
      <c r="N151" s="350"/>
      <c r="O151" s="350"/>
      <c r="P151" s="350"/>
      <c r="Q151" s="350"/>
      <c r="R151" s="350"/>
      <c r="S151" s="350"/>
      <c r="T151" s="350"/>
      <c r="U151" s="350"/>
      <c r="V151" s="350"/>
      <c r="W151" s="350"/>
      <c r="X151" s="350"/>
      <c r="Y151" s="350"/>
      <c r="Z151" s="350"/>
      <c r="AA151" s="66"/>
      <c r="AB151" s="66"/>
      <c r="AC151" s="83"/>
    </row>
    <row r="152" spans="1:68" ht="27" customHeight="1" x14ac:dyDescent="0.25">
      <c r="A152" s="63" t="s">
        <v>240</v>
      </c>
      <c r="B152" s="63" t="s">
        <v>241</v>
      </c>
      <c r="C152" s="36">
        <v>4301135540</v>
      </c>
      <c r="D152" s="351">
        <v>4607111035646</v>
      </c>
      <c r="E152" s="351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243</v>
      </c>
      <c r="L152" s="37" t="s">
        <v>88</v>
      </c>
      <c r="M152" s="38" t="s">
        <v>86</v>
      </c>
      <c r="N152" s="38"/>
      <c r="O152" s="37">
        <v>180</v>
      </c>
      <c r="P152" s="4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53"/>
      <c r="R152" s="353"/>
      <c r="S152" s="353"/>
      <c r="T152" s="354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242</v>
      </c>
      <c r="AG152" s="81"/>
      <c r="AJ152" s="87" t="s">
        <v>89</v>
      </c>
      <c r="AK152" s="87">
        <v>1</v>
      </c>
      <c r="BB152" s="184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58"/>
      <c r="B153" s="358"/>
      <c r="C153" s="358"/>
      <c r="D153" s="358"/>
      <c r="E153" s="358"/>
      <c r="F153" s="358"/>
      <c r="G153" s="358"/>
      <c r="H153" s="358"/>
      <c r="I153" s="358"/>
      <c r="J153" s="358"/>
      <c r="K153" s="358"/>
      <c r="L153" s="358"/>
      <c r="M153" s="358"/>
      <c r="N153" s="358"/>
      <c r="O153" s="359"/>
      <c r="P153" s="355" t="s">
        <v>40</v>
      </c>
      <c r="Q153" s="356"/>
      <c r="R153" s="356"/>
      <c r="S153" s="356"/>
      <c r="T153" s="356"/>
      <c r="U153" s="356"/>
      <c r="V153" s="357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58"/>
      <c r="B154" s="358"/>
      <c r="C154" s="358"/>
      <c r="D154" s="358"/>
      <c r="E154" s="358"/>
      <c r="F154" s="358"/>
      <c r="G154" s="358"/>
      <c r="H154" s="358"/>
      <c r="I154" s="358"/>
      <c r="J154" s="358"/>
      <c r="K154" s="358"/>
      <c r="L154" s="358"/>
      <c r="M154" s="358"/>
      <c r="N154" s="358"/>
      <c r="O154" s="359"/>
      <c r="P154" s="355" t="s">
        <v>40</v>
      </c>
      <c r="Q154" s="356"/>
      <c r="R154" s="356"/>
      <c r="S154" s="356"/>
      <c r="T154" s="356"/>
      <c r="U154" s="356"/>
      <c r="V154" s="357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49" t="s">
        <v>244</v>
      </c>
      <c r="B155" s="349"/>
      <c r="C155" s="349"/>
      <c r="D155" s="349"/>
      <c r="E155" s="349"/>
      <c r="F155" s="349"/>
      <c r="G155" s="349"/>
      <c r="H155" s="349"/>
      <c r="I155" s="349"/>
      <c r="J155" s="349"/>
      <c r="K155" s="349"/>
      <c r="L155" s="349"/>
      <c r="M155" s="349"/>
      <c r="N155" s="349"/>
      <c r="O155" s="349"/>
      <c r="P155" s="349"/>
      <c r="Q155" s="349"/>
      <c r="R155" s="349"/>
      <c r="S155" s="349"/>
      <c r="T155" s="349"/>
      <c r="U155" s="349"/>
      <c r="V155" s="349"/>
      <c r="W155" s="349"/>
      <c r="X155" s="349"/>
      <c r="Y155" s="349"/>
      <c r="Z155" s="349"/>
      <c r="AA155" s="65"/>
      <c r="AB155" s="65"/>
      <c r="AC155" s="82"/>
    </row>
    <row r="156" spans="1:68" ht="14.25" customHeight="1" x14ac:dyDescent="0.25">
      <c r="A156" s="350" t="s">
        <v>141</v>
      </c>
      <c r="B156" s="350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50"/>
      <c r="Z156" s="350"/>
      <c r="AA156" s="66"/>
      <c r="AB156" s="66"/>
      <c r="AC156" s="83"/>
    </row>
    <row r="157" spans="1:68" ht="27" customHeight="1" x14ac:dyDescent="0.25">
      <c r="A157" s="63" t="s">
        <v>245</v>
      </c>
      <c r="B157" s="63" t="s">
        <v>246</v>
      </c>
      <c r="C157" s="36">
        <v>4301135591</v>
      </c>
      <c r="D157" s="351">
        <v>4607111036568</v>
      </c>
      <c r="E157" s="351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88</v>
      </c>
      <c r="M157" s="38" t="s">
        <v>86</v>
      </c>
      <c r="N157" s="38"/>
      <c r="O157" s="37">
        <v>180</v>
      </c>
      <c r="P157" s="40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53"/>
      <c r="R157" s="353"/>
      <c r="S157" s="353"/>
      <c r="T157" s="354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85" t="s">
        <v>247</v>
      </c>
      <c r="AG157" s="81"/>
      <c r="AJ157" s="87" t="s">
        <v>89</v>
      </c>
      <c r="AK157" s="87">
        <v>1</v>
      </c>
      <c r="BB157" s="186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58"/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9"/>
      <c r="P158" s="355" t="s">
        <v>40</v>
      </c>
      <c r="Q158" s="356"/>
      <c r="R158" s="356"/>
      <c r="S158" s="356"/>
      <c r="T158" s="356"/>
      <c r="U158" s="356"/>
      <c r="V158" s="357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58"/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8"/>
      <c r="N159" s="358"/>
      <c r="O159" s="359"/>
      <c r="P159" s="355" t="s">
        <v>40</v>
      </c>
      <c r="Q159" s="356"/>
      <c r="R159" s="356"/>
      <c r="S159" s="356"/>
      <c r="T159" s="356"/>
      <c r="U159" s="356"/>
      <c r="V159" s="357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48" t="s">
        <v>248</v>
      </c>
      <c r="B160" s="348"/>
      <c r="C160" s="348"/>
      <c r="D160" s="348"/>
      <c r="E160" s="348"/>
      <c r="F160" s="348"/>
      <c r="G160" s="348"/>
      <c r="H160" s="348"/>
      <c r="I160" s="348"/>
      <c r="J160" s="348"/>
      <c r="K160" s="348"/>
      <c r="L160" s="348"/>
      <c r="M160" s="348"/>
      <c r="N160" s="348"/>
      <c r="O160" s="348"/>
      <c r="P160" s="348"/>
      <c r="Q160" s="348"/>
      <c r="R160" s="348"/>
      <c r="S160" s="348"/>
      <c r="T160" s="348"/>
      <c r="U160" s="348"/>
      <c r="V160" s="348"/>
      <c r="W160" s="348"/>
      <c r="X160" s="348"/>
      <c r="Y160" s="348"/>
      <c r="Z160" s="348"/>
      <c r="AA160" s="54"/>
      <c r="AB160" s="54"/>
      <c r="AC160" s="54"/>
    </row>
    <row r="161" spans="1:68" ht="16.5" customHeight="1" x14ac:dyDescent="0.25">
      <c r="A161" s="349" t="s">
        <v>249</v>
      </c>
      <c r="B161" s="349"/>
      <c r="C161" s="349"/>
      <c r="D161" s="349"/>
      <c r="E161" s="349"/>
      <c r="F161" s="349"/>
      <c r="G161" s="349"/>
      <c r="H161" s="349"/>
      <c r="I161" s="349"/>
      <c r="J161" s="349"/>
      <c r="K161" s="349"/>
      <c r="L161" s="349"/>
      <c r="M161" s="349"/>
      <c r="N161" s="349"/>
      <c r="O161" s="349"/>
      <c r="P161" s="349"/>
      <c r="Q161" s="349"/>
      <c r="R161" s="349"/>
      <c r="S161" s="349"/>
      <c r="T161" s="349"/>
      <c r="U161" s="349"/>
      <c r="V161" s="349"/>
      <c r="W161" s="349"/>
      <c r="X161" s="349"/>
      <c r="Y161" s="349"/>
      <c r="Z161" s="349"/>
      <c r="AA161" s="65"/>
      <c r="AB161" s="65"/>
      <c r="AC161" s="82"/>
    </row>
    <row r="162" spans="1:68" ht="14.25" customHeight="1" x14ac:dyDescent="0.25">
      <c r="A162" s="350" t="s">
        <v>82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50"/>
      <c r="Z162" s="350"/>
      <c r="AA162" s="66"/>
      <c r="AB162" s="66"/>
      <c r="AC162" s="83"/>
    </row>
    <row r="163" spans="1:68" ht="16.5" customHeight="1" x14ac:dyDescent="0.25">
      <c r="A163" s="63" t="s">
        <v>250</v>
      </c>
      <c r="B163" s="63" t="s">
        <v>251</v>
      </c>
      <c r="C163" s="36">
        <v>4301071062</v>
      </c>
      <c r="D163" s="351">
        <v>4607111036384</v>
      </c>
      <c r="E163" s="351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87</v>
      </c>
      <c r="L163" s="37" t="s">
        <v>108</v>
      </c>
      <c r="M163" s="38" t="s">
        <v>86</v>
      </c>
      <c r="N163" s="38"/>
      <c r="O163" s="37">
        <v>180</v>
      </c>
      <c r="P163" s="408" t="s">
        <v>252</v>
      </c>
      <c r="Q163" s="353"/>
      <c r="R163" s="353"/>
      <c r="S163" s="353"/>
      <c r="T163" s="354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253</v>
      </c>
      <c r="AG163" s="81"/>
      <c r="AJ163" s="87" t="s">
        <v>109</v>
      </c>
      <c r="AK163" s="87">
        <v>12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254</v>
      </c>
      <c r="B164" s="63" t="s">
        <v>255</v>
      </c>
      <c r="C164" s="36">
        <v>4301071050</v>
      </c>
      <c r="D164" s="351">
        <v>4607111036216</v>
      </c>
      <c r="E164" s="351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87</v>
      </c>
      <c r="L164" s="37" t="s">
        <v>108</v>
      </c>
      <c r="M164" s="38" t="s">
        <v>86</v>
      </c>
      <c r="N164" s="38"/>
      <c r="O164" s="37">
        <v>180</v>
      </c>
      <c r="P164" s="40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53"/>
      <c r="R164" s="353"/>
      <c r="S164" s="353"/>
      <c r="T164" s="354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256</v>
      </c>
      <c r="AG164" s="81"/>
      <c r="AJ164" s="87" t="s">
        <v>109</v>
      </c>
      <c r="AK164" s="87">
        <v>12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58"/>
      <c r="B165" s="358"/>
      <c r="C165" s="358"/>
      <c r="D165" s="358"/>
      <c r="E165" s="358"/>
      <c r="F165" s="358"/>
      <c r="G165" s="358"/>
      <c r="H165" s="358"/>
      <c r="I165" s="358"/>
      <c r="J165" s="358"/>
      <c r="K165" s="358"/>
      <c r="L165" s="358"/>
      <c r="M165" s="358"/>
      <c r="N165" s="358"/>
      <c r="O165" s="359"/>
      <c r="P165" s="355" t="s">
        <v>40</v>
      </c>
      <c r="Q165" s="356"/>
      <c r="R165" s="356"/>
      <c r="S165" s="356"/>
      <c r="T165" s="356"/>
      <c r="U165" s="356"/>
      <c r="V165" s="357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358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8"/>
      <c r="N166" s="358"/>
      <c r="O166" s="359"/>
      <c r="P166" s="355" t="s">
        <v>40</v>
      </c>
      <c r="Q166" s="356"/>
      <c r="R166" s="356"/>
      <c r="S166" s="356"/>
      <c r="T166" s="356"/>
      <c r="U166" s="356"/>
      <c r="V166" s="357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27.75" customHeight="1" x14ac:dyDescent="0.2">
      <c r="A167" s="348" t="s">
        <v>257</v>
      </c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48"/>
      <c r="P167" s="348"/>
      <c r="Q167" s="348"/>
      <c r="R167" s="348"/>
      <c r="S167" s="348"/>
      <c r="T167" s="348"/>
      <c r="U167" s="348"/>
      <c r="V167" s="348"/>
      <c r="W167" s="348"/>
      <c r="X167" s="348"/>
      <c r="Y167" s="348"/>
      <c r="Z167" s="348"/>
      <c r="AA167" s="54"/>
      <c r="AB167" s="54"/>
      <c r="AC167" s="54"/>
    </row>
    <row r="168" spans="1:68" ht="16.5" customHeight="1" x14ac:dyDescent="0.25">
      <c r="A168" s="349" t="s">
        <v>258</v>
      </c>
      <c r="B168" s="349"/>
      <c r="C168" s="349"/>
      <c r="D168" s="349"/>
      <c r="E168" s="349"/>
      <c r="F168" s="349"/>
      <c r="G168" s="349"/>
      <c r="H168" s="349"/>
      <c r="I168" s="349"/>
      <c r="J168" s="349"/>
      <c r="K168" s="349"/>
      <c r="L168" s="349"/>
      <c r="M168" s="349"/>
      <c r="N168" s="349"/>
      <c r="O168" s="349"/>
      <c r="P168" s="349"/>
      <c r="Q168" s="349"/>
      <c r="R168" s="349"/>
      <c r="S168" s="349"/>
      <c r="T168" s="349"/>
      <c r="U168" s="349"/>
      <c r="V168" s="349"/>
      <c r="W168" s="349"/>
      <c r="X168" s="349"/>
      <c r="Y168" s="349"/>
      <c r="Z168" s="349"/>
      <c r="AA168" s="65"/>
      <c r="AB168" s="65"/>
      <c r="AC168" s="82"/>
    </row>
    <row r="169" spans="1:68" ht="14.25" customHeight="1" x14ac:dyDescent="0.25">
      <c r="A169" s="350" t="s">
        <v>91</v>
      </c>
      <c r="B169" s="350"/>
      <c r="C169" s="350"/>
      <c r="D169" s="350"/>
      <c r="E169" s="350"/>
      <c r="F169" s="350"/>
      <c r="G169" s="350"/>
      <c r="H169" s="350"/>
      <c r="I169" s="350"/>
      <c r="J169" s="350"/>
      <c r="K169" s="350"/>
      <c r="L169" s="350"/>
      <c r="M169" s="350"/>
      <c r="N169" s="350"/>
      <c r="O169" s="350"/>
      <c r="P169" s="350"/>
      <c r="Q169" s="350"/>
      <c r="R169" s="350"/>
      <c r="S169" s="350"/>
      <c r="T169" s="350"/>
      <c r="U169" s="350"/>
      <c r="V169" s="350"/>
      <c r="W169" s="350"/>
      <c r="X169" s="350"/>
      <c r="Y169" s="350"/>
      <c r="Z169" s="350"/>
      <c r="AA169" s="66"/>
      <c r="AB169" s="66"/>
      <c r="AC169" s="83"/>
    </row>
    <row r="170" spans="1:68" ht="16.5" customHeight="1" x14ac:dyDescent="0.25">
      <c r="A170" s="63" t="s">
        <v>259</v>
      </c>
      <c r="B170" s="63" t="s">
        <v>260</v>
      </c>
      <c r="C170" s="36">
        <v>4301132179</v>
      </c>
      <c r="D170" s="351">
        <v>4607111035691</v>
      </c>
      <c r="E170" s="351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365</v>
      </c>
      <c r="P170" s="4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53"/>
      <c r="R170" s="353"/>
      <c r="S170" s="353"/>
      <c r="T170" s="354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261</v>
      </c>
      <c r="AG170" s="81"/>
      <c r="AJ170" s="87" t="s">
        <v>98</v>
      </c>
      <c r="AK170" s="87">
        <v>70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262</v>
      </c>
      <c r="B171" s="63" t="s">
        <v>263</v>
      </c>
      <c r="C171" s="36">
        <v>4301132182</v>
      </c>
      <c r="D171" s="351">
        <v>4607111035721</v>
      </c>
      <c r="E171" s="351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365</v>
      </c>
      <c r="P171" s="4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53"/>
      <c r="R171" s="353"/>
      <c r="S171" s="353"/>
      <c r="T171" s="354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264</v>
      </c>
      <c r="AG171" s="81"/>
      <c r="AJ171" s="87" t="s">
        <v>98</v>
      </c>
      <c r="AK171" s="87">
        <v>70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265</v>
      </c>
      <c r="B172" s="63" t="s">
        <v>266</v>
      </c>
      <c r="C172" s="36">
        <v>4301132170</v>
      </c>
      <c r="D172" s="351">
        <v>4607111038487</v>
      </c>
      <c r="E172" s="351"/>
      <c r="F172" s="62">
        <v>0.25</v>
      </c>
      <c r="G172" s="37">
        <v>12</v>
      </c>
      <c r="H172" s="62">
        <v>3</v>
      </c>
      <c r="I172" s="62">
        <v>3.7360000000000002</v>
      </c>
      <c r="J172" s="37">
        <v>70</v>
      </c>
      <c r="K172" s="37" t="s">
        <v>96</v>
      </c>
      <c r="L172" s="37" t="s">
        <v>97</v>
      </c>
      <c r="M172" s="38" t="s">
        <v>86</v>
      </c>
      <c r="N172" s="38"/>
      <c r="O172" s="37">
        <v>180</v>
      </c>
      <c r="P172" s="4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53"/>
      <c r="R172" s="353"/>
      <c r="S172" s="353"/>
      <c r="T172" s="354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267</v>
      </c>
      <c r="AG172" s="81"/>
      <c r="AJ172" s="87" t="s">
        <v>98</v>
      </c>
      <c r="AK172" s="87">
        <v>70</v>
      </c>
      <c r="BB172" s="196" t="s">
        <v>95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358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8"/>
      <c r="N173" s="358"/>
      <c r="O173" s="359"/>
      <c r="P173" s="355" t="s">
        <v>40</v>
      </c>
      <c r="Q173" s="356"/>
      <c r="R173" s="356"/>
      <c r="S173" s="356"/>
      <c r="T173" s="356"/>
      <c r="U173" s="356"/>
      <c r="V173" s="357"/>
      <c r="W173" s="42" t="s">
        <v>39</v>
      </c>
      <c r="X173" s="43">
        <f>IFERROR(SUM(X170:X172),"0")</f>
        <v>0</v>
      </c>
      <c r="Y173" s="43">
        <f>IFERROR(SUM(Y170:Y172),"0")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8"/>
      <c r="N174" s="358"/>
      <c r="O174" s="359"/>
      <c r="P174" s="355" t="s">
        <v>40</v>
      </c>
      <c r="Q174" s="356"/>
      <c r="R174" s="356"/>
      <c r="S174" s="356"/>
      <c r="T174" s="356"/>
      <c r="U174" s="356"/>
      <c r="V174" s="357"/>
      <c r="W174" s="42" t="s">
        <v>0</v>
      </c>
      <c r="X174" s="43">
        <f>IFERROR(SUMPRODUCT(X170:X172*H170:H172),"0")</f>
        <v>0</v>
      </c>
      <c r="Y174" s="43">
        <f>IFERROR(SUMPRODUCT(Y170:Y172*H170:H172),"0")</f>
        <v>0</v>
      </c>
      <c r="Z174" s="42"/>
      <c r="AA174" s="67"/>
      <c r="AB174" s="67"/>
      <c r="AC174" s="67"/>
    </row>
    <row r="175" spans="1:68" ht="14.25" customHeight="1" x14ac:dyDescent="0.25">
      <c r="A175" s="350" t="s">
        <v>268</v>
      </c>
      <c r="B175" s="350"/>
      <c r="C175" s="350"/>
      <c r="D175" s="350"/>
      <c r="E175" s="350"/>
      <c r="F175" s="350"/>
      <c r="G175" s="350"/>
      <c r="H175" s="350"/>
      <c r="I175" s="350"/>
      <c r="J175" s="350"/>
      <c r="K175" s="350"/>
      <c r="L175" s="350"/>
      <c r="M175" s="350"/>
      <c r="N175" s="350"/>
      <c r="O175" s="350"/>
      <c r="P175" s="350"/>
      <c r="Q175" s="350"/>
      <c r="R175" s="350"/>
      <c r="S175" s="350"/>
      <c r="T175" s="350"/>
      <c r="U175" s="350"/>
      <c r="V175" s="350"/>
      <c r="W175" s="350"/>
      <c r="X175" s="350"/>
      <c r="Y175" s="350"/>
      <c r="Z175" s="350"/>
      <c r="AA175" s="66"/>
      <c r="AB175" s="66"/>
      <c r="AC175" s="83"/>
    </row>
    <row r="176" spans="1:68" ht="27" customHeight="1" x14ac:dyDescent="0.25">
      <c r="A176" s="63" t="s">
        <v>269</v>
      </c>
      <c r="B176" s="63" t="s">
        <v>270</v>
      </c>
      <c r="C176" s="36">
        <v>4301051855</v>
      </c>
      <c r="D176" s="351">
        <v>4680115885875</v>
      </c>
      <c r="E176" s="351"/>
      <c r="F176" s="62">
        <v>1</v>
      </c>
      <c r="G176" s="37">
        <v>9</v>
      </c>
      <c r="H176" s="62">
        <v>9</v>
      </c>
      <c r="I176" s="62">
        <v>9.4350000000000005</v>
      </c>
      <c r="J176" s="37">
        <v>64</v>
      </c>
      <c r="K176" s="37" t="s">
        <v>275</v>
      </c>
      <c r="L176" s="37" t="s">
        <v>88</v>
      </c>
      <c r="M176" s="38" t="s">
        <v>274</v>
      </c>
      <c r="N176" s="38"/>
      <c r="O176" s="37">
        <v>365</v>
      </c>
      <c r="P176" s="413" t="s">
        <v>271</v>
      </c>
      <c r="Q176" s="353"/>
      <c r="R176" s="353"/>
      <c r="S176" s="353"/>
      <c r="T176" s="354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IFERROR(IF(X176="","",X176*0.01898),"")</f>
        <v>0</v>
      </c>
      <c r="AA176" s="68" t="s">
        <v>46</v>
      </c>
      <c r="AB176" s="69" t="s">
        <v>46</v>
      </c>
      <c r="AC176" s="197" t="s">
        <v>272</v>
      </c>
      <c r="AG176" s="81"/>
      <c r="AJ176" s="87" t="s">
        <v>89</v>
      </c>
      <c r="AK176" s="87">
        <v>1</v>
      </c>
      <c r="BB176" s="198" t="s">
        <v>273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58"/>
      <c r="B177" s="358"/>
      <c r="C177" s="358"/>
      <c r="D177" s="358"/>
      <c r="E177" s="358"/>
      <c r="F177" s="358"/>
      <c r="G177" s="358"/>
      <c r="H177" s="358"/>
      <c r="I177" s="358"/>
      <c r="J177" s="358"/>
      <c r="K177" s="358"/>
      <c r="L177" s="358"/>
      <c r="M177" s="358"/>
      <c r="N177" s="358"/>
      <c r="O177" s="359"/>
      <c r="P177" s="355" t="s">
        <v>40</v>
      </c>
      <c r="Q177" s="356"/>
      <c r="R177" s="356"/>
      <c r="S177" s="356"/>
      <c r="T177" s="356"/>
      <c r="U177" s="356"/>
      <c r="V177" s="357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358"/>
      <c r="B178" s="358"/>
      <c r="C178" s="358"/>
      <c r="D178" s="358"/>
      <c r="E178" s="358"/>
      <c r="F178" s="358"/>
      <c r="G178" s="358"/>
      <c r="H178" s="358"/>
      <c r="I178" s="358"/>
      <c r="J178" s="358"/>
      <c r="K178" s="358"/>
      <c r="L178" s="358"/>
      <c r="M178" s="358"/>
      <c r="N178" s="358"/>
      <c r="O178" s="359"/>
      <c r="P178" s="355" t="s">
        <v>40</v>
      </c>
      <c r="Q178" s="356"/>
      <c r="R178" s="356"/>
      <c r="S178" s="356"/>
      <c r="T178" s="356"/>
      <c r="U178" s="356"/>
      <c r="V178" s="357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48" t="s">
        <v>276</v>
      </c>
      <c r="B179" s="348"/>
      <c r="C179" s="348"/>
      <c r="D179" s="348"/>
      <c r="E179" s="348"/>
      <c r="F179" s="348"/>
      <c r="G179" s="348"/>
      <c r="H179" s="348"/>
      <c r="I179" s="348"/>
      <c r="J179" s="348"/>
      <c r="K179" s="348"/>
      <c r="L179" s="348"/>
      <c r="M179" s="348"/>
      <c r="N179" s="348"/>
      <c r="O179" s="348"/>
      <c r="P179" s="348"/>
      <c r="Q179" s="348"/>
      <c r="R179" s="348"/>
      <c r="S179" s="348"/>
      <c r="T179" s="348"/>
      <c r="U179" s="348"/>
      <c r="V179" s="348"/>
      <c r="W179" s="348"/>
      <c r="X179" s="348"/>
      <c r="Y179" s="348"/>
      <c r="Z179" s="348"/>
      <c r="AA179" s="54"/>
      <c r="AB179" s="54"/>
      <c r="AC179" s="54"/>
    </row>
    <row r="180" spans="1:68" ht="16.5" customHeight="1" x14ac:dyDescent="0.25">
      <c r="A180" s="349" t="s">
        <v>277</v>
      </c>
      <c r="B180" s="349"/>
      <c r="C180" s="349"/>
      <c r="D180" s="349"/>
      <c r="E180" s="349"/>
      <c r="F180" s="349"/>
      <c r="G180" s="349"/>
      <c r="H180" s="349"/>
      <c r="I180" s="349"/>
      <c r="J180" s="349"/>
      <c r="K180" s="349"/>
      <c r="L180" s="349"/>
      <c r="M180" s="349"/>
      <c r="N180" s="349"/>
      <c r="O180" s="349"/>
      <c r="P180" s="349"/>
      <c r="Q180" s="349"/>
      <c r="R180" s="349"/>
      <c r="S180" s="349"/>
      <c r="T180" s="349"/>
      <c r="U180" s="349"/>
      <c r="V180" s="349"/>
      <c r="W180" s="349"/>
      <c r="X180" s="349"/>
      <c r="Y180" s="349"/>
      <c r="Z180" s="349"/>
      <c r="AA180" s="65"/>
      <c r="AB180" s="65"/>
      <c r="AC180" s="82"/>
    </row>
    <row r="181" spans="1:68" ht="14.25" customHeight="1" x14ac:dyDescent="0.25">
      <c r="A181" s="350" t="s">
        <v>91</v>
      </c>
      <c r="B181" s="350"/>
      <c r="C181" s="350"/>
      <c r="D181" s="350"/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50"/>
      <c r="P181" s="350"/>
      <c r="Q181" s="350"/>
      <c r="R181" s="350"/>
      <c r="S181" s="350"/>
      <c r="T181" s="350"/>
      <c r="U181" s="350"/>
      <c r="V181" s="350"/>
      <c r="W181" s="350"/>
      <c r="X181" s="350"/>
      <c r="Y181" s="350"/>
      <c r="Z181" s="350"/>
      <c r="AA181" s="66"/>
      <c r="AB181" s="66"/>
      <c r="AC181" s="83"/>
    </row>
    <row r="182" spans="1:68" ht="27" customHeight="1" x14ac:dyDescent="0.25">
      <c r="A182" s="63" t="s">
        <v>278</v>
      </c>
      <c r="B182" s="63" t="s">
        <v>279</v>
      </c>
      <c r="C182" s="36">
        <v>4301132227</v>
      </c>
      <c r="D182" s="351">
        <v>4620207491133</v>
      </c>
      <c r="E182" s="351"/>
      <c r="F182" s="62">
        <v>0.23</v>
      </c>
      <c r="G182" s="37">
        <v>12</v>
      </c>
      <c r="H182" s="62">
        <v>2.76</v>
      </c>
      <c r="I182" s="62">
        <v>2.98</v>
      </c>
      <c r="J182" s="37">
        <v>70</v>
      </c>
      <c r="K182" s="37" t="s">
        <v>96</v>
      </c>
      <c r="L182" s="37" t="s">
        <v>108</v>
      </c>
      <c r="M182" s="38" t="s">
        <v>86</v>
      </c>
      <c r="N182" s="38"/>
      <c r="O182" s="37">
        <v>180</v>
      </c>
      <c r="P182" s="414" t="s">
        <v>280</v>
      </c>
      <c r="Q182" s="353"/>
      <c r="R182" s="353"/>
      <c r="S182" s="353"/>
      <c r="T182" s="354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199" t="s">
        <v>281</v>
      </c>
      <c r="AG182" s="81"/>
      <c r="AJ182" s="87" t="s">
        <v>109</v>
      </c>
      <c r="AK182" s="87">
        <v>14</v>
      </c>
      <c r="BB182" s="200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58"/>
      <c r="B183" s="358"/>
      <c r="C183" s="358"/>
      <c r="D183" s="358"/>
      <c r="E183" s="358"/>
      <c r="F183" s="358"/>
      <c r="G183" s="358"/>
      <c r="H183" s="358"/>
      <c r="I183" s="358"/>
      <c r="J183" s="358"/>
      <c r="K183" s="358"/>
      <c r="L183" s="358"/>
      <c r="M183" s="358"/>
      <c r="N183" s="358"/>
      <c r="O183" s="359"/>
      <c r="P183" s="355" t="s">
        <v>40</v>
      </c>
      <c r="Q183" s="356"/>
      <c r="R183" s="356"/>
      <c r="S183" s="356"/>
      <c r="T183" s="356"/>
      <c r="U183" s="356"/>
      <c r="V183" s="357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358"/>
      <c r="B184" s="358"/>
      <c r="C184" s="358"/>
      <c r="D184" s="358"/>
      <c r="E184" s="358"/>
      <c r="F184" s="358"/>
      <c r="G184" s="358"/>
      <c r="H184" s="358"/>
      <c r="I184" s="358"/>
      <c r="J184" s="358"/>
      <c r="K184" s="358"/>
      <c r="L184" s="358"/>
      <c r="M184" s="358"/>
      <c r="N184" s="358"/>
      <c r="O184" s="359"/>
      <c r="P184" s="355" t="s">
        <v>40</v>
      </c>
      <c r="Q184" s="356"/>
      <c r="R184" s="356"/>
      <c r="S184" s="356"/>
      <c r="T184" s="356"/>
      <c r="U184" s="356"/>
      <c r="V184" s="357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14.25" customHeight="1" x14ac:dyDescent="0.25">
      <c r="A185" s="350" t="s">
        <v>141</v>
      </c>
      <c r="B185" s="350"/>
      <c r="C185" s="350"/>
      <c r="D185" s="350"/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  <c r="R185" s="350"/>
      <c r="S185" s="350"/>
      <c r="T185" s="350"/>
      <c r="U185" s="350"/>
      <c r="V185" s="350"/>
      <c r="W185" s="350"/>
      <c r="X185" s="350"/>
      <c r="Y185" s="350"/>
      <c r="Z185" s="350"/>
      <c r="AA185" s="66"/>
      <c r="AB185" s="66"/>
      <c r="AC185" s="83"/>
    </row>
    <row r="186" spans="1:68" ht="27" customHeight="1" x14ac:dyDescent="0.25">
      <c r="A186" s="63" t="s">
        <v>282</v>
      </c>
      <c r="B186" s="63" t="s">
        <v>283</v>
      </c>
      <c r="C186" s="36">
        <v>4301135707</v>
      </c>
      <c r="D186" s="351">
        <v>4620207490198</v>
      </c>
      <c r="E186" s="351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108</v>
      </c>
      <c r="M186" s="38" t="s">
        <v>86</v>
      </c>
      <c r="N186" s="38"/>
      <c r="O186" s="37">
        <v>180</v>
      </c>
      <c r="P186" s="41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53"/>
      <c r="R186" s="353"/>
      <c r="S186" s="353"/>
      <c r="T186" s="354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284</v>
      </c>
      <c r="AG186" s="81"/>
      <c r="AJ186" s="87" t="s">
        <v>109</v>
      </c>
      <c r="AK186" s="87">
        <v>14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285</v>
      </c>
      <c r="B187" s="63" t="s">
        <v>286</v>
      </c>
      <c r="C187" s="36">
        <v>4301135696</v>
      </c>
      <c r="D187" s="351">
        <v>4620207490235</v>
      </c>
      <c r="E187" s="351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108</v>
      </c>
      <c r="M187" s="38" t="s">
        <v>86</v>
      </c>
      <c r="N187" s="38"/>
      <c r="O187" s="37">
        <v>180</v>
      </c>
      <c r="P187" s="4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53"/>
      <c r="R187" s="353"/>
      <c r="S187" s="353"/>
      <c r="T187" s="354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287</v>
      </c>
      <c r="AG187" s="81"/>
      <c r="AJ187" s="87" t="s">
        <v>109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288</v>
      </c>
      <c r="B188" s="63" t="s">
        <v>289</v>
      </c>
      <c r="C188" s="36">
        <v>4301135697</v>
      </c>
      <c r="D188" s="351">
        <v>4620207490259</v>
      </c>
      <c r="E188" s="351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96</v>
      </c>
      <c r="L188" s="37" t="s">
        <v>108</v>
      </c>
      <c r="M188" s="38" t="s">
        <v>86</v>
      </c>
      <c r="N188" s="38"/>
      <c r="O188" s="37">
        <v>180</v>
      </c>
      <c r="P188" s="41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53"/>
      <c r="R188" s="353"/>
      <c r="S188" s="353"/>
      <c r="T188" s="354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284</v>
      </c>
      <c r="AG188" s="81"/>
      <c r="AJ188" s="87" t="s">
        <v>109</v>
      </c>
      <c r="AK188" s="87">
        <v>14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290</v>
      </c>
      <c r="B189" s="63" t="s">
        <v>291</v>
      </c>
      <c r="C189" s="36">
        <v>4301135681</v>
      </c>
      <c r="D189" s="351">
        <v>4620207490143</v>
      </c>
      <c r="E189" s="351"/>
      <c r="F189" s="62">
        <v>0.22</v>
      </c>
      <c r="G189" s="37">
        <v>12</v>
      </c>
      <c r="H189" s="62">
        <v>2.64</v>
      </c>
      <c r="I189" s="62">
        <v>3.3435999999999999</v>
      </c>
      <c r="J189" s="37">
        <v>70</v>
      </c>
      <c r="K189" s="37" t="s">
        <v>96</v>
      </c>
      <c r="L189" s="37" t="s">
        <v>88</v>
      </c>
      <c r="M189" s="38" t="s">
        <v>86</v>
      </c>
      <c r="N189" s="38"/>
      <c r="O189" s="37">
        <v>180</v>
      </c>
      <c r="P189" s="41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53"/>
      <c r="R189" s="353"/>
      <c r="S189" s="353"/>
      <c r="T189" s="354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292</v>
      </c>
      <c r="AG189" s="81"/>
      <c r="AJ189" s="87" t="s">
        <v>89</v>
      </c>
      <c r="AK189" s="87">
        <v>1</v>
      </c>
      <c r="BB189" s="208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58"/>
      <c r="B190" s="358"/>
      <c r="C190" s="358"/>
      <c r="D190" s="358"/>
      <c r="E190" s="358"/>
      <c r="F190" s="358"/>
      <c r="G190" s="358"/>
      <c r="H190" s="358"/>
      <c r="I190" s="358"/>
      <c r="J190" s="358"/>
      <c r="K190" s="358"/>
      <c r="L190" s="358"/>
      <c r="M190" s="358"/>
      <c r="N190" s="358"/>
      <c r="O190" s="359"/>
      <c r="P190" s="355" t="s">
        <v>40</v>
      </c>
      <c r="Q190" s="356"/>
      <c r="R190" s="356"/>
      <c r="S190" s="356"/>
      <c r="T190" s="356"/>
      <c r="U190" s="356"/>
      <c r="V190" s="357"/>
      <c r="W190" s="42" t="s">
        <v>39</v>
      </c>
      <c r="X190" s="43">
        <f>IFERROR(SUM(X186:X189),"0")</f>
        <v>0</v>
      </c>
      <c r="Y190" s="43">
        <f>IFERROR(SUM(Y186:Y189),"0")</f>
        <v>0</v>
      </c>
      <c r="Z190" s="43">
        <f>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58"/>
      <c r="B191" s="358"/>
      <c r="C191" s="358"/>
      <c r="D191" s="358"/>
      <c r="E191" s="358"/>
      <c r="F191" s="358"/>
      <c r="G191" s="358"/>
      <c r="H191" s="358"/>
      <c r="I191" s="358"/>
      <c r="J191" s="358"/>
      <c r="K191" s="358"/>
      <c r="L191" s="358"/>
      <c r="M191" s="358"/>
      <c r="N191" s="358"/>
      <c r="O191" s="359"/>
      <c r="P191" s="355" t="s">
        <v>40</v>
      </c>
      <c r="Q191" s="356"/>
      <c r="R191" s="356"/>
      <c r="S191" s="356"/>
      <c r="T191" s="356"/>
      <c r="U191" s="356"/>
      <c r="V191" s="357"/>
      <c r="W191" s="42" t="s">
        <v>0</v>
      </c>
      <c r="X191" s="43">
        <f>IFERROR(SUMPRODUCT(X186:X189*H186:H189),"0")</f>
        <v>0</v>
      </c>
      <c r="Y191" s="43">
        <f>IFERROR(SUMPRODUCT(Y186:Y189*H186:H189),"0")</f>
        <v>0</v>
      </c>
      <c r="Z191" s="42"/>
      <c r="AA191" s="67"/>
      <c r="AB191" s="67"/>
      <c r="AC191" s="67"/>
    </row>
    <row r="192" spans="1:68" ht="16.5" customHeight="1" x14ac:dyDescent="0.25">
      <c r="A192" s="349" t="s">
        <v>293</v>
      </c>
      <c r="B192" s="349"/>
      <c r="C192" s="349"/>
      <c r="D192" s="349"/>
      <c r="E192" s="349"/>
      <c r="F192" s="349"/>
      <c r="G192" s="349"/>
      <c r="H192" s="349"/>
      <c r="I192" s="349"/>
      <c r="J192" s="349"/>
      <c r="K192" s="349"/>
      <c r="L192" s="349"/>
      <c r="M192" s="349"/>
      <c r="N192" s="349"/>
      <c r="O192" s="349"/>
      <c r="P192" s="349"/>
      <c r="Q192" s="349"/>
      <c r="R192" s="349"/>
      <c r="S192" s="349"/>
      <c r="T192" s="349"/>
      <c r="U192" s="349"/>
      <c r="V192" s="349"/>
      <c r="W192" s="349"/>
      <c r="X192" s="349"/>
      <c r="Y192" s="349"/>
      <c r="Z192" s="349"/>
      <c r="AA192" s="65"/>
      <c r="AB192" s="65"/>
      <c r="AC192" s="82"/>
    </row>
    <row r="193" spans="1:68" ht="14.25" customHeight="1" x14ac:dyDescent="0.25">
      <c r="A193" s="350" t="s">
        <v>82</v>
      </c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  <c r="AA193" s="66"/>
      <c r="AB193" s="66"/>
      <c r="AC193" s="83"/>
    </row>
    <row r="194" spans="1:68" ht="27" customHeight="1" x14ac:dyDescent="0.25">
      <c r="A194" s="63" t="s">
        <v>294</v>
      </c>
      <c r="B194" s="63" t="s">
        <v>295</v>
      </c>
      <c r="C194" s="36">
        <v>4301071108</v>
      </c>
      <c r="D194" s="351">
        <v>4607111035912</v>
      </c>
      <c r="E194" s="351"/>
      <c r="F194" s="62">
        <v>0.43</v>
      </c>
      <c r="G194" s="37">
        <v>16</v>
      </c>
      <c r="H194" s="62">
        <v>6.88</v>
      </c>
      <c r="I194" s="62">
        <v>7.19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19" t="s">
        <v>296</v>
      </c>
      <c r="Q194" s="353"/>
      <c r="R194" s="353"/>
      <c r="S194" s="353"/>
      <c r="T194" s="354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297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298</v>
      </c>
      <c r="B195" s="63" t="s">
        <v>299</v>
      </c>
      <c r="C195" s="36">
        <v>4301071109</v>
      </c>
      <c r="D195" s="351">
        <v>4607111035929</v>
      </c>
      <c r="E195" s="351"/>
      <c r="F195" s="62">
        <v>0.9</v>
      </c>
      <c r="G195" s="37">
        <v>8</v>
      </c>
      <c r="H195" s="62">
        <v>7.2</v>
      </c>
      <c r="I195" s="62">
        <v>7.47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20" t="s">
        <v>300</v>
      </c>
      <c r="Q195" s="353"/>
      <c r="R195" s="353"/>
      <c r="S195" s="353"/>
      <c r="T195" s="354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297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301</v>
      </c>
      <c r="B196" s="63" t="s">
        <v>302</v>
      </c>
      <c r="C196" s="36">
        <v>4301070915</v>
      </c>
      <c r="D196" s="351">
        <v>4607111035882</v>
      </c>
      <c r="E196" s="351"/>
      <c r="F196" s="62">
        <v>0.43</v>
      </c>
      <c r="G196" s="37">
        <v>16</v>
      </c>
      <c r="H196" s="62">
        <v>6.88</v>
      </c>
      <c r="I196" s="62">
        <v>7.19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2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6" s="353"/>
      <c r="R196" s="353"/>
      <c r="S196" s="353"/>
      <c r="T196" s="354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303</v>
      </c>
      <c r="AG196" s="81"/>
      <c r="AJ196" s="87" t="s">
        <v>89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304</v>
      </c>
      <c r="B197" s="63" t="s">
        <v>305</v>
      </c>
      <c r="C197" s="36">
        <v>4301071107</v>
      </c>
      <c r="D197" s="351">
        <v>4607111035905</v>
      </c>
      <c r="E197" s="351"/>
      <c r="F197" s="62">
        <v>0.9</v>
      </c>
      <c r="G197" s="37">
        <v>8</v>
      </c>
      <c r="H197" s="62">
        <v>7.2</v>
      </c>
      <c r="I197" s="62">
        <v>7.47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422" t="s">
        <v>306</v>
      </c>
      <c r="Q197" s="353"/>
      <c r="R197" s="353"/>
      <c r="S197" s="353"/>
      <c r="T197" s="354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IFERROR(IF(X197="","",X197*0.0155),"")</f>
        <v>0</v>
      </c>
      <c r="AA197" s="68" t="s">
        <v>46</v>
      </c>
      <c r="AB197" s="69" t="s">
        <v>46</v>
      </c>
      <c r="AC197" s="215" t="s">
        <v>297</v>
      </c>
      <c r="AG197" s="81"/>
      <c r="AJ197" s="87" t="s">
        <v>89</v>
      </c>
      <c r="AK197" s="87">
        <v>1</v>
      </c>
      <c r="BB197" s="216" t="s">
        <v>70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x14ac:dyDescent="0.2">
      <c r="A198" s="358"/>
      <c r="B198" s="358"/>
      <c r="C198" s="358"/>
      <c r="D198" s="358"/>
      <c r="E198" s="358"/>
      <c r="F198" s="358"/>
      <c r="G198" s="358"/>
      <c r="H198" s="358"/>
      <c r="I198" s="358"/>
      <c r="J198" s="358"/>
      <c r="K198" s="358"/>
      <c r="L198" s="358"/>
      <c r="M198" s="358"/>
      <c r="N198" s="358"/>
      <c r="O198" s="359"/>
      <c r="P198" s="355" t="s">
        <v>40</v>
      </c>
      <c r="Q198" s="356"/>
      <c r="R198" s="356"/>
      <c r="S198" s="356"/>
      <c r="T198" s="356"/>
      <c r="U198" s="356"/>
      <c r="V198" s="357"/>
      <c r="W198" s="42" t="s">
        <v>39</v>
      </c>
      <c r="X198" s="43">
        <f>IFERROR(SUM(X194:X197),"0")</f>
        <v>0</v>
      </c>
      <c r="Y198" s="43">
        <f>IFERROR(SUM(Y194:Y197),"0")</f>
        <v>0</v>
      </c>
      <c r="Z198" s="43">
        <f>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358"/>
      <c r="B199" s="358"/>
      <c r="C199" s="358"/>
      <c r="D199" s="358"/>
      <c r="E199" s="358"/>
      <c r="F199" s="358"/>
      <c r="G199" s="358"/>
      <c r="H199" s="358"/>
      <c r="I199" s="358"/>
      <c r="J199" s="358"/>
      <c r="K199" s="358"/>
      <c r="L199" s="358"/>
      <c r="M199" s="358"/>
      <c r="N199" s="358"/>
      <c r="O199" s="359"/>
      <c r="P199" s="355" t="s">
        <v>40</v>
      </c>
      <c r="Q199" s="356"/>
      <c r="R199" s="356"/>
      <c r="S199" s="356"/>
      <c r="T199" s="356"/>
      <c r="U199" s="356"/>
      <c r="V199" s="357"/>
      <c r="W199" s="42" t="s">
        <v>0</v>
      </c>
      <c r="X199" s="43">
        <f>IFERROR(SUMPRODUCT(X194:X197*H194:H197),"0")</f>
        <v>0</v>
      </c>
      <c r="Y199" s="43">
        <f>IFERROR(SUMPRODUCT(Y194:Y197*H194:H197),"0")</f>
        <v>0</v>
      </c>
      <c r="Z199" s="42"/>
      <c r="AA199" s="67"/>
      <c r="AB199" s="67"/>
      <c r="AC199" s="67"/>
    </row>
    <row r="200" spans="1:68" ht="16.5" customHeight="1" x14ac:dyDescent="0.25">
      <c r="A200" s="349" t="s">
        <v>307</v>
      </c>
      <c r="B200" s="349"/>
      <c r="C200" s="349"/>
      <c r="D200" s="349"/>
      <c r="E200" s="349"/>
      <c r="F200" s="349"/>
      <c r="G200" s="349"/>
      <c r="H200" s="349"/>
      <c r="I200" s="349"/>
      <c r="J200" s="349"/>
      <c r="K200" s="349"/>
      <c r="L200" s="349"/>
      <c r="M200" s="349"/>
      <c r="N200" s="349"/>
      <c r="O200" s="349"/>
      <c r="P200" s="349"/>
      <c r="Q200" s="349"/>
      <c r="R200" s="349"/>
      <c r="S200" s="349"/>
      <c r="T200" s="349"/>
      <c r="U200" s="349"/>
      <c r="V200" s="349"/>
      <c r="W200" s="349"/>
      <c r="X200" s="349"/>
      <c r="Y200" s="349"/>
      <c r="Z200" s="349"/>
      <c r="AA200" s="65"/>
      <c r="AB200" s="65"/>
      <c r="AC200" s="82"/>
    </row>
    <row r="201" spans="1:68" ht="14.25" customHeight="1" x14ac:dyDescent="0.25">
      <c r="A201" s="350" t="s">
        <v>82</v>
      </c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  <c r="AA201" s="66"/>
      <c r="AB201" s="66"/>
      <c r="AC201" s="83"/>
    </row>
    <row r="202" spans="1:68" ht="27" customHeight="1" x14ac:dyDescent="0.25">
      <c r="A202" s="63" t="s">
        <v>308</v>
      </c>
      <c r="B202" s="63" t="s">
        <v>309</v>
      </c>
      <c r="C202" s="36">
        <v>4301071097</v>
      </c>
      <c r="D202" s="351">
        <v>4620207491096</v>
      </c>
      <c r="E202" s="351"/>
      <c r="F202" s="62">
        <v>1</v>
      </c>
      <c r="G202" s="37">
        <v>5</v>
      </c>
      <c r="H202" s="62">
        <v>5</v>
      </c>
      <c r="I202" s="62">
        <v>5.23</v>
      </c>
      <c r="J202" s="37">
        <v>84</v>
      </c>
      <c r="K202" s="37" t="s">
        <v>87</v>
      </c>
      <c r="L202" s="37" t="s">
        <v>108</v>
      </c>
      <c r="M202" s="38" t="s">
        <v>86</v>
      </c>
      <c r="N202" s="38"/>
      <c r="O202" s="37">
        <v>180</v>
      </c>
      <c r="P202" s="423" t="s">
        <v>310</v>
      </c>
      <c r="Q202" s="353"/>
      <c r="R202" s="353"/>
      <c r="S202" s="353"/>
      <c r="T202" s="354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311</v>
      </c>
      <c r="AG202" s="81"/>
      <c r="AJ202" s="87" t="s">
        <v>109</v>
      </c>
      <c r="AK202" s="87">
        <v>12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358"/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9"/>
      <c r="P203" s="355" t="s">
        <v>40</v>
      </c>
      <c r="Q203" s="356"/>
      <c r="R203" s="356"/>
      <c r="S203" s="356"/>
      <c r="T203" s="356"/>
      <c r="U203" s="356"/>
      <c r="V203" s="357"/>
      <c r="W203" s="42" t="s">
        <v>39</v>
      </c>
      <c r="X203" s="43">
        <f>IFERROR(SUM(X202:X202),"0")</f>
        <v>0</v>
      </c>
      <c r="Y203" s="43">
        <f>IFERROR(SUM(Y202:Y202),"0")</f>
        <v>0</v>
      </c>
      <c r="Z203" s="43">
        <f>IFERROR(IF(Z202="",0,Z202),"0")</f>
        <v>0</v>
      </c>
      <c r="AA203" s="67"/>
      <c r="AB203" s="67"/>
      <c r="AC203" s="67"/>
    </row>
    <row r="204" spans="1:68" x14ac:dyDescent="0.2">
      <c r="A204" s="358"/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8"/>
      <c r="N204" s="358"/>
      <c r="O204" s="359"/>
      <c r="P204" s="355" t="s">
        <v>40</v>
      </c>
      <c r="Q204" s="356"/>
      <c r="R204" s="356"/>
      <c r="S204" s="356"/>
      <c r="T204" s="356"/>
      <c r="U204" s="356"/>
      <c r="V204" s="357"/>
      <c r="W204" s="42" t="s">
        <v>0</v>
      </c>
      <c r="X204" s="43">
        <f>IFERROR(SUMPRODUCT(X202:X202*H202:H202),"0")</f>
        <v>0</v>
      </c>
      <c r="Y204" s="43">
        <f>IFERROR(SUMPRODUCT(Y202:Y202*H202:H202),"0")</f>
        <v>0</v>
      </c>
      <c r="Z204" s="42"/>
      <c r="AA204" s="67"/>
      <c r="AB204" s="67"/>
      <c r="AC204" s="67"/>
    </row>
    <row r="205" spans="1:68" ht="16.5" customHeight="1" x14ac:dyDescent="0.25">
      <c r="A205" s="349" t="s">
        <v>312</v>
      </c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49"/>
      <c r="N205" s="349"/>
      <c r="O205" s="349"/>
      <c r="P205" s="349"/>
      <c r="Q205" s="349"/>
      <c r="R205" s="349"/>
      <c r="S205" s="349"/>
      <c r="T205" s="349"/>
      <c r="U205" s="349"/>
      <c r="V205" s="349"/>
      <c r="W205" s="349"/>
      <c r="X205" s="349"/>
      <c r="Y205" s="349"/>
      <c r="Z205" s="349"/>
      <c r="AA205" s="65"/>
      <c r="AB205" s="65"/>
      <c r="AC205" s="82"/>
    </row>
    <row r="206" spans="1:68" ht="14.25" customHeight="1" x14ac:dyDescent="0.25">
      <c r="A206" s="350" t="s">
        <v>82</v>
      </c>
      <c r="B206" s="350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50"/>
      <c r="Z206" s="350"/>
      <c r="AA206" s="66"/>
      <c r="AB206" s="66"/>
      <c r="AC206" s="83"/>
    </row>
    <row r="207" spans="1:68" ht="27" customHeight="1" x14ac:dyDescent="0.25">
      <c r="A207" s="63" t="s">
        <v>313</v>
      </c>
      <c r="B207" s="63" t="s">
        <v>314</v>
      </c>
      <c r="C207" s="36">
        <v>4301071093</v>
      </c>
      <c r="D207" s="351">
        <v>4620207490709</v>
      </c>
      <c r="E207" s="351"/>
      <c r="F207" s="62">
        <v>0.65</v>
      </c>
      <c r="G207" s="37">
        <v>8</v>
      </c>
      <c r="H207" s="62">
        <v>5.2</v>
      </c>
      <c r="I207" s="62">
        <v>5.47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2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353"/>
      <c r="R207" s="353"/>
      <c r="S207" s="353"/>
      <c r="T207" s="354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19" t="s">
        <v>315</v>
      </c>
      <c r="AG207" s="81"/>
      <c r="AJ207" s="87" t="s">
        <v>89</v>
      </c>
      <c r="AK207" s="87">
        <v>1</v>
      </c>
      <c r="BB207" s="22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358"/>
      <c r="B208" s="358"/>
      <c r="C208" s="358"/>
      <c r="D208" s="358"/>
      <c r="E208" s="358"/>
      <c r="F208" s="358"/>
      <c r="G208" s="358"/>
      <c r="H208" s="358"/>
      <c r="I208" s="358"/>
      <c r="J208" s="358"/>
      <c r="K208" s="358"/>
      <c r="L208" s="358"/>
      <c r="M208" s="358"/>
      <c r="N208" s="358"/>
      <c r="O208" s="359"/>
      <c r="P208" s="355" t="s">
        <v>40</v>
      </c>
      <c r="Q208" s="356"/>
      <c r="R208" s="356"/>
      <c r="S208" s="356"/>
      <c r="T208" s="356"/>
      <c r="U208" s="356"/>
      <c r="V208" s="357"/>
      <c r="W208" s="42" t="s">
        <v>39</v>
      </c>
      <c r="X208" s="43">
        <f>IFERROR(SUM(X207:X207),"0")</f>
        <v>0</v>
      </c>
      <c r="Y208" s="43">
        <f>IFERROR(SUM(Y207:Y207),"0")</f>
        <v>0</v>
      </c>
      <c r="Z208" s="43">
        <f>IFERROR(IF(Z207="",0,Z207),"0")</f>
        <v>0</v>
      </c>
      <c r="AA208" s="67"/>
      <c r="AB208" s="67"/>
      <c r="AC208" s="67"/>
    </row>
    <row r="209" spans="1:68" x14ac:dyDescent="0.2">
      <c r="A209" s="358"/>
      <c r="B209" s="358"/>
      <c r="C209" s="358"/>
      <c r="D209" s="358"/>
      <c r="E209" s="358"/>
      <c r="F209" s="358"/>
      <c r="G209" s="358"/>
      <c r="H209" s="358"/>
      <c r="I209" s="358"/>
      <c r="J209" s="358"/>
      <c r="K209" s="358"/>
      <c r="L209" s="358"/>
      <c r="M209" s="358"/>
      <c r="N209" s="358"/>
      <c r="O209" s="359"/>
      <c r="P209" s="355" t="s">
        <v>40</v>
      </c>
      <c r="Q209" s="356"/>
      <c r="R209" s="356"/>
      <c r="S209" s="356"/>
      <c r="T209" s="356"/>
      <c r="U209" s="356"/>
      <c r="V209" s="357"/>
      <c r="W209" s="42" t="s">
        <v>0</v>
      </c>
      <c r="X209" s="43">
        <f>IFERROR(SUMPRODUCT(X207:X207*H207:H207),"0")</f>
        <v>0</v>
      </c>
      <c r="Y209" s="43">
        <f>IFERROR(SUMPRODUCT(Y207:Y207*H207:H207),"0")</f>
        <v>0</v>
      </c>
      <c r="Z209" s="42"/>
      <c r="AA209" s="67"/>
      <c r="AB209" s="67"/>
      <c r="AC209" s="67"/>
    </row>
    <row r="210" spans="1:68" ht="14.25" customHeight="1" x14ac:dyDescent="0.25">
      <c r="A210" s="350" t="s">
        <v>141</v>
      </c>
      <c r="B210" s="350"/>
      <c r="C210" s="35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  <c r="R210" s="350"/>
      <c r="S210" s="350"/>
      <c r="T210" s="350"/>
      <c r="U210" s="350"/>
      <c r="V210" s="350"/>
      <c r="W210" s="350"/>
      <c r="X210" s="350"/>
      <c r="Y210" s="350"/>
      <c r="Z210" s="350"/>
      <c r="AA210" s="66"/>
      <c r="AB210" s="66"/>
      <c r="AC210" s="83"/>
    </row>
    <row r="211" spans="1:68" ht="27" customHeight="1" x14ac:dyDescent="0.25">
      <c r="A211" s="63" t="s">
        <v>316</v>
      </c>
      <c r="B211" s="63" t="s">
        <v>317</v>
      </c>
      <c r="C211" s="36">
        <v>4301135692</v>
      </c>
      <c r="D211" s="351">
        <v>4620207490570</v>
      </c>
      <c r="E211" s="351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88</v>
      </c>
      <c r="M211" s="38" t="s">
        <v>86</v>
      </c>
      <c r="N211" s="38"/>
      <c r="O211" s="37">
        <v>180</v>
      </c>
      <c r="P211" s="42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353"/>
      <c r="R211" s="353"/>
      <c r="S211" s="353"/>
      <c r="T211" s="354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1" t="s">
        <v>318</v>
      </c>
      <c r="AG211" s="81"/>
      <c r="AJ211" s="87" t="s">
        <v>89</v>
      </c>
      <c r="AK211" s="87">
        <v>1</v>
      </c>
      <c r="BB211" s="222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319</v>
      </c>
      <c r="B212" s="63" t="s">
        <v>320</v>
      </c>
      <c r="C212" s="36">
        <v>4301135691</v>
      </c>
      <c r="D212" s="351">
        <v>4620207490549</v>
      </c>
      <c r="E212" s="351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88</v>
      </c>
      <c r="M212" s="38" t="s">
        <v>86</v>
      </c>
      <c r="N212" s="38"/>
      <c r="O212" s="37">
        <v>180</v>
      </c>
      <c r="P212" s="42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353"/>
      <c r="R212" s="353"/>
      <c r="S212" s="353"/>
      <c r="T212" s="354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3" t="s">
        <v>318</v>
      </c>
      <c r="AG212" s="81"/>
      <c r="AJ212" s="87" t="s">
        <v>89</v>
      </c>
      <c r="AK212" s="87">
        <v>1</v>
      </c>
      <c r="BB212" s="224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321</v>
      </c>
      <c r="B213" s="63" t="s">
        <v>322</v>
      </c>
      <c r="C213" s="36">
        <v>4301135694</v>
      </c>
      <c r="D213" s="351">
        <v>4620207490501</v>
      </c>
      <c r="E213" s="351"/>
      <c r="F213" s="62">
        <v>0.2</v>
      </c>
      <c r="G213" s="37">
        <v>12</v>
      </c>
      <c r="H213" s="62">
        <v>2.4</v>
      </c>
      <c r="I213" s="62">
        <v>3.1036000000000001</v>
      </c>
      <c r="J213" s="37">
        <v>70</v>
      </c>
      <c r="K213" s="37" t="s">
        <v>96</v>
      </c>
      <c r="L213" s="37" t="s">
        <v>88</v>
      </c>
      <c r="M213" s="38" t="s">
        <v>86</v>
      </c>
      <c r="N213" s="38"/>
      <c r="O213" s="37">
        <v>180</v>
      </c>
      <c r="P213" s="42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353"/>
      <c r="R213" s="353"/>
      <c r="S213" s="353"/>
      <c r="T213" s="354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IFERROR(IF(X213="","",X213*0.01788),"")</f>
        <v>0</v>
      </c>
      <c r="AA213" s="68" t="s">
        <v>46</v>
      </c>
      <c r="AB213" s="69" t="s">
        <v>46</v>
      </c>
      <c r="AC213" s="225" t="s">
        <v>318</v>
      </c>
      <c r="AG213" s="81"/>
      <c r="AJ213" s="87" t="s">
        <v>89</v>
      </c>
      <c r="AK213" s="87">
        <v>1</v>
      </c>
      <c r="BB213" s="226" t="s">
        <v>95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358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8"/>
      <c r="N214" s="358"/>
      <c r="O214" s="359"/>
      <c r="P214" s="355" t="s">
        <v>40</v>
      </c>
      <c r="Q214" s="356"/>
      <c r="R214" s="356"/>
      <c r="S214" s="356"/>
      <c r="T214" s="356"/>
      <c r="U214" s="356"/>
      <c r="V214" s="357"/>
      <c r="W214" s="42" t="s">
        <v>39</v>
      </c>
      <c r="X214" s="43">
        <f>IFERROR(SUM(X211:X213),"0")</f>
        <v>0</v>
      </c>
      <c r="Y214" s="43">
        <f>IFERROR(SUM(Y211:Y213),"0")</f>
        <v>0</v>
      </c>
      <c r="Z214" s="43">
        <f>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8"/>
      <c r="N215" s="358"/>
      <c r="O215" s="359"/>
      <c r="P215" s="355" t="s">
        <v>40</v>
      </c>
      <c r="Q215" s="356"/>
      <c r="R215" s="356"/>
      <c r="S215" s="356"/>
      <c r="T215" s="356"/>
      <c r="U215" s="356"/>
      <c r="V215" s="357"/>
      <c r="W215" s="42" t="s">
        <v>0</v>
      </c>
      <c r="X215" s="43">
        <f>IFERROR(SUMPRODUCT(X211:X213*H211:H213),"0")</f>
        <v>0</v>
      </c>
      <c r="Y215" s="43">
        <f>IFERROR(SUMPRODUCT(Y211:Y213*H211:H213),"0")</f>
        <v>0</v>
      </c>
      <c r="Z215" s="42"/>
      <c r="AA215" s="67"/>
      <c r="AB215" s="67"/>
      <c r="AC215" s="67"/>
    </row>
    <row r="216" spans="1:68" ht="16.5" customHeight="1" x14ac:dyDescent="0.25">
      <c r="A216" s="349" t="s">
        <v>323</v>
      </c>
      <c r="B216" s="349"/>
      <c r="C216" s="349"/>
      <c r="D216" s="349"/>
      <c r="E216" s="349"/>
      <c r="F216" s="349"/>
      <c r="G216" s="349"/>
      <c r="H216" s="349"/>
      <c r="I216" s="349"/>
      <c r="J216" s="349"/>
      <c r="K216" s="349"/>
      <c r="L216" s="349"/>
      <c r="M216" s="349"/>
      <c r="N216" s="349"/>
      <c r="O216" s="349"/>
      <c r="P216" s="349"/>
      <c r="Q216" s="349"/>
      <c r="R216" s="349"/>
      <c r="S216" s="349"/>
      <c r="T216" s="349"/>
      <c r="U216" s="349"/>
      <c r="V216" s="349"/>
      <c r="W216" s="349"/>
      <c r="X216" s="349"/>
      <c r="Y216" s="349"/>
      <c r="Z216" s="349"/>
      <c r="AA216" s="65"/>
      <c r="AB216" s="65"/>
      <c r="AC216" s="82"/>
    </row>
    <row r="217" spans="1:68" ht="14.25" customHeight="1" x14ac:dyDescent="0.25">
      <c r="A217" s="350" t="s">
        <v>82</v>
      </c>
      <c r="B217" s="350"/>
      <c r="C217" s="350"/>
      <c r="D217" s="350"/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  <c r="R217" s="350"/>
      <c r="S217" s="350"/>
      <c r="T217" s="350"/>
      <c r="U217" s="350"/>
      <c r="V217" s="350"/>
      <c r="W217" s="350"/>
      <c r="X217" s="350"/>
      <c r="Y217" s="350"/>
      <c r="Z217" s="350"/>
      <c r="AA217" s="66"/>
      <c r="AB217" s="66"/>
      <c r="AC217" s="83"/>
    </row>
    <row r="218" spans="1:68" ht="16.5" customHeight="1" x14ac:dyDescent="0.25">
      <c r="A218" s="63" t="s">
        <v>324</v>
      </c>
      <c r="B218" s="63" t="s">
        <v>325</v>
      </c>
      <c r="C218" s="36">
        <v>4301071063</v>
      </c>
      <c r="D218" s="351">
        <v>4607111039019</v>
      </c>
      <c r="E218" s="351"/>
      <c r="F218" s="62">
        <v>0.43</v>
      </c>
      <c r="G218" s="37">
        <v>16</v>
      </c>
      <c r="H218" s="62">
        <v>6.88</v>
      </c>
      <c r="I218" s="62">
        <v>7.2060000000000004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353"/>
      <c r="R218" s="353"/>
      <c r="S218" s="353"/>
      <c r="T218" s="354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27" t="s">
        <v>326</v>
      </c>
      <c r="AG218" s="81"/>
      <c r="AJ218" s="87" t="s">
        <v>89</v>
      </c>
      <c r="AK218" s="87">
        <v>1</v>
      </c>
      <c r="BB218" s="228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16.5" customHeight="1" x14ac:dyDescent="0.25">
      <c r="A219" s="63" t="s">
        <v>327</v>
      </c>
      <c r="B219" s="63" t="s">
        <v>328</v>
      </c>
      <c r="C219" s="36">
        <v>4301071100</v>
      </c>
      <c r="D219" s="351">
        <v>4607111038708</v>
      </c>
      <c r="E219" s="351"/>
      <c r="F219" s="62">
        <v>0.8</v>
      </c>
      <c r="G219" s="37">
        <v>8</v>
      </c>
      <c r="H219" s="62">
        <v>6.4</v>
      </c>
      <c r="I219" s="62">
        <v>6.67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429" t="s">
        <v>329</v>
      </c>
      <c r="Q219" s="353"/>
      <c r="R219" s="353"/>
      <c r="S219" s="353"/>
      <c r="T219" s="354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29" t="s">
        <v>326</v>
      </c>
      <c r="AG219" s="81"/>
      <c r="AJ219" s="87" t="s">
        <v>89</v>
      </c>
      <c r="AK219" s="87">
        <v>1</v>
      </c>
      <c r="BB219" s="230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358"/>
      <c r="B220" s="358"/>
      <c r="C220" s="358"/>
      <c r="D220" s="358"/>
      <c r="E220" s="358"/>
      <c r="F220" s="358"/>
      <c r="G220" s="358"/>
      <c r="H220" s="358"/>
      <c r="I220" s="358"/>
      <c r="J220" s="358"/>
      <c r="K220" s="358"/>
      <c r="L220" s="358"/>
      <c r="M220" s="358"/>
      <c r="N220" s="358"/>
      <c r="O220" s="359"/>
      <c r="P220" s="355" t="s">
        <v>40</v>
      </c>
      <c r="Q220" s="356"/>
      <c r="R220" s="356"/>
      <c r="S220" s="356"/>
      <c r="T220" s="356"/>
      <c r="U220" s="356"/>
      <c r="V220" s="357"/>
      <c r="W220" s="42" t="s">
        <v>39</v>
      </c>
      <c r="X220" s="43">
        <f>IFERROR(SUM(X218:X219),"0")</f>
        <v>0</v>
      </c>
      <c r="Y220" s="43">
        <f>IFERROR(SUM(Y218:Y219),"0")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358"/>
      <c r="B221" s="358"/>
      <c r="C221" s="358"/>
      <c r="D221" s="358"/>
      <c r="E221" s="358"/>
      <c r="F221" s="358"/>
      <c r="G221" s="358"/>
      <c r="H221" s="358"/>
      <c r="I221" s="358"/>
      <c r="J221" s="358"/>
      <c r="K221" s="358"/>
      <c r="L221" s="358"/>
      <c r="M221" s="358"/>
      <c r="N221" s="358"/>
      <c r="O221" s="359"/>
      <c r="P221" s="355" t="s">
        <v>40</v>
      </c>
      <c r="Q221" s="356"/>
      <c r="R221" s="356"/>
      <c r="S221" s="356"/>
      <c r="T221" s="356"/>
      <c r="U221" s="356"/>
      <c r="V221" s="357"/>
      <c r="W221" s="42" t="s">
        <v>0</v>
      </c>
      <c r="X221" s="43">
        <f>IFERROR(SUMPRODUCT(X218:X219*H218:H219),"0")</f>
        <v>0</v>
      </c>
      <c r="Y221" s="43">
        <f>IFERROR(SUMPRODUCT(Y218:Y219*H218:H219),"0")</f>
        <v>0</v>
      </c>
      <c r="Z221" s="42"/>
      <c r="AA221" s="67"/>
      <c r="AB221" s="67"/>
      <c r="AC221" s="67"/>
    </row>
    <row r="222" spans="1:68" ht="27.75" customHeight="1" x14ac:dyDescent="0.2">
      <c r="A222" s="348" t="s">
        <v>330</v>
      </c>
      <c r="B222" s="348"/>
      <c r="C222" s="348"/>
      <c r="D222" s="348"/>
      <c r="E222" s="348"/>
      <c r="F222" s="348"/>
      <c r="G222" s="348"/>
      <c r="H222" s="348"/>
      <c r="I222" s="348"/>
      <c r="J222" s="348"/>
      <c r="K222" s="348"/>
      <c r="L222" s="348"/>
      <c r="M222" s="348"/>
      <c r="N222" s="348"/>
      <c r="O222" s="348"/>
      <c r="P222" s="348"/>
      <c r="Q222" s="348"/>
      <c r="R222" s="348"/>
      <c r="S222" s="348"/>
      <c r="T222" s="348"/>
      <c r="U222" s="348"/>
      <c r="V222" s="348"/>
      <c r="W222" s="348"/>
      <c r="X222" s="348"/>
      <c r="Y222" s="348"/>
      <c r="Z222" s="348"/>
      <c r="AA222" s="54"/>
      <c r="AB222" s="54"/>
      <c r="AC222" s="54"/>
    </row>
    <row r="223" spans="1:68" ht="16.5" customHeight="1" x14ac:dyDescent="0.25">
      <c r="A223" s="349" t="s">
        <v>331</v>
      </c>
      <c r="B223" s="349"/>
      <c r="C223" s="349"/>
      <c r="D223" s="349"/>
      <c r="E223" s="349"/>
      <c r="F223" s="349"/>
      <c r="G223" s="349"/>
      <c r="H223" s="349"/>
      <c r="I223" s="349"/>
      <c r="J223" s="349"/>
      <c r="K223" s="349"/>
      <c r="L223" s="349"/>
      <c r="M223" s="349"/>
      <c r="N223" s="349"/>
      <c r="O223" s="349"/>
      <c r="P223" s="349"/>
      <c r="Q223" s="349"/>
      <c r="R223" s="349"/>
      <c r="S223" s="349"/>
      <c r="T223" s="349"/>
      <c r="U223" s="349"/>
      <c r="V223" s="349"/>
      <c r="W223" s="349"/>
      <c r="X223" s="349"/>
      <c r="Y223" s="349"/>
      <c r="Z223" s="349"/>
      <c r="AA223" s="65"/>
      <c r="AB223" s="65"/>
      <c r="AC223" s="82"/>
    </row>
    <row r="224" spans="1:68" ht="14.25" customHeight="1" x14ac:dyDescent="0.25">
      <c r="A224" s="350" t="s">
        <v>82</v>
      </c>
      <c r="B224" s="350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50"/>
      <c r="Z224" s="350"/>
      <c r="AA224" s="66"/>
      <c r="AB224" s="66"/>
      <c r="AC224" s="83"/>
    </row>
    <row r="225" spans="1:68" ht="27" customHeight="1" x14ac:dyDescent="0.25">
      <c r="A225" s="63" t="s">
        <v>332</v>
      </c>
      <c r="B225" s="63" t="s">
        <v>333</v>
      </c>
      <c r="C225" s="36">
        <v>4301071036</v>
      </c>
      <c r="D225" s="351">
        <v>4607111036162</v>
      </c>
      <c r="E225" s="351"/>
      <c r="F225" s="62">
        <v>0.8</v>
      </c>
      <c r="G225" s="37">
        <v>8</v>
      </c>
      <c r="H225" s="62">
        <v>6.4</v>
      </c>
      <c r="I225" s="62">
        <v>6.6811999999999996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90</v>
      </c>
      <c r="P225" s="4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353"/>
      <c r="R225" s="353"/>
      <c r="S225" s="353"/>
      <c r="T225" s="354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31" t="s">
        <v>334</v>
      </c>
      <c r="AG225" s="81"/>
      <c r="AJ225" s="87" t="s">
        <v>89</v>
      </c>
      <c r="AK225" s="87">
        <v>1</v>
      </c>
      <c r="BB225" s="232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358"/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9"/>
      <c r="P226" s="355" t="s">
        <v>40</v>
      </c>
      <c r="Q226" s="356"/>
      <c r="R226" s="356"/>
      <c r="S226" s="356"/>
      <c r="T226" s="356"/>
      <c r="U226" s="356"/>
      <c r="V226" s="357"/>
      <c r="W226" s="42" t="s">
        <v>39</v>
      </c>
      <c r="X226" s="43">
        <f>IFERROR(SUM(X225:X225),"0")</f>
        <v>0</v>
      </c>
      <c r="Y226" s="43">
        <f>IFERROR(SUM(Y225:Y225),"0")</f>
        <v>0</v>
      </c>
      <c r="Z226" s="43">
        <f>IFERROR(IF(Z225="",0,Z225),"0")</f>
        <v>0</v>
      </c>
      <c r="AA226" s="67"/>
      <c r="AB226" s="67"/>
      <c r="AC226" s="67"/>
    </row>
    <row r="227" spans="1:68" x14ac:dyDescent="0.2">
      <c r="A227" s="358"/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9"/>
      <c r="P227" s="355" t="s">
        <v>40</v>
      </c>
      <c r="Q227" s="356"/>
      <c r="R227" s="356"/>
      <c r="S227" s="356"/>
      <c r="T227" s="356"/>
      <c r="U227" s="356"/>
      <c r="V227" s="357"/>
      <c r="W227" s="42" t="s">
        <v>0</v>
      </c>
      <c r="X227" s="43">
        <f>IFERROR(SUMPRODUCT(X225:X225*H225:H225),"0")</f>
        <v>0</v>
      </c>
      <c r="Y227" s="43">
        <f>IFERROR(SUMPRODUCT(Y225:Y225*H225:H225),"0")</f>
        <v>0</v>
      </c>
      <c r="Z227" s="42"/>
      <c r="AA227" s="67"/>
      <c r="AB227" s="67"/>
      <c r="AC227" s="67"/>
    </row>
    <row r="228" spans="1:68" ht="27.75" customHeight="1" x14ac:dyDescent="0.2">
      <c r="A228" s="348" t="s">
        <v>335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54"/>
      <c r="AB228" s="54"/>
      <c r="AC228" s="54"/>
    </row>
    <row r="229" spans="1:68" ht="16.5" customHeight="1" x14ac:dyDescent="0.25">
      <c r="A229" s="349" t="s">
        <v>336</v>
      </c>
      <c r="B229" s="349"/>
      <c r="C229" s="349"/>
      <c r="D229" s="349"/>
      <c r="E229" s="349"/>
      <c r="F229" s="349"/>
      <c r="G229" s="349"/>
      <c r="H229" s="349"/>
      <c r="I229" s="349"/>
      <c r="J229" s="349"/>
      <c r="K229" s="349"/>
      <c r="L229" s="349"/>
      <c r="M229" s="349"/>
      <c r="N229" s="349"/>
      <c r="O229" s="349"/>
      <c r="P229" s="349"/>
      <c r="Q229" s="349"/>
      <c r="R229" s="349"/>
      <c r="S229" s="349"/>
      <c r="T229" s="349"/>
      <c r="U229" s="349"/>
      <c r="V229" s="349"/>
      <c r="W229" s="349"/>
      <c r="X229" s="349"/>
      <c r="Y229" s="349"/>
      <c r="Z229" s="349"/>
      <c r="AA229" s="65"/>
      <c r="AB229" s="65"/>
      <c r="AC229" s="82"/>
    </row>
    <row r="230" spans="1:68" ht="14.25" customHeight="1" x14ac:dyDescent="0.25">
      <c r="A230" s="350" t="s">
        <v>82</v>
      </c>
      <c r="B230" s="350"/>
      <c r="C230" s="350"/>
      <c r="D230" s="350"/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  <c r="R230" s="350"/>
      <c r="S230" s="350"/>
      <c r="T230" s="350"/>
      <c r="U230" s="350"/>
      <c r="V230" s="350"/>
      <c r="W230" s="350"/>
      <c r="X230" s="350"/>
      <c r="Y230" s="350"/>
      <c r="Z230" s="350"/>
      <c r="AA230" s="66"/>
      <c r="AB230" s="66"/>
      <c r="AC230" s="83"/>
    </row>
    <row r="231" spans="1:68" ht="27" customHeight="1" x14ac:dyDescent="0.25">
      <c r="A231" s="63" t="s">
        <v>337</v>
      </c>
      <c r="B231" s="63" t="s">
        <v>338</v>
      </c>
      <c r="C231" s="36">
        <v>4301071029</v>
      </c>
      <c r="D231" s="351">
        <v>4607111035899</v>
      </c>
      <c r="E231" s="351"/>
      <c r="F231" s="62">
        <v>1</v>
      </c>
      <c r="G231" s="37">
        <v>5</v>
      </c>
      <c r="H231" s="62">
        <v>5</v>
      </c>
      <c r="I231" s="62">
        <v>5.2619999999999996</v>
      </c>
      <c r="J231" s="37">
        <v>84</v>
      </c>
      <c r="K231" s="37" t="s">
        <v>87</v>
      </c>
      <c r="L231" s="37" t="s">
        <v>97</v>
      </c>
      <c r="M231" s="38" t="s">
        <v>86</v>
      </c>
      <c r="N231" s="38"/>
      <c r="O231" s="37">
        <v>180</v>
      </c>
      <c r="P231" s="43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53"/>
      <c r="R231" s="353"/>
      <c r="S231" s="353"/>
      <c r="T231" s="354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33" t="s">
        <v>256</v>
      </c>
      <c r="AG231" s="81"/>
      <c r="AJ231" s="87" t="s">
        <v>98</v>
      </c>
      <c r="AK231" s="87">
        <v>84</v>
      </c>
      <c r="BB231" s="234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358"/>
      <c r="B232" s="358"/>
      <c r="C232" s="358"/>
      <c r="D232" s="358"/>
      <c r="E232" s="358"/>
      <c r="F232" s="358"/>
      <c r="G232" s="358"/>
      <c r="H232" s="358"/>
      <c r="I232" s="358"/>
      <c r="J232" s="358"/>
      <c r="K232" s="358"/>
      <c r="L232" s="358"/>
      <c r="M232" s="358"/>
      <c r="N232" s="358"/>
      <c r="O232" s="359"/>
      <c r="P232" s="355" t="s">
        <v>40</v>
      </c>
      <c r="Q232" s="356"/>
      <c r="R232" s="356"/>
      <c r="S232" s="356"/>
      <c r="T232" s="356"/>
      <c r="U232" s="356"/>
      <c r="V232" s="357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358"/>
      <c r="B233" s="358"/>
      <c r="C233" s="358"/>
      <c r="D233" s="358"/>
      <c r="E233" s="358"/>
      <c r="F233" s="358"/>
      <c r="G233" s="358"/>
      <c r="H233" s="358"/>
      <c r="I233" s="358"/>
      <c r="J233" s="358"/>
      <c r="K233" s="358"/>
      <c r="L233" s="358"/>
      <c r="M233" s="358"/>
      <c r="N233" s="358"/>
      <c r="O233" s="359"/>
      <c r="P233" s="355" t="s">
        <v>40</v>
      </c>
      <c r="Q233" s="356"/>
      <c r="R233" s="356"/>
      <c r="S233" s="356"/>
      <c r="T233" s="356"/>
      <c r="U233" s="356"/>
      <c r="V233" s="357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27.75" customHeight="1" x14ac:dyDescent="0.2">
      <c r="A234" s="348" t="s">
        <v>339</v>
      </c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48"/>
      <c r="N234" s="348"/>
      <c r="O234" s="348"/>
      <c r="P234" s="348"/>
      <c r="Q234" s="348"/>
      <c r="R234" s="348"/>
      <c r="S234" s="348"/>
      <c r="T234" s="348"/>
      <c r="U234" s="348"/>
      <c r="V234" s="348"/>
      <c r="W234" s="348"/>
      <c r="X234" s="348"/>
      <c r="Y234" s="348"/>
      <c r="Z234" s="348"/>
      <c r="AA234" s="54"/>
      <c r="AB234" s="54"/>
      <c r="AC234" s="54"/>
    </row>
    <row r="235" spans="1:68" ht="16.5" customHeight="1" x14ac:dyDescent="0.25">
      <c r="A235" s="349" t="s">
        <v>340</v>
      </c>
      <c r="B235" s="349"/>
      <c r="C235" s="349"/>
      <c r="D235" s="349"/>
      <c r="E235" s="349"/>
      <c r="F235" s="349"/>
      <c r="G235" s="349"/>
      <c r="H235" s="349"/>
      <c r="I235" s="349"/>
      <c r="J235" s="349"/>
      <c r="K235" s="349"/>
      <c r="L235" s="349"/>
      <c r="M235" s="349"/>
      <c r="N235" s="349"/>
      <c r="O235" s="349"/>
      <c r="P235" s="349"/>
      <c r="Q235" s="349"/>
      <c r="R235" s="349"/>
      <c r="S235" s="349"/>
      <c r="T235" s="349"/>
      <c r="U235" s="349"/>
      <c r="V235" s="349"/>
      <c r="W235" s="349"/>
      <c r="X235" s="349"/>
      <c r="Y235" s="349"/>
      <c r="Z235" s="349"/>
      <c r="AA235" s="65"/>
      <c r="AB235" s="65"/>
      <c r="AC235" s="82"/>
    </row>
    <row r="236" spans="1:68" ht="14.25" customHeight="1" x14ac:dyDescent="0.25">
      <c r="A236" s="350" t="s">
        <v>341</v>
      </c>
      <c r="B236" s="350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0"/>
      <c r="N236" s="350"/>
      <c r="O236" s="350"/>
      <c r="P236" s="350"/>
      <c r="Q236" s="350"/>
      <c r="R236" s="350"/>
      <c r="S236" s="350"/>
      <c r="T236" s="350"/>
      <c r="U236" s="350"/>
      <c r="V236" s="350"/>
      <c r="W236" s="350"/>
      <c r="X236" s="350"/>
      <c r="Y236" s="350"/>
      <c r="Z236" s="350"/>
      <c r="AA236" s="66"/>
      <c r="AB236" s="66"/>
      <c r="AC236" s="83"/>
    </row>
    <row r="237" spans="1:68" ht="27" customHeight="1" x14ac:dyDescent="0.25">
      <c r="A237" s="63" t="s">
        <v>342</v>
      </c>
      <c r="B237" s="63" t="s">
        <v>343</v>
      </c>
      <c r="C237" s="36">
        <v>4301133004</v>
      </c>
      <c r="D237" s="351">
        <v>4607111039774</v>
      </c>
      <c r="E237" s="351"/>
      <c r="F237" s="62">
        <v>0.25</v>
      </c>
      <c r="G237" s="37">
        <v>12</v>
      </c>
      <c r="H237" s="62">
        <v>3</v>
      </c>
      <c r="I237" s="62">
        <v>3.22</v>
      </c>
      <c r="J237" s="37">
        <v>70</v>
      </c>
      <c r="K237" s="37" t="s">
        <v>96</v>
      </c>
      <c r="L237" s="37" t="s">
        <v>88</v>
      </c>
      <c r="M237" s="38" t="s">
        <v>86</v>
      </c>
      <c r="N237" s="38"/>
      <c r="O237" s="37">
        <v>180</v>
      </c>
      <c r="P237" s="43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353"/>
      <c r="R237" s="353"/>
      <c r="S237" s="353"/>
      <c r="T237" s="354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IFERROR(IF(X237="","",X237*0.01788),"")</f>
        <v>0</v>
      </c>
      <c r="AA237" s="68" t="s">
        <v>46</v>
      </c>
      <c r="AB237" s="69" t="s">
        <v>46</v>
      </c>
      <c r="AC237" s="235" t="s">
        <v>344</v>
      </c>
      <c r="AG237" s="81"/>
      <c r="AJ237" s="87" t="s">
        <v>89</v>
      </c>
      <c r="AK237" s="87">
        <v>1</v>
      </c>
      <c r="BB237" s="236" t="s">
        <v>95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358"/>
      <c r="B238" s="358"/>
      <c r="C238" s="358"/>
      <c r="D238" s="358"/>
      <c r="E238" s="358"/>
      <c r="F238" s="358"/>
      <c r="G238" s="358"/>
      <c r="H238" s="358"/>
      <c r="I238" s="358"/>
      <c r="J238" s="358"/>
      <c r="K238" s="358"/>
      <c r="L238" s="358"/>
      <c r="M238" s="358"/>
      <c r="N238" s="358"/>
      <c r="O238" s="359"/>
      <c r="P238" s="355" t="s">
        <v>40</v>
      </c>
      <c r="Q238" s="356"/>
      <c r="R238" s="356"/>
      <c r="S238" s="356"/>
      <c r="T238" s="356"/>
      <c r="U238" s="356"/>
      <c r="V238" s="357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358"/>
      <c r="B239" s="358"/>
      <c r="C239" s="358"/>
      <c r="D239" s="358"/>
      <c r="E239" s="358"/>
      <c r="F239" s="358"/>
      <c r="G239" s="358"/>
      <c r="H239" s="358"/>
      <c r="I239" s="358"/>
      <c r="J239" s="358"/>
      <c r="K239" s="358"/>
      <c r="L239" s="358"/>
      <c r="M239" s="358"/>
      <c r="N239" s="358"/>
      <c r="O239" s="359"/>
      <c r="P239" s="355" t="s">
        <v>40</v>
      </c>
      <c r="Q239" s="356"/>
      <c r="R239" s="356"/>
      <c r="S239" s="356"/>
      <c r="T239" s="356"/>
      <c r="U239" s="356"/>
      <c r="V239" s="357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4.25" customHeight="1" x14ac:dyDescent="0.25">
      <c r="A240" s="350" t="s">
        <v>141</v>
      </c>
      <c r="B240" s="350"/>
      <c r="C240" s="35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50"/>
      <c r="Z240" s="350"/>
      <c r="AA240" s="66"/>
      <c r="AB240" s="66"/>
      <c r="AC240" s="83"/>
    </row>
    <row r="241" spans="1:68" ht="37.5" customHeight="1" x14ac:dyDescent="0.25">
      <c r="A241" s="63" t="s">
        <v>345</v>
      </c>
      <c r="B241" s="63" t="s">
        <v>346</v>
      </c>
      <c r="C241" s="36">
        <v>4301135400</v>
      </c>
      <c r="D241" s="351">
        <v>4607111039361</v>
      </c>
      <c r="E241" s="351"/>
      <c r="F241" s="62">
        <v>0.25</v>
      </c>
      <c r="G241" s="37">
        <v>12</v>
      </c>
      <c r="H241" s="62">
        <v>3</v>
      </c>
      <c r="I241" s="62">
        <v>3.7035999999999998</v>
      </c>
      <c r="J241" s="37">
        <v>70</v>
      </c>
      <c r="K241" s="37" t="s">
        <v>96</v>
      </c>
      <c r="L241" s="37" t="s">
        <v>88</v>
      </c>
      <c r="M241" s="38" t="s">
        <v>86</v>
      </c>
      <c r="N241" s="38"/>
      <c r="O241" s="37">
        <v>180</v>
      </c>
      <c r="P241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353"/>
      <c r="R241" s="353"/>
      <c r="S241" s="353"/>
      <c r="T241" s="354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37" t="s">
        <v>344</v>
      </c>
      <c r="AG241" s="81"/>
      <c r="AJ241" s="87" t="s">
        <v>89</v>
      </c>
      <c r="AK241" s="87">
        <v>1</v>
      </c>
      <c r="BB241" s="238" t="s">
        <v>95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358"/>
      <c r="B242" s="358"/>
      <c r="C242" s="358"/>
      <c r="D242" s="358"/>
      <c r="E242" s="358"/>
      <c r="F242" s="358"/>
      <c r="G242" s="358"/>
      <c r="H242" s="358"/>
      <c r="I242" s="358"/>
      <c r="J242" s="358"/>
      <c r="K242" s="358"/>
      <c r="L242" s="358"/>
      <c r="M242" s="358"/>
      <c r="N242" s="358"/>
      <c r="O242" s="359"/>
      <c r="P242" s="355" t="s">
        <v>40</v>
      </c>
      <c r="Q242" s="356"/>
      <c r="R242" s="356"/>
      <c r="S242" s="356"/>
      <c r="T242" s="356"/>
      <c r="U242" s="356"/>
      <c r="V242" s="357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358"/>
      <c r="B243" s="358"/>
      <c r="C243" s="358"/>
      <c r="D243" s="358"/>
      <c r="E243" s="358"/>
      <c r="F243" s="358"/>
      <c r="G243" s="358"/>
      <c r="H243" s="358"/>
      <c r="I243" s="358"/>
      <c r="J243" s="358"/>
      <c r="K243" s="358"/>
      <c r="L243" s="358"/>
      <c r="M243" s="358"/>
      <c r="N243" s="358"/>
      <c r="O243" s="359"/>
      <c r="P243" s="355" t="s">
        <v>40</v>
      </c>
      <c r="Q243" s="356"/>
      <c r="R243" s="356"/>
      <c r="S243" s="356"/>
      <c r="T243" s="356"/>
      <c r="U243" s="356"/>
      <c r="V243" s="357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27.75" customHeight="1" x14ac:dyDescent="0.2">
      <c r="A244" s="348" t="s">
        <v>347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54"/>
      <c r="AB244" s="54"/>
      <c r="AC244" s="54"/>
    </row>
    <row r="245" spans="1:68" ht="16.5" customHeight="1" x14ac:dyDescent="0.25">
      <c r="A245" s="349" t="s">
        <v>347</v>
      </c>
      <c r="B245" s="349"/>
      <c r="C245" s="349"/>
      <c r="D245" s="349"/>
      <c r="E245" s="349"/>
      <c r="F245" s="349"/>
      <c r="G245" s="349"/>
      <c r="H245" s="349"/>
      <c r="I245" s="349"/>
      <c r="J245" s="349"/>
      <c r="K245" s="349"/>
      <c r="L245" s="349"/>
      <c r="M245" s="349"/>
      <c r="N245" s="349"/>
      <c r="O245" s="349"/>
      <c r="P245" s="349"/>
      <c r="Q245" s="349"/>
      <c r="R245" s="349"/>
      <c r="S245" s="349"/>
      <c r="T245" s="349"/>
      <c r="U245" s="349"/>
      <c r="V245" s="349"/>
      <c r="W245" s="349"/>
      <c r="X245" s="349"/>
      <c r="Y245" s="349"/>
      <c r="Z245" s="349"/>
      <c r="AA245" s="65"/>
      <c r="AB245" s="65"/>
      <c r="AC245" s="82"/>
    </row>
    <row r="246" spans="1:68" ht="14.25" customHeight="1" x14ac:dyDescent="0.25">
      <c r="A246" s="350" t="s">
        <v>82</v>
      </c>
      <c r="B246" s="350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50"/>
      <c r="N246" s="350"/>
      <c r="O246" s="350"/>
      <c r="P246" s="350"/>
      <c r="Q246" s="350"/>
      <c r="R246" s="350"/>
      <c r="S246" s="350"/>
      <c r="T246" s="350"/>
      <c r="U246" s="350"/>
      <c r="V246" s="350"/>
      <c r="W246" s="350"/>
      <c r="X246" s="350"/>
      <c r="Y246" s="350"/>
      <c r="Z246" s="350"/>
      <c r="AA246" s="66"/>
      <c r="AB246" s="66"/>
      <c r="AC246" s="83"/>
    </row>
    <row r="247" spans="1:68" ht="27" customHeight="1" x14ac:dyDescent="0.25">
      <c r="A247" s="63" t="s">
        <v>348</v>
      </c>
      <c r="B247" s="63" t="s">
        <v>349</v>
      </c>
      <c r="C247" s="36">
        <v>4301071014</v>
      </c>
      <c r="D247" s="351">
        <v>4640242181264</v>
      </c>
      <c r="E247" s="351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43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353"/>
      <c r="R247" s="353"/>
      <c r="S247" s="353"/>
      <c r="T247" s="354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39" t="s">
        <v>350</v>
      </c>
      <c r="AG247" s="81"/>
      <c r="AJ247" s="87" t="s">
        <v>89</v>
      </c>
      <c r="AK247" s="87">
        <v>1</v>
      </c>
      <c r="BB247" s="240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351</v>
      </c>
      <c r="B248" s="63" t="s">
        <v>352</v>
      </c>
      <c r="C248" s="36">
        <v>4301071021</v>
      </c>
      <c r="D248" s="351">
        <v>4640242181325</v>
      </c>
      <c r="E248" s="351"/>
      <c r="F248" s="62">
        <v>0.7</v>
      </c>
      <c r="G248" s="37">
        <v>10</v>
      </c>
      <c r="H248" s="62">
        <v>7</v>
      </c>
      <c r="I248" s="62">
        <v>7.28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43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353"/>
      <c r="R248" s="353"/>
      <c r="S248" s="353"/>
      <c r="T248" s="354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1" t="s">
        <v>350</v>
      </c>
      <c r="AG248" s="81"/>
      <c r="AJ248" s="87" t="s">
        <v>89</v>
      </c>
      <c r="AK248" s="87">
        <v>1</v>
      </c>
      <c r="BB248" s="242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27" customHeight="1" x14ac:dyDescent="0.25">
      <c r="A249" s="63" t="s">
        <v>353</v>
      </c>
      <c r="B249" s="63" t="s">
        <v>354</v>
      </c>
      <c r="C249" s="36">
        <v>4301070993</v>
      </c>
      <c r="D249" s="351">
        <v>4640242180670</v>
      </c>
      <c r="E249" s="351"/>
      <c r="F249" s="62">
        <v>1</v>
      </c>
      <c r="G249" s="37">
        <v>6</v>
      </c>
      <c r="H249" s="62">
        <v>6</v>
      </c>
      <c r="I249" s="62">
        <v>6.23</v>
      </c>
      <c r="J249" s="37">
        <v>84</v>
      </c>
      <c r="K249" s="37" t="s">
        <v>87</v>
      </c>
      <c r="L249" s="37" t="s">
        <v>88</v>
      </c>
      <c r="M249" s="38" t="s">
        <v>86</v>
      </c>
      <c r="N249" s="38"/>
      <c r="O249" s="37">
        <v>180</v>
      </c>
      <c r="P249" s="43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353"/>
      <c r="R249" s="353"/>
      <c r="S249" s="353"/>
      <c r="T249" s="354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43" t="s">
        <v>355</v>
      </c>
      <c r="AG249" s="81"/>
      <c r="AJ249" s="87" t="s">
        <v>89</v>
      </c>
      <c r="AK249" s="87">
        <v>1</v>
      </c>
      <c r="BB249" s="244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358"/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9"/>
      <c r="P250" s="355" t="s">
        <v>40</v>
      </c>
      <c r="Q250" s="356"/>
      <c r="R250" s="356"/>
      <c r="S250" s="356"/>
      <c r="T250" s="356"/>
      <c r="U250" s="356"/>
      <c r="V250" s="357"/>
      <c r="W250" s="42" t="s">
        <v>39</v>
      </c>
      <c r="X250" s="43">
        <f>IFERROR(SUM(X247:X249),"0")</f>
        <v>0</v>
      </c>
      <c r="Y250" s="43">
        <f>IFERROR(SUM(Y247:Y249),"0")</f>
        <v>0</v>
      </c>
      <c r="Z250" s="43">
        <f>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358"/>
      <c r="B251" s="358"/>
      <c r="C251" s="358"/>
      <c r="D251" s="358"/>
      <c r="E251" s="358"/>
      <c r="F251" s="358"/>
      <c r="G251" s="358"/>
      <c r="H251" s="358"/>
      <c r="I251" s="358"/>
      <c r="J251" s="358"/>
      <c r="K251" s="358"/>
      <c r="L251" s="358"/>
      <c r="M251" s="358"/>
      <c r="N251" s="358"/>
      <c r="O251" s="359"/>
      <c r="P251" s="355" t="s">
        <v>40</v>
      </c>
      <c r="Q251" s="356"/>
      <c r="R251" s="356"/>
      <c r="S251" s="356"/>
      <c r="T251" s="356"/>
      <c r="U251" s="356"/>
      <c r="V251" s="357"/>
      <c r="W251" s="42" t="s">
        <v>0</v>
      </c>
      <c r="X251" s="43">
        <f>IFERROR(SUMPRODUCT(X247:X249*H247:H249),"0")</f>
        <v>0</v>
      </c>
      <c r="Y251" s="43">
        <f>IFERROR(SUMPRODUCT(Y247:Y249*H247:H249),"0")</f>
        <v>0</v>
      </c>
      <c r="Z251" s="42"/>
      <c r="AA251" s="67"/>
      <c r="AB251" s="67"/>
      <c r="AC251" s="67"/>
    </row>
    <row r="252" spans="1:68" ht="14.25" customHeight="1" x14ac:dyDescent="0.25">
      <c r="A252" s="350" t="s">
        <v>91</v>
      </c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  <c r="R252" s="350"/>
      <c r="S252" s="350"/>
      <c r="T252" s="350"/>
      <c r="U252" s="350"/>
      <c r="V252" s="350"/>
      <c r="W252" s="350"/>
      <c r="X252" s="350"/>
      <c r="Y252" s="350"/>
      <c r="Z252" s="350"/>
      <c r="AA252" s="66"/>
      <c r="AB252" s="66"/>
      <c r="AC252" s="83"/>
    </row>
    <row r="253" spans="1:68" ht="27" customHeight="1" x14ac:dyDescent="0.25">
      <c r="A253" s="63" t="s">
        <v>356</v>
      </c>
      <c r="B253" s="63" t="s">
        <v>357</v>
      </c>
      <c r="C253" s="36">
        <v>4301132080</v>
      </c>
      <c r="D253" s="351">
        <v>4640242180397</v>
      </c>
      <c r="E253" s="351"/>
      <c r="F253" s="62">
        <v>1</v>
      </c>
      <c r="G253" s="37">
        <v>6</v>
      </c>
      <c r="H253" s="62">
        <v>6</v>
      </c>
      <c r="I253" s="62">
        <v>6.26</v>
      </c>
      <c r="J253" s="37">
        <v>84</v>
      </c>
      <c r="K253" s="37" t="s">
        <v>87</v>
      </c>
      <c r="L253" s="37" t="s">
        <v>97</v>
      </c>
      <c r="M253" s="38" t="s">
        <v>86</v>
      </c>
      <c r="N253" s="38"/>
      <c r="O253" s="37">
        <v>180</v>
      </c>
      <c r="P253" s="43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353"/>
      <c r="R253" s="353"/>
      <c r="S253" s="353"/>
      <c r="T253" s="354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45" t="s">
        <v>358</v>
      </c>
      <c r="AG253" s="81"/>
      <c r="AJ253" s="87" t="s">
        <v>98</v>
      </c>
      <c r="AK253" s="87">
        <v>84</v>
      </c>
      <c r="BB253" s="246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359</v>
      </c>
      <c r="B254" s="63" t="s">
        <v>360</v>
      </c>
      <c r="C254" s="36">
        <v>4301132104</v>
      </c>
      <c r="D254" s="351">
        <v>4640242181219</v>
      </c>
      <c r="E254" s="351"/>
      <c r="F254" s="62">
        <v>0.3</v>
      </c>
      <c r="G254" s="37">
        <v>9</v>
      </c>
      <c r="H254" s="62">
        <v>2.7</v>
      </c>
      <c r="I254" s="62">
        <v>2.8450000000000002</v>
      </c>
      <c r="J254" s="37">
        <v>234</v>
      </c>
      <c r="K254" s="37" t="s">
        <v>153</v>
      </c>
      <c r="L254" s="37" t="s">
        <v>108</v>
      </c>
      <c r="M254" s="38" t="s">
        <v>86</v>
      </c>
      <c r="N254" s="38"/>
      <c r="O254" s="37">
        <v>180</v>
      </c>
      <c r="P254" s="438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353"/>
      <c r="R254" s="353"/>
      <c r="S254" s="353"/>
      <c r="T254" s="354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IFERROR(IF(X254="","",X254*0.00502),"")</f>
        <v>0</v>
      </c>
      <c r="AA254" s="68" t="s">
        <v>46</v>
      </c>
      <c r="AB254" s="69" t="s">
        <v>46</v>
      </c>
      <c r="AC254" s="247" t="s">
        <v>358</v>
      </c>
      <c r="AG254" s="81"/>
      <c r="AJ254" s="87" t="s">
        <v>109</v>
      </c>
      <c r="AK254" s="87">
        <v>18</v>
      </c>
      <c r="BB254" s="248" t="s">
        <v>95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358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8"/>
      <c r="N255" s="358"/>
      <c r="O255" s="359"/>
      <c r="P255" s="355" t="s">
        <v>40</v>
      </c>
      <c r="Q255" s="356"/>
      <c r="R255" s="356"/>
      <c r="S255" s="356"/>
      <c r="T255" s="356"/>
      <c r="U255" s="356"/>
      <c r="V255" s="357"/>
      <c r="W255" s="42" t="s">
        <v>39</v>
      </c>
      <c r="X255" s="43">
        <f>IFERROR(SUM(X253:X254),"0")</f>
        <v>0</v>
      </c>
      <c r="Y255" s="43">
        <f>IFERROR(SUM(Y253:Y254),"0")</f>
        <v>0</v>
      </c>
      <c r="Z255" s="43">
        <f>IFERROR(IF(Z253="",0,Z253),"0")+IFERROR(IF(Z254="",0,Z254),"0")</f>
        <v>0</v>
      </c>
      <c r="AA255" s="67"/>
      <c r="AB255" s="67"/>
      <c r="AC255" s="67"/>
    </row>
    <row r="256" spans="1:68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8"/>
      <c r="N256" s="358"/>
      <c r="O256" s="359"/>
      <c r="P256" s="355" t="s">
        <v>40</v>
      </c>
      <c r="Q256" s="356"/>
      <c r="R256" s="356"/>
      <c r="S256" s="356"/>
      <c r="T256" s="356"/>
      <c r="U256" s="356"/>
      <c r="V256" s="357"/>
      <c r="W256" s="42" t="s">
        <v>0</v>
      </c>
      <c r="X256" s="43">
        <f>IFERROR(SUMPRODUCT(X253:X254*H253:H254),"0")</f>
        <v>0</v>
      </c>
      <c r="Y256" s="43">
        <f>IFERROR(SUMPRODUCT(Y253:Y254*H253:H254),"0")</f>
        <v>0</v>
      </c>
      <c r="Z256" s="42"/>
      <c r="AA256" s="67"/>
      <c r="AB256" s="67"/>
      <c r="AC256" s="67"/>
    </row>
    <row r="257" spans="1:68" ht="14.25" customHeight="1" x14ac:dyDescent="0.25">
      <c r="A257" s="350" t="s">
        <v>135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  <c r="AA257" s="66"/>
      <c r="AB257" s="66"/>
      <c r="AC257" s="83"/>
    </row>
    <row r="258" spans="1:68" ht="27" customHeight="1" x14ac:dyDescent="0.25">
      <c r="A258" s="63" t="s">
        <v>361</v>
      </c>
      <c r="B258" s="63" t="s">
        <v>362</v>
      </c>
      <c r="C258" s="36">
        <v>4301136051</v>
      </c>
      <c r="D258" s="351">
        <v>4640242180304</v>
      </c>
      <c r="E258" s="351"/>
      <c r="F258" s="62">
        <v>2.7</v>
      </c>
      <c r="G258" s="37">
        <v>1</v>
      </c>
      <c r="H258" s="62">
        <v>2.7</v>
      </c>
      <c r="I258" s="62">
        <v>2.8906000000000001</v>
      </c>
      <c r="J258" s="37">
        <v>126</v>
      </c>
      <c r="K258" s="37" t="s">
        <v>96</v>
      </c>
      <c r="L258" s="37" t="s">
        <v>108</v>
      </c>
      <c r="M258" s="38" t="s">
        <v>86</v>
      </c>
      <c r="N258" s="38"/>
      <c r="O258" s="37">
        <v>180</v>
      </c>
      <c r="P258" s="439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353"/>
      <c r="R258" s="353"/>
      <c r="S258" s="353"/>
      <c r="T258" s="354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IFERROR(IF(X258="","",X258*0.00936),"")</f>
        <v>0</v>
      </c>
      <c r="AA258" s="68" t="s">
        <v>46</v>
      </c>
      <c r="AB258" s="69" t="s">
        <v>46</v>
      </c>
      <c r="AC258" s="249" t="s">
        <v>363</v>
      </c>
      <c r="AG258" s="81"/>
      <c r="AJ258" s="87" t="s">
        <v>109</v>
      </c>
      <c r="AK258" s="87">
        <v>14</v>
      </c>
      <c r="BB258" s="250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364</v>
      </c>
      <c r="B259" s="63" t="s">
        <v>365</v>
      </c>
      <c r="C259" s="36">
        <v>4301136053</v>
      </c>
      <c r="D259" s="351">
        <v>4640242180236</v>
      </c>
      <c r="E259" s="351"/>
      <c r="F259" s="62">
        <v>5</v>
      </c>
      <c r="G259" s="37">
        <v>1</v>
      </c>
      <c r="H259" s="62">
        <v>5</v>
      </c>
      <c r="I259" s="62">
        <v>5.2350000000000003</v>
      </c>
      <c r="J259" s="37">
        <v>84</v>
      </c>
      <c r="K259" s="37" t="s">
        <v>87</v>
      </c>
      <c r="L259" s="37" t="s">
        <v>97</v>
      </c>
      <c r="M259" s="38" t="s">
        <v>86</v>
      </c>
      <c r="N259" s="38"/>
      <c r="O259" s="37">
        <v>180</v>
      </c>
      <c r="P259" s="44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353"/>
      <c r="R259" s="353"/>
      <c r="S259" s="353"/>
      <c r="T259" s="354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51" t="s">
        <v>363</v>
      </c>
      <c r="AG259" s="81"/>
      <c r="AJ259" s="87" t="s">
        <v>98</v>
      </c>
      <c r="AK259" s="87">
        <v>84</v>
      </c>
      <c r="BB259" s="252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366</v>
      </c>
      <c r="B260" s="63" t="s">
        <v>367</v>
      </c>
      <c r="C260" s="36">
        <v>4301136052</v>
      </c>
      <c r="D260" s="351">
        <v>4640242180410</v>
      </c>
      <c r="E260" s="351"/>
      <c r="F260" s="62">
        <v>2.2400000000000002</v>
      </c>
      <c r="G260" s="37">
        <v>1</v>
      </c>
      <c r="H260" s="62">
        <v>2.2400000000000002</v>
      </c>
      <c r="I260" s="62">
        <v>2.4319999999999999</v>
      </c>
      <c r="J260" s="37">
        <v>126</v>
      </c>
      <c r="K260" s="37" t="s">
        <v>96</v>
      </c>
      <c r="L260" s="37" t="s">
        <v>108</v>
      </c>
      <c r="M260" s="38" t="s">
        <v>86</v>
      </c>
      <c r="N260" s="38"/>
      <c r="O260" s="37">
        <v>180</v>
      </c>
      <c r="P260" s="44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53"/>
      <c r="R260" s="353"/>
      <c r="S260" s="353"/>
      <c r="T260" s="354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IFERROR(IF(X260="","",X260*0.00936),"")</f>
        <v>0</v>
      </c>
      <c r="AA260" s="68" t="s">
        <v>46</v>
      </c>
      <c r="AB260" s="69" t="s">
        <v>46</v>
      </c>
      <c r="AC260" s="253" t="s">
        <v>363</v>
      </c>
      <c r="AG260" s="81"/>
      <c r="AJ260" s="87" t="s">
        <v>109</v>
      </c>
      <c r="AK260" s="87">
        <v>14</v>
      </c>
      <c r="BB260" s="254" t="s">
        <v>95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58"/>
      <c r="B261" s="358"/>
      <c r="C261" s="358"/>
      <c r="D261" s="358"/>
      <c r="E261" s="358"/>
      <c r="F261" s="358"/>
      <c r="G261" s="358"/>
      <c r="H261" s="358"/>
      <c r="I261" s="358"/>
      <c r="J261" s="358"/>
      <c r="K261" s="358"/>
      <c r="L261" s="358"/>
      <c r="M261" s="358"/>
      <c r="N261" s="358"/>
      <c r="O261" s="359"/>
      <c r="P261" s="355" t="s">
        <v>40</v>
      </c>
      <c r="Q261" s="356"/>
      <c r="R261" s="356"/>
      <c r="S261" s="356"/>
      <c r="T261" s="356"/>
      <c r="U261" s="356"/>
      <c r="V261" s="357"/>
      <c r="W261" s="42" t="s">
        <v>39</v>
      </c>
      <c r="X261" s="43">
        <f>IFERROR(SUM(X258:X260),"0")</f>
        <v>0</v>
      </c>
      <c r="Y261" s="43">
        <f>IFERROR(SUM(Y258:Y260),"0")</f>
        <v>0</v>
      </c>
      <c r="Z261" s="43">
        <f>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358"/>
      <c r="B262" s="358"/>
      <c r="C262" s="358"/>
      <c r="D262" s="358"/>
      <c r="E262" s="358"/>
      <c r="F262" s="358"/>
      <c r="G262" s="358"/>
      <c r="H262" s="358"/>
      <c r="I262" s="358"/>
      <c r="J262" s="358"/>
      <c r="K262" s="358"/>
      <c r="L262" s="358"/>
      <c r="M262" s="358"/>
      <c r="N262" s="358"/>
      <c r="O262" s="359"/>
      <c r="P262" s="355" t="s">
        <v>40</v>
      </c>
      <c r="Q262" s="356"/>
      <c r="R262" s="356"/>
      <c r="S262" s="356"/>
      <c r="T262" s="356"/>
      <c r="U262" s="356"/>
      <c r="V262" s="357"/>
      <c r="W262" s="42" t="s">
        <v>0</v>
      </c>
      <c r="X262" s="43">
        <f>IFERROR(SUMPRODUCT(X258:X260*H258:H260),"0")</f>
        <v>0</v>
      </c>
      <c r="Y262" s="43">
        <f>IFERROR(SUMPRODUCT(Y258:Y260*H258:H260),"0")</f>
        <v>0</v>
      </c>
      <c r="Z262" s="42"/>
      <c r="AA262" s="67"/>
      <c r="AB262" s="67"/>
      <c r="AC262" s="67"/>
    </row>
    <row r="263" spans="1:68" ht="14.25" customHeight="1" x14ac:dyDescent="0.25">
      <c r="A263" s="350" t="s">
        <v>141</v>
      </c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50"/>
      <c r="Z263" s="350"/>
      <c r="AA263" s="66"/>
      <c r="AB263" s="66"/>
      <c r="AC263" s="83"/>
    </row>
    <row r="264" spans="1:68" ht="37.5" customHeight="1" x14ac:dyDescent="0.25">
      <c r="A264" s="63" t="s">
        <v>368</v>
      </c>
      <c r="B264" s="63" t="s">
        <v>369</v>
      </c>
      <c r="C264" s="36">
        <v>4301135504</v>
      </c>
      <c r="D264" s="351">
        <v>4640242181554</v>
      </c>
      <c r="E264" s="351"/>
      <c r="F264" s="62">
        <v>3</v>
      </c>
      <c r="G264" s="37">
        <v>1</v>
      </c>
      <c r="H264" s="62">
        <v>3</v>
      </c>
      <c r="I264" s="62">
        <v>3.1920000000000002</v>
      </c>
      <c r="J264" s="37">
        <v>126</v>
      </c>
      <c r="K264" s="37" t="s">
        <v>96</v>
      </c>
      <c r="L264" s="37" t="s">
        <v>88</v>
      </c>
      <c r="M264" s="38" t="s">
        <v>86</v>
      </c>
      <c r="N264" s="38"/>
      <c r="O264" s="37">
        <v>180</v>
      </c>
      <c r="P264" s="44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353"/>
      <c r="R264" s="353"/>
      <c r="S264" s="353"/>
      <c r="T264" s="354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ref="Y264:Y275" si="12">IFERROR(IF(X264="","",X264),"")</f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55" t="s">
        <v>370</v>
      </c>
      <c r="AG264" s="81"/>
      <c r="AJ264" s="87" t="s">
        <v>89</v>
      </c>
      <c r="AK264" s="87">
        <v>1</v>
      </c>
      <c r="BB264" s="256" t="s">
        <v>95</v>
      </c>
      <c r="BM264" s="81">
        <f t="shared" ref="BM264:BM275" si="13">IFERROR(X264*I264,"0")</f>
        <v>0</v>
      </c>
      <c r="BN264" s="81">
        <f t="shared" ref="BN264:BN275" si="14">IFERROR(Y264*I264,"0")</f>
        <v>0</v>
      </c>
      <c r="BO264" s="81">
        <f t="shared" ref="BO264:BO275" si="15">IFERROR(X264/J264,"0")</f>
        <v>0</v>
      </c>
      <c r="BP264" s="81">
        <f t="shared" ref="BP264:BP275" si="16">IFERROR(Y264/J264,"0")</f>
        <v>0</v>
      </c>
    </row>
    <row r="265" spans="1:68" ht="27" customHeight="1" x14ac:dyDescent="0.25">
      <c r="A265" s="63" t="s">
        <v>371</v>
      </c>
      <c r="B265" s="63" t="s">
        <v>372</v>
      </c>
      <c r="C265" s="36">
        <v>4301135518</v>
      </c>
      <c r="D265" s="351">
        <v>4640242181561</v>
      </c>
      <c r="E265" s="351"/>
      <c r="F265" s="62">
        <v>3.7</v>
      </c>
      <c r="G265" s="37">
        <v>1</v>
      </c>
      <c r="H265" s="62">
        <v>3.7</v>
      </c>
      <c r="I265" s="62">
        <v>3.8919999999999999</v>
      </c>
      <c r="J265" s="37">
        <v>126</v>
      </c>
      <c r="K265" s="37" t="s">
        <v>96</v>
      </c>
      <c r="L265" s="37" t="s">
        <v>108</v>
      </c>
      <c r="M265" s="38" t="s">
        <v>86</v>
      </c>
      <c r="N265" s="38"/>
      <c r="O265" s="37">
        <v>180</v>
      </c>
      <c r="P265" s="44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353"/>
      <c r="R265" s="353"/>
      <c r="S265" s="353"/>
      <c r="T265" s="354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12"/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57" t="s">
        <v>373</v>
      </c>
      <c r="AG265" s="81"/>
      <c r="AJ265" s="87" t="s">
        <v>109</v>
      </c>
      <c r="AK265" s="87">
        <v>14</v>
      </c>
      <c r="BB265" s="258" t="s">
        <v>95</v>
      </c>
      <c r="BM265" s="81">
        <f t="shared" si="13"/>
        <v>0</v>
      </c>
      <c r="BN265" s="81">
        <f t="shared" si="14"/>
        <v>0</v>
      </c>
      <c r="BO265" s="81">
        <f t="shared" si="15"/>
        <v>0</v>
      </c>
      <c r="BP265" s="81">
        <f t="shared" si="16"/>
        <v>0</v>
      </c>
    </row>
    <row r="266" spans="1:68" ht="27" customHeight="1" x14ac:dyDescent="0.25">
      <c r="A266" s="63" t="s">
        <v>374</v>
      </c>
      <c r="B266" s="63" t="s">
        <v>375</v>
      </c>
      <c r="C266" s="36">
        <v>4301135374</v>
      </c>
      <c r="D266" s="351">
        <v>4640242181424</v>
      </c>
      <c r="E266" s="351"/>
      <c r="F266" s="62">
        <v>5.5</v>
      </c>
      <c r="G266" s="37">
        <v>1</v>
      </c>
      <c r="H266" s="62">
        <v>5.5</v>
      </c>
      <c r="I266" s="62">
        <v>5.7350000000000003</v>
      </c>
      <c r="J266" s="37">
        <v>84</v>
      </c>
      <c r="K266" s="37" t="s">
        <v>87</v>
      </c>
      <c r="L266" s="37" t="s">
        <v>108</v>
      </c>
      <c r="M266" s="38" t="s">
        <v>86</v>
      </c>
      <c r="N266" s="38"/>
      <c r="O266" s="37">
        <v>180</v>
      </c>
      <c r="P266" s="44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353"/>
      <c r="R266" s="353"/>
      <c r="S266" s="353"/>
      <c r="T266" s="354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12"/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59" t="s">
        <v>370</v>
      </c>
      <c r="AG266" s="81"/>
      <c r="AJ266" s="87" t="s">
        <v>109</v>
      </c>
      <c r="AK266" s="87">
        <v>12</v>
      </c>
      <c r="BB266" s="260" t="s">
        <v>95</v>
      </c>
      <c r="BM266" s="81">
        <f t="shared" si="13"/>
        <v>0</v>
      </c>
      <c r="BN266" s="81">
        <f t="shared" si="14"/>
        <v>0</v>
      </c>
      <c r="BO266" s="81">
        <f t="shared" si="15"/>
        <v>0</v>
      </c>
      <c r="BP266" s="81">
        <f t="shared" si="16"/>
        <v>0</v>
      </c>
    </row>
    <row r="267" spans="1:68" ht="27" customHeight="1" x14ac:dyDescent="0.25">
      <c r="A267" s="63" t="s">
        <v>376</v>
      </c>
      <c r="B267" s="63" t="s">
        <v>377</v>
      </c>
      <c r="C267" s="36">
        <v>4301135405</v>
      </c>
      <c r="D267" s="351">
        <v>4640242181523</v>
      </c>
      <c r="E267" s="351"/>
      <c r="F267" s="62">
        <v>3</v>
      </c>
      <c r="G267" s="37">
        <v>1</v>
      </c>
      <c r="H267" s="62">
        <v>3</v>
      </c>
      <c r="I267" s="62">
        <v>3.1920000000000002</v>
      </c>
      <c r="J267" s="37">
        <v>126</v>
      </c>
      <c r="K267" s="37" t="s">
        <v>96</v>
      </c>
      <c r="L267" s="37" t="s">
        <v>108</v>
      </c>
      <c r="M267" s="38" t="s">
        <v>86</v>
      </c>
      <c r="N267" s="38"/>
      <c r="O267" s="37">
        <v>180</v>
      </c>
      <c r="P267" s="44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353"/>
      <c r="R267" s="353"/>
      <c r="S267" s="353"/>
      <c r="T267" s="354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12"/>
        <v>0</v>
      </c>
      <c r="Z267" s="41">
        <f t="shared" ref="Z267:Z272" si="17">IFERROR(IF(X267="","",X267*0.00936),"")</f>
        <v>0</v>
      </c>
      <c r="AA267" s="68" t="s">
        <v>46</v>
      </c>
      <c r="AB267" s="69" t="s">
        <v>46</v>
      </c>
      <c r="AC267" s="261" t="s">
        <v>373</v>
      </c>
      <c r="AG267" s="81"/>
      <c r="AJ267" s="87" t="s">
        <v>109</v>
      </c>
      <c r="AK267" s="87">
        <v>14</v>
      </c>
      <c r="BB267" s="262" t="s">
        <v>95</v>
      </c>
      <c r="BM267" s="81">
        <f t="shared" si="13"/>
        <v>0</v>
      </c>
      <c r="BN267" s="81">
        <f t="shared" si="14"/>
        <v>0</v>
      </c>
      <c r="BO267" s="81">
        <f t="shared" si="15"/>
        <v>0</v>
      </c>
      <c r="BP267" s="81">
        <f t="shared" si="16"/>
        <v>0</v>
      </c>
    </row>
    <row r="268" spans="1:68" ht="27" customHeight="1" x14ac:dyDescent="0.25">
      <c r="A268" s="63" t="s">
        <v>378</v>
      </c>
      <c r="B268" s="63" t="s">
        <v>379</v>
      </c>
      <c r="C268" s="36">
        <v>4301135375</v>
      </c>
      <c r="D268" s="351">
        <v>4640242181486</v>
      </c>
      <c r="E268" s="351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108</v>
      </c>
      <c r="M268" s="38" t="s">
        <v>86</v>
      </c>
      <c r="N268" s="38"/>
      <c r="O268" s="37">
        <v>180</v>
      </c>
      <c r="P268" s="44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353"/>
      <c r="R268" s="353"/>
      <c r="S268" s="353"/>
      <c r="T268" s="354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12"/>
        <v>0</v>
      </c>
      <c r="Z268" s="41">
        <f t="shared" si="17"/>
        <v>0</v>
      </c>
      <c r="AA268" s="68" t="s">
        <v>46</v>
      </c>
      <c r="AB268" s="69" t="s">
        <v>46</v>
      </c>
      <c r="AC268" s="263" t="s">
        <v>370</v>
      </c>
      <c r="AG268" s="81"/>
      <c r="AJ268" s="87" t="s">
        <v>109</v>
      </c>
      <c r="AK268" s="87">
        <v>14</v>
      </c>
      <c r="BB268" s="264" t="s">
        <v>95</v>
      </c>
      <c r="BM268" s="81">
        <f t="shared" si="13"/>
        <v>0</v>
      </c>
      <c r="BN268" s="81">
        <f t="shared" si="14"/>
        <v>0</v>
      </c>
      <c r="BO268" s="81">
        <f t="shared" si="15"/>
        <v>0</v>
      </c>
      <c r="BP268" s="81">
        <f t="shared" si="16"/>
        <v>0</v>
      </c>
    </row>
    <row r="269" spans="1:68" ht="37.5" customHeight="1" x14ac:dyDescent="0.25">
      <c r="A269" s="63" t="s">
        <v>380</v>
      </c>
      <c r="B269" s="63" t="s">
        <v>381</v>
      </c>
      <c r="C269" s="36">
        <v>4301135402</v>
      </c>
      <c r="D269" s="351">
        <v>4640242181493</v>
      </c>
      <c r="E269" s="351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44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353"/>
      <c r="R269" s="353"/>
      <c r="S269" s="353"/>
      <c r="T269" s="354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12"/>
        <v>0</v>
      </c>
      <c r="Z269" s="41">
        <f t="shared" si="17"/>
        <v>0</v>
      </c>
      <c r="AA269" s="68" t="s">
        <v>46</v>
      </c>
      <c r="AB269" s="69" t="s">
        <v>46</v>
      </c>
      <c r="AC269" s="265" t="s">
        <v>370</v>
      </c>
      <c r="AG269" s="81"/>
      <c r="AJ269" s="87" t="s">
        <v>89</v>
      </c>
      <c r="AK269" s="87">
        <v>1</v>
      </c>
      <c r="BB269" s="266" t="s">
        <v>95</v>
      </c>
      <c r="BM269" s="81">
        <f t="shared" si="13"/>
        <v>0</v>
      </c>
      <c r="BN269" s="81">
        <f t="shared" si="14"/>
        <v>0</v>
      </c>
      <c r="BO269" s="81">
        <f t="shared" si="15"/>
        <v>0</v>
      </c>
      <c r="BP269" s="81">
        <f t="shared" si="16"/>
        <v>0</v>
      </c>
    </row>
    <row r="270" spans="1:68" ht="37.5" customHeight="1" x14ac:dyDescent="0.25">
      <c r="A270" s="63" t="s">
        <v>382</v>
      </c>
      <c r="B270" s="63" t="s">
        <v>383</v>
      </c>
      <c r="C270" s="36">
        <v>4301135403</v>
      </c>
      <c r="D270" s="351">
        <v>4640242181509</v>
      </c>
      <c r="E270" s="351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4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353"/>
      <c r="R270" s="353"/>
      <c r="S270" s="353"/>
      <c r="T270" s="354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12"/>
        <v>0</v>
      </c>
      <c r="Z270" s="41">
        <f t="shared" si="17"/>
        <v>0</v>
      </c>
      <c r="AA270" s="68" t="s">
        <v>46</v>
      </c>
      <c r="AB270" s="69" t="s">
        <v>46</v>
      </c>
      <c r="AC270" s="267" t="s">
        <v>370</v>
      </c>
      <c r="AG270" s="81"/>
      <c r="AJ270" s="87" t="s">
        <v>89</v>
      </c>
      <c r="AK270" s="87">
        <v>1</v>
      </c>
      <c r="BB270" s="268" t="s">
        <v>95</v>
      </c>
      <c r="BM270" s="81">
        <f t="shared" si="13"/>
        <v>0</v>
      </c>
      <c r="BN270" s="81">
        <f t="shared" si="14"/>
        <v>0</v>
      </c>
      <c r="BO270" s="81">
        <f t="shared" si="15"/>
        <v>0</v>
      </c>
      <c r="BP270" s="81">
        <f t="shared" si="16"/>
        <v>0</v>
      </c>
    </row>
    <row r="271" spans="1:68" ht="27" customHeight="1" x14ac:dyDescent="0.25">
      <c r="A271" s="63" t="s">
        <v>384</v>
      </c>
      <c r="B271" s="63" t="s">
        <v>385</v>
      </c>
      <c r="C271" s="36">
        <v>4301135304</v>
      </c>
      <c r="D271" s="351">
        <v>4640242181240</v>
      </c>
      <c r="E271" s="351"/>
      <c r="F271" s="62">
        <v>0.3</v>
      </c>
      <c r="G271" s="37">
        <v>9</v>
      </c>
      <c r="H271" s="62">
        <v>2.7</v>
      </c>
      <c r="I271" s="62">
        <v>2.88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449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353"/>
      <c r="R271" s="353"/>
      <c r="S271" s="353"/>
      <c r="T271" s="354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12"/>
        <v>0</v>
      </c>
      <c r="Z271" s="41">
        <f t="shared" si="17"/>
        <v>0</v>
      </c>
      <c r="AA271" s="68" t="s">
        <v>46</v>
      </c>
      <c r="AB271" s="69" t="s">
        <v>46</v>
      </c>
      <c r="AC271" s="269" t="s">
        <v>370</v>
      </c>
      <c r="AG271" s="81"/>
      <c r="AJ271" s="87" t="s">
        <v>89</v>
      </c>
      <c r="AK271" s="87">
        <v>1</v>
      </c>
      <c r="BB271" s="270" t="s">
        <v>95</v>
      </c>
      <c r="BM271" s="81">
        <f t="shared" si="13"/>
        <v>0</v>
      </c>
      <c r="BN271" s="81">
        <f t="shared" si="14"/>
        <v>0</v>
      </c>
      <c r="BO271" s="81">
        <f t="shared" si="15"/>
        <v>0</v>
      </c>
      <c r="BP271" s="81">
        <f t="shared" si="16"/>
        <v>0</v>
      </c>
    </row>
    <row r="272" spans="1:68" ht="27" customHeight="1" x14ac:dyDescent="0.25">
      <c r="A272" s="63" t="s">
        <v>386</v>
      </c>
      <c r="B272" s="63" t="s">
        <v>387</v>
      </c>
      <c r="C272" s="36">
        <v>4301135610</v>
      </c>
      <c r="D272" s="351">
        <v>4640242181318</v>
      </c>
      <c r="E272" s="351"/>
      <c r="F272" s="62">
        <v>0.3</v>
      </c>
      <c r="G272" s="37">
        <v>9</v>
      </c>
      <c r="H272" s="62">
        <v>2.7</v>
      </c>
      <c r="I272" s="62">
        <v>2.988</v>
      </c>
      <c r="J272" s="37">
        <v>126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45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353"/>
      <c r="R272" s="353"/>
      <c r="S272" s="353"/>
      <c r="T272" s="354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12"/>
        <v>0</v>
      </c>
      <c r="Z272" s="41">
        <f t="shared" si="17"/>
        <v>0</v>
      </c>
      <c r="AA272" s="68" t="s">
        <v>46</v>
      </c>
      <c r="AB272" s="69" t="s">
        <v>46</v>
      </c>
      <c r="AC272" s="271" t="s">
        <v>373</v>
      </c>
      <c r="AG272" s="81"/>
      <c r="AJ272" s="87" t="s">
        <v>89</v>
      </c>
      <c r="AK272" s="87">
        <v>1</v>
      </c>
      <c r="BB272" s="272" t="s">
        <v>95</v>
      </c>
      <c r="BM272" s="81">
        <f t="shared" si="13"/>
        <v>0</v>
      </c>
      <c r="BN272" s="81">
        <f t="shared" si="14"/>
        <v>0</v>
      </c>
      <c r="BO272" s="81">
        <f t="shared" si="15"/>
        <v>0</v>
      </c>
      <c r="BP272" s="81">
        <f t="shared" si="16"/>
        <v>0</v>
      </c>
    </row>
    <row r="273" spans="1:68" ht="27" customHeight="1" x14ac:dyDescent="0.25">
      <c r="A273" s="63" t="s">
        <v>388</v>
      </c>
      <c r="B273" s="63" t="s">
        <v>389</v>
      </c>
      <c r="C273" s="36">
        <v>4301135306</v>
      </c>
      <c r="D273" s="351">
        <v>4640242181387</v>
      </c>
      <c r="E273" s="351"/>
      <c r="F273" s="62">
        <v>0.3</v>
      </c>
      <c r="G273" s="37">
        <v>9</v>
      </c>
      <c r="H273" s="62">
        <v>2.7</v>
      </c>
      <c r="I273" s="62">
        <v>2.8450000000000002</v>
      </c>
      <c r="J273" s="37">
        <v>234</v>
      </c>
      <c r="K273" s="37" t="s">
        <v>153</v>
      </c>
      <c r="L273" s="37" t="s">
        <v>88</v>
      </c>
      <c r="M273" s="38" t="s">
        <v>86</v>
      </c>
      <c r="N273" s="38"/>
      <c r="O273" s="37">
        <v>180</v>
      </c>
      <c r="P273" s="451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353"/>
      <c r="R273" s="353"/>
      <c r="S273" s="353"/>
      <c r="T273" s="354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12"/>
        <v>0</v>
      </c>
      <c r="Z273" s="41">
        <f>IFERROR(IF(X273="","",X273*0.00502),"")</f>
        <v>0</v>
      </c>
      <c r="AA273" s="68" t="s">
        <v>46</v>
      </c>
      <c r="AB273" s="69" t="s">
        <v>46</v>
      </c>
      <c r="AC273" s="273" t="s">
        <v>370</v>
      </c>
      <c r="AG273" s="81"/>
      <c r="AJ273" s="87" t="s">
        <v>89</v>
      </c>
      <c r="AK273" s="87">
        <v>1</v>
      </c>
      <c r="BB273" s="274" t="s">
        <v>95</v>
      </c>
      <c r="BM273" s="81">
        <f t="shared" si="13"/>
        <v>0</v>
      </c>
      <c r="BN273" s="81">
        <f t="shared" si="14"/>
        <v>0</v>
      </c>
      <c r="BO273" s="81">
        <f t="shared" si="15"/>
        <v>0</v>
      </c>
      <c r="BP273" s="81">
        <f t="shared" si="16"/>
        <v>0</v>
      </c>
    </row>
    <row r="274" spans="1:68" ht="27" customHeight="1" x14ac:dyDescent="0.25">
      <c r="A274" s="63" t="s">
        <v>390</v>
      </c>
      <c r="B274" s="63" t="s">
        <v>391</v>
      </c>
      <c r="C274" s="36">
        <v>4301135309</v>
      </c>
      <c r="D274" s="351">
        <v>4640242181332</v>
      </c>
      <c r="E274" s="351"/>
      <c r="F274" s="62">
        <v>0.3</v>
      </c>
      <c r="G274" s="37">
        <v>9</v>
      </c>
      <c r="H274" s="62">
        <v>2.7</v>
      </c>
      <c r="I274" s="62">
        <v>2.9079999999999999</v>
      </c>
      <c r="J274" s="37">
        <v>234</v>
      </c>
      <c r="K274" s="37" t="s">
        <v>153</v>
      </c>
      <c r="L274" s="37" t="s">
        <v>108</v>
      </c>
      <c r="M274" s="38" t="s">
        <v>86</v>
      </c>
      <c r="N274" s="38"/>
      <c r="O274" s="37">
        <v>180</v>
      </c>
      <c r="P274" s="45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353"/>
      <c r="R274" s="353"/>
      <c r="S274" s="353"/>
      <c r="T274" s="354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12"/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75" t="s">
        <v>370</v>
      </c>
      <c r="AG274" s="81"/>
      <c r="AJ274" s="87" t="s">
        <v>109</v>
      </c>
      <c r="AK274" s="87">
        <v>18</v>
      </c>
      <c r="BB274" s="276" t="s">
        <v>95</v>
      </c>
      <c r="BM274" s="81">
        <f t="shared" si="13"/>
        <v>0</v>
      </c>
      <c r="BN274" s="81">
        <f t="shared" si="14"/>
        <v>0</v>
      </c>
      <c r="BO274" s="81">
        <f t="shared" si="15"/>
        <v>0</v>
      </c>
      <c r="BP274" s="81">
        <f t="shared" si="16"/>
        <v>0</v>
      </c>
    </row>
    <row r="275" spans="1:68" ht="27" customHeight="1" x14ac:dyDescent="0.25">
      <c r="A275" s="63" t="s">
        <v>392</v>
      </c>
      <c r="B275" s="63" t="s">
        <v>393</v>
      </c>
      <c r="C275" s="36">
        <v>4301135308</v>
      </c>
      <c r="D275" s="351">
        <v>4640242181349</v>
      </c>
      <c r="E275" s="351"/>
      <c r="F275" s="62">
        <v>0.3</v>
      </c>
      <c r="G275" s="37">
        <v>9</v>
      </c>
      <c r="H275" s="62">
        <v>2.7</v>
      </c>
      <c r="I275" s="62">
        <v>2.9079999999999999</v>
      </c>
      <c r="J275" s="37">
        <v>234</v>
      </c>
      <c r="K275" s="37" t="s">
        <v>153</v>
      </c>
      <c r="L275" s="37" t="s">
        <v>88</v>
      </c>
      <c r="M275" s="38" t="s">
        <v>86</v>
      </c>
      <c r="N275" s="38"/>
      <c r="O275" s="37">
        <v>180</v>
      </c>
      <c r="P275" s="453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5" s="353"/>
      <c r="R275" s="353"/>
      <c r="S275" s="353"/>
      <c r="T275" s="354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12"/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277" t="s">
        <v>370</v>
      </c>
      <c r="AG275" s="81"/>
      <c r="AJ275" s="87" t="s">
        <v>89</v>
      </c>
      <c r="AK275" s="87">
        <v>1</v>
      </c>
      <c r="BB275" s="278" t="s">
        <v>95</v>
      </c>
      <c r="BM275" s="81">
        <f t="shared" si="13"/>
        <v>0</v>
      </c>
      <c r="BN275" s="81">
        <f t="shared" si="14"/>
        <v>0</v>
      </c>
      <c r="BO275" s="81">
        <f t="shared" si="15"/>
        <v>0</v>
      </c>
      <c r="BP275" s="81">
        <f t="shared" si="16"/>
        <v>0</v>
      </c>
    </row>
    <row r="276" spans="1:68" x14ac:dyDescent="0.2">
      <c r="A276" s="358"/>
      <c r="B276" s="358"/>
      <c r="C276" s="358"/>
      <c r="D276" s="358"/>
      <c r="E276" s="358"/>
      <c r="F276" s="358"/>
      <c r="G276" s="358"/>
      <c r="H276" s="358"/>
      <c r="I276" s="358"/>
      <c r="J276" s="358"/>
      <c r="K276" s="358"/>
      <c r="L276" s="358"/>
      <c r="M276" s="358"/>
      <c r="N276" s="358"/>
      <c r="O276" s="359"/>
      <c r="P276" s="355" t="s">
        <v>40</v>
      </c>
      <c r="Q276" s="356"/>
      <c r="R276" s="356"/>
      <c r="S276" s="356"/>
      <c r="T276" s="356"/>
      <c r="U276" s="356"/>
      <c r="V276" s="357"/>
      <c r="W276" s="42" t="s">
        <v>39</v>
      </c>
      <c r="X276" s="43">
        <f>IFERROR(SUM(X264:X275),"0")</f>
        <v>0</v>
      </c>
      <c r="Y276" s="43">
        <f>IFERROR(SUM(Y264:Y275),"0")</f>
        <v>0</v>
      </c>
      <c r="Z276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358"/>
      <c r="B277" s="358"/>
      <c r="C277" s="358"/>
      <c r="D277" s="358"/>
      <c r="E277" s="358"/>
      <c r="F277" s="358"/>
      <c r="G277" s="358"/>
      <c r="H277" s="358"/>
      <c r="I277" s="358"/>
      <c r="J277" s="358"/>
      <c r="K277" s="358"/>
      <c r="L277" s="358"/>
      <c r="M277" s="358"/>
      <c r="N277" s="358"/>
      <c r="O277" s="359"/>
      <c r="P277" s="355" t="s">
        <v>40</v>
      </c>
      <c r="Q277" s="356"/>
      <c r="R277" s="356"/>
      <c r="S277" s="356"/>
      <c r="T277" s="356"/>
      <c r="U277" s="356"/>
      <c r="V277" s="357"/>
      <c r="W277" s="42" t="s">
        <v>0</v>
      </c>
      <c r="X277" s="43">
        <f>IFERROR(SUMPRODUCT(X264:X275*H264:H275),"0")</f>
        <v>0</v>
      </c>
      <c r="Y277" s="43">
        <f>IFERROR(SUMPRODUCT(Y264:Y275*H264:H275),"0")</f>
        <v>0</v>
      </c>
      <c r="Z277" s="42"/>
      <c r="AA277" s="67"/>
      <c r="AB277" s="67"/>
      <c r="AC277" s="67"/>
    </row>
    <row r="278" spans="1:68" ht="15" customHeight="1" x14ac:dyDescent="0.2">
      <c r="A278" s="358"/>
      <c r="B278" s="358"/>
      <c r="C278" s="358"/>
      <c r="D278" s="358"/>
      <c r="E278" s="358"/>
      <c r="F278" s="358"/>
      <c r="G278" s="358"/>
      <c r="H278" s="358"/>
      <c r="I278" s="358"/>
      <c r="J278" s="358"/>
      <c r="K278" s="358"/>
      <c r="L278" s="358"/>
      <c r="M278" s="358"/>
      <c r="N278" s="358"/>
      <c r="O278" s="457"/>
      <c r="P278" s="454" t="s">
        <v>33</v>
      </c>
      <c r="Q278" s="455"/>
      <c r="R278" s="455"/>
      <c r="S278" s="455"/>
      <c r="T278" s="455"/>
      <c r="U278" s="455"/>
      <c r="V278" s="456"/>
      <c r="W278" s="42" t="s">
        <v>0</v>
      </c>
      <c r="X278" s="43">
        <f>IFERROR(X24+X31+X38+X46+X51+X55+X59+X64+X70+X76+X81+X87+X97+X103+X113+X117+X121+X127+X133+X139+X144+X149+X154+X159+X166+X174+X178+X184+X191+X199+X204+X209+X215+X221+X227+X233+X239+X243+X251+X256+X262+X277,"0")</f>
        <v>0</v>
      </c>
      <c r="Y278" s="43">
        <f>IFERROR(Y24+Y31+Y38+Y46+Y51+Y55+Y59+Y64+Y70+Y76+Y81+Y87+Y97+Y103+Y113+Y117+Y121+Y127+Y133+Y139+Y144+Y149+Y154+Y159+Y166+Y174+Y178+Y184+Y191+Y199+Y204+Y209+Y215+Y221+Y227+Y233+Y239+Y243+Y251+Y256+Y262+Y277,"0")</f>
        <v>0</v>
      </c>
      <c r="Z278" s="42"/>
      <c r="AA278" s="67"/>
      <c r="AB278" s="67"/>
      <c r="AC278" s="67"/>
    </row>
    <row r="279" spans="1:68" x14ac:dyDescent="0.2">
      <c r="A279" s="358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8"/>
      <c r="N279" s="358"/>
      <c r="O279" s="457"/>
      <c r="P279" s="454" t="s">
        <v>34</v>
      </c>
      <c r="Q279" s="455"/>
      <c r="R279" s="455"/>
      <c r="S279" s="455"/>
      <c r="T279" s="455"/>
      <c r="U279" s="455"/>
      <c r="V279" s="456"/>
      <c r="W279" s="42" t="s">
        <v>0</v>
      </c>
      <c r="X279" s="43">
        <f>IFERROR(SUM(BM22:BM275),"0")</f>
        <v>0</v>
      </c>
      <c r="Y279" s="43">
        <f>IFERROR(SUM(BN22:BN275),"0")</f>
        <v>0</v>
      </c>
      <c r="Z279" s="42"/>
      <c r="AA279" s="67"/>
      <c r="AB279" s="67"/>
      <c r="AC279" s="67"/>
    </row>
    <row r="280" spans="1:68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8"/>
      <c r="N280" s="358"/>
      <c r="O280" s="457"/>
      <c r="P280" s="454" t="s">
        <v>35</v>
      </c>
      <c r="Q280" s="455"/>
      <c r="R280" s="455"/>
      <c r="S280" s="455"/>
      <c r="T280" s="455"/>
      <c r="U280" s="455"/>
      <c r="V280" s="456"/>
      <c r="W280" s="42" t="s">
        <v>20</v>
      </c>
      <c r="X280" s="44">
        <f>ROUNDUP(SUM(BO22:BO275),0)</f>
        <v>0</v>
      </c>
      <c r="Y280" s="44">
        <f>ROUNDUP(SUM(BP22:BP275),0)</f>
        <v>0</v>
      </c>
      <c r="Z280" s="42"/>
      <c r="AA280" s="67"/>
      <c r="AB280" s="67"/>
      <c r="AC280" s="67"/>
    </row>
    <row r="281" spans="1:68" x14ac:dyDescent="0.2">
      <c r="A281" s="358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457"/>
      <c r="P281" s="454" t="s">
        <v>36</v>
      </c>
      <c r="Q281" s="455"/>
      <c r="R281" s="455"/>
      <c r="S281" s="455"/>
      <c r="T281" s="455"/>
      <c r="U281" s="455"/>
      <c r="V281" s="456"/>
      <c r="W281" s="42" t="s">
        <v>0</v>
      </c>
      <c r="X281" s="43">
        <f>GrossWeightTotal+PalletQtyTotal*25</f>
        <v>0</v>
      </c>
      <c r="Y281" s="43">
        <f>GrossWeightTotalR+PalletQtyTotalR*25</f>
        <v>0</v>
      </c>
      <c r="Z281" s="42"/>
      <c r="AA281" s="67"/>
      <c r="AB281" s="67"/>
      <c r="AC281" s="67"/>
    </row>
    <row r="282" spans="1:68" x14ac:dyDescent="0.2">
      <c r="A282" s="358"/>
      <c r="B282" s="358"/>
      <c r="C282" s="358"/>
      <c r="D282" s="358"/>
      <c r="E282" s="358"/>
      <c r="F282" s="358"/>
      <c r="G282" s="358"/>
      <c r="H282" s="358"/>
      <c r="I282" s="358"/>
      <c r="J282" s="358"/>
      <c r="K282" s="358"/>
      <c r="L282" s="358"/>
      <c r="M282" s="358"/>
      <c r="N282" s="358"/>
      <c r="O282" s="457"/>
      <c r="P282" s="454" t="s">
        <v>37</v>
      </c>
      <c r="Q282" s="455"/>
      <c r="R282" s="455"/>
      <c r="S282" s="455"/>
      <c r="T282" s="455"/>
      <c r="U282" s="455"/>
      <c r="V282" s="456"/>
      <c r="W282" s="42" t="s">
        <v>20</v>
      </c>
      <c r="X282" s="43">
        <f>IFERROR(X23+X30+X37+X45+X50+X54+X58+X63+X69+X75+X80+X86+X96+X102+X112+X116+X120+X126+X132+X138+X143+X148+X153+X158+X165+X173+X177+X183+X190+X198+X203+X208+X214+X220+X226+X232+X238+X242+X250+X255+X261+X276,"0")</f>
        <v>0</v>
      </c>
      <c r="Y282" s="43">
        <f>IFERROR(Y23+Y30+Y37+Y45+Y50+Y54+Y58+Y63+Y69+Y75+Y80+Y86+Y96+Y102+Y112+Y116+Y120+Y126+Y132+Y138+Y143+Y148+Y153+Y158+Y165+Y173+Y177+Y183+Y190+Y198+Y203+Y208+Y214+Y220+Y226+Y232+Y238+Y242+Y250+Y255+Y261+Y276,"0")</f>
        <v>0</v>
      </c>
      <c r="Z282" s="42"/>
      <c r="AA282" s="67"/>
      <c r="AB282" s="67"/>
      <c r="AC282" s="67"/>
    </row>
    <row r="283" spans="1:68" ht="14.25" x14ac:dyDescent="0.2">
      <c r="A283" s="358"/>
      <c r="B283" s="358"/>
      <c r="C283" s="358"/>
      <c r="D283" s="358"/>
      <c r="E283" s="358"/>
      <c r="F283" s="358"/>
      <c r="G283" s="358"/>
      <c r="H283" s="358"/>
      <c r="I283" s="358"/>
      <c r="J283" s="358"/>
      <c r="K283" s="358"/>
      <c r="L283" s="358"/>
      <c r="M283" s="358"/>
      <c r="N283" s="358"/>
      <c r="O283" s="457"/>
      <c r="P283" s="454" t="s">
        <v>38</v>
      </c>
      <c r="Q283" s="455"/>
      <c r="R283" s="455"/>
      <c r="S283" s="455"/>
      <c r="T283" s="455"/>
      <c r="U283" s="455"/>
      <c r="V283" s="456"/>
      <c r="W283" s="45" t="s">
        <v>52</v>
      </c>
      <c r="X283" s="42"/>
      <c r="Y283" s="42"/>
      <c r="Z283" s="42">
        <f>IFERROR(Z23+Z30+Z37+Z45+Z50+Z54+Z58+Z63+Z69+Z75+Z80+Z86+Z96+Z102+Z112+Z116+Z120+Z126+Z132+Z138+Z143+Z148+Z153+Z158+Z165+Z173+Z177+Z183+Z190+Z198+Z203+Z208+Z214+Z220+Z226+Z232+Z238+Z242+Z250+Z255+Z261+Z276,"0")</f>
        <v>0</v>
      </c>
      <c r="AA283" s="67"/>
      <c r="AB283" s="67"/>
      <c r="AC283" s="67"/>
    </row>
    <row r="284" spans="1:68" ht="13.5" thickBot="1" x14ac:dyDescent="0.25"/>
    <row r="285" spans="1:68" ht="27" thickTop="1" thickBot="1" x14ac:dyDescent="0.25">
      <c r="A285" s="46" t="s">
        <v>9</v>
      </c>
      <c r="B285" s="88" t="s">
        <v>81</v>
      </c>
      <c r="C285" s="458" t="s">
        <v>45</v>
      </c>
      <c r="D285" s="458" t="s">
        <v>45</v>
      </c>
      <c r="E285" s="458" t="s">
        <v>45</v>
      </c>
      <c r="F285" s="458" t="s">
        <v>45</v>
      </c>
      <c r="G285" s="458" t="s">
        <v>45</v>
      </c>
      <c r="H285" s="458" t="s">
        <v>45</v>
      </c>
      <c r="I285" s="458" t="s">
        <v>45</v>
      </c>
      <c r="J285" s="458" t="s">
        <v>45</v>
      </c>
      <c r="K285" s="458" t="s">
        <v>45</v>
      </c>
      <c r="L285" s="458" t="s">
        <v>45</v>
      </c>
      <c r="M285" s="458" t="s">
        <v>45</v>
      </c>
      <c r="N285" s="459"/>
      <c r="O285" s="458" t="s">
        <v>45</v>
      </c>
      <c r="P285" s="458" t="s">
        <v>45</v>
      </c>
      <c r="Q285" s="458" t="s">
        <v>45</v>
      </c>
      <c r="R285" s="458" t="s">
        <v>45</v>
      </c>
      <c r="S285" s="458" t="s">
        <v>45</v>
      </c>
      <c r="T285" s="458" t="s">
        <v>45</v>
      </c>
      <c r="U285" s="88" t="s">
        <v>248</v>
      </c>
      <c r="V285" s="88" t="s">
        <v>257</v>
      </c>
      <c r="W285" s="458" t="s">
        <v>276</v>
      </c>
      <c r="X285" s="458" t="s">
        <v>276</v>
      </c>
      <c r="Y285" s="458" t="s">
        <v>276</v>
      </c>
      <c r="Z285" s="458" t="s">
        <v>276</v>
      </c>
      <c r="AA285" s="458" t="s">
        <v>276</v>
      </c>
      <c r="AB285" s="88" t="s">
        <v>330</v>
      </c>
      <c r="AC285" s="88" t="s">
        <v>335</v>
      </c>
      <c r="AD285" s="88" t="s">
        <v>339</v>
      </c>
      <c r="AE285" s="88" t="s">
        <v>347</v>
      </c>
      <c r="AF285" s="1"/>
    </row>
    <row r="286" spans="1:68" ht="14.25" customHeight="1" thickTop="1" x14ac:dyDescent="0.2">
      <c r="A286" s="460" t="s">
        <v>10</v>
      </c>
      <c r="B286" s="458" t="s">
        <v>81</v>
      </c>
      <c r="C286" s="458" t="s">
        <v>90</v>
      </c>
      <c r="D286" s="458" t="s">
        <v>101</v>
      </c>
      <c r="E286" s="458" t="s">
        <v>113</v>
      </c>
      <c r="F286" s="458" t="s">
        <v>124</v>
      </c>
      <c r="G286" s="458" t="s">
        <v>149</v>
      </c>
      <c r="H286" s="458" t="s">
        <v>156</v>
      </c>
      <c r="I286" s="458" t="s">
        <v>160</v>
      </c>
      <c r="J286" s="458" t="s">
        <v>168</v>
      </c>
      <c r="K286" s="458" t="s">
        <v>183</v>
      </c>
      <c r="L286" s="458" t="s">
        <v>189</v>
      </c>
      <c r="M286" s="458" t="s">
        <v>214</v>
      </c>
      <c r="N286" s="1"/>
      <c r="O286" s="458" t="s">
        <v>220</v>
      </c>
      <c r="P286" s="458" t="s">
        <v>227</v>
      </c>
      <c r="Q286" s="458" t="s">
        <v>232</v>
      </c>
      <c r="R286" s="458" t="s">
        <v>236</v>
      </c>
      <c r="S286" s="458" t="s">
        <v>239</v>
      </c>
      <c r="T286" s="458" t="s">
        <v>244</v>
      </c>
      <c r="U286" s="458" t="s">
        <v>249</v>
      </c>
      <c r="V286" s="458" t="s">
        <v>258</v>
      </c>
      <c r="W286" s="458" t="s">
        <v>277</v>
      </c>
      <c r="X286" s="458" t="s">
        <v>293</v>
      </c>
      <c r="Y286" s="458" t="s">
        <v>307</v>
      </c>
      <c r="Z286" s="458" t="s">
        <v>312</v>
      </c>
      <c r="AA286" s="458" t="s">
        <v>323</v>
      </c>
      <c r="AB286" s="458" t="s">
        <v>331</v>
      </c>
      <c r="AC286" s="458" t="s">
        <v>336</v>
      </c>
      <c r="AD286" s="458" t="s">
        <v>340</v>
      </c>
      <c r="AE286" s="458" t="s">
        <v>347</v>
      </c>
      <c r="AF286" s="1"/>
    </row>
    <row r="287" spans="1:68" ht="13.5" thickBot="1" x14ac:dyDescent="0.25">
      <c r="A287" s="461"/>
      <c r="B287" s="458"/>
      <c r="C287" s="458"/>
      <c r="D287" s="458"/>
      <c r="E287" s="458"/>
      <c r="F287" s="458"/>
      <c r="G287" s="458"/>
      <c r="H287" s="458"/>
      <c r="I287" s="458"/>
      <c r="J287" s="458"/>
      <c r="K287" s="458"/>
      <c r="L287" s="458"/>
      <c r="M287" s="458"/>
      <c r="N287" s="1"/>
      <c r="O287" s="458"/>
      <c r="P287" s="458"/>
      <c r="Q287" s="458"/>
      <c r="R287" s="458"/>
      <c r="S287" s="458"/>
      <c r="T287" s="458"/>
      <c r="U287" s="458"/>
      <c r="V287" s="458"/>
      <c r="W287" s="458"/>
      <c r="X287" s="458"/>
      <c r="Y287" s="458"/>
      <c r="Z287" s="458"/>
      <c r="AA287" s="458"/>
      <c r="AB287" s="458"/>
      <c r="AC287" s="458"/>
      <c r="AD287" s="458"/>
      <c r="AE287" s="458"/>
      <c r="AF287" s="1"/>
    </row>
    <row r="288" spans="1:68" ht="18" thickTop="1" thickBot="1" x14ac:dyDescent="0.25">
      <c r="A288" s="46" t="s">
        <v>13</v>
      </c>
      <c r="B288" s="52">
        <f>IFERROR(X22*H22,"0")</f>
        <v>0</v>
      </c>
      <c r="C288" s="52">
        <f>IFERROR(X28*H28,"0")+IFERROR(X29*H29,"0")</f>
        <v>0</v>
      </c>
      <c r="D288" s="52">
        <f>IFERROR(X34*H34,"0")+IFERROR(X35*H35,"0")+IFERROR(X36*H36,"0")</f>
        <v>0</v>
      </c>
      <c r="E288" s="52">
        <f>IFERROR(X41*H41,"0")+IFERROR(X42*H42,"0")+IFERROR(X43*H43,"0")+IFERROR(X44*H44,"0")</f>
        <v>0</v>
      </c>
      <c r="F288" s="52">
        <f>IFERROR(X49*H49,"0")+IFERROR(X53*H53,"0")+IFERROR(X57*H57,"0")+IFERROR(X61*H61,"0")+IFERROR(X62*H62,"0")+IFERROR(X66*H66,"0")+IFERROR(X67*H67,"0")+IFERROR(X68*H68,"0")</f>
        <v>0</v>
      </c>
      <c r="G288" s="52">
        <f>IFERROR(X73*H73,"0")+IFERROR(X74*H74,"0")</f>
        <v>0</v>
      </c>
      <c r="H288" s="52">
        <f>IFERROR(X79*H79,"0")</f>
        <v>0</v>
      </c>
      <c r="I288" s="52">
        <f>IFERROR(X84*H84,"0")+IFERROR(X85*H85,"0")</f>
        <v>0</v>
      </c>
      <c r="J288" s="52">
        <f>IFERROR(X90*H90,"0")+IFERROR(X91*H91,"0")+IFERROR(X92*H92,"0")+IFERROR(X93*H93,"0")+IFERROR(X94*H94,"0")+IFERROR(X95*H95,"0")</f>
        <v>0</v>
      </c>
      <c r="K288" s="52">
        <f>IFERROR(X100*H100,"0")+IFERROR(X101*H101,"0")</f>
        <v>0</v>
      </c>
      <c r="L288" s="52">
        <f>IFERROR(X106*H106,"0")+IFERROR(X107*H107,"0")+IFERROR(X108*H108,"0")+IFERROR(X109*H109,"0")+IFERROR(X110*H110,"0")+IFERROR(X111*H111,"0")+IFERROR(X115*H115,"0")+IFERROR(X119*H119,"0")</f>
        <v>0</v>
      </c>
      <c r="M288" s="52">
        <f>IFERROR(X124*H124,"0")+IFERROR(X125*H125,"0")</f>
        <v>0</v>
      </c>
      <c r="N288" s="1"/>
      <c r="O288" s="52">
        <f>IFERROR(X130*H130,"0")+IFERROR(X131*H131,"0")</f>
        <v>0</v>
      </c>
      <c r="P288" s="52">
        <f>IFERROR(X136*H136,"0")+IFERROR(X137*H137,"0")</f>
        <v>0</v>
      </c>
      <c r="Q288" s="52">
        <f>IFERROR(X142*H142,"0")</f>
        <v>0</v>
      </c>
      <c r="R288" s="52">
        <f>IFERROR(X147*H147,"0")</f>
        <v>0</v>
      </c>
      <c r="S288" s="52">
        <f>IFERROR(X152*H152,"0")</f>
        <v>0</v>
      </c>
      <c r="T288" s="52">
        <f>IFERROR(X157*H157,"0")</f>
        <v>0</v>
      </c>
      <c r="U288" s="52">
        <f>IFERROR(X163*H163,"0")+IFERROR(X164*H164,"0")</f>
        <v>0</v>
      </c>
      <c r="V288" s="52">
        <f>IFERROR(X170*H170,"0")+IFERROR(X171*H171,"0")+IFERROR(X172*H172,"0")+IFERROR(X176*H176,"0")</f>
        <v>0</v>
      </c>
      <c r="W288" s="52">
        <f>IFERROR(X182*H182,"0")+IFERROR(X186*H186,"0")+IFERROR(X187*H187,"0")+IFERROR(X188*H188,"0")+IFERROR(X189*H189,"0")</f>
        <v>0</v>
      </c>
      <c r="X288" s="52">
        <f>IFERROR(X194*H194,"0")+IFERROR(X195*H195,"0")+IFERROR(X196*H196,"0")+IFERROR(X197*H197,"0")</f>
        <v>0</v>
      </c>
      <c r="Y288" s="52">
        <f>IFERROR(X202*H202,"0")</f>
        <v>0</v>
      </c>
      <c r="Z288" s="52">
        <f>IFERROR(X207*H207,"0")+IFERROR(X211*H211,"0")+IFERROR(X212*H212,"0")+IFERROR(X213*H213,"0")</f>
        <v>0</v>
      </c>
      <c r="AA288" s="52">
        <f>IFERROR(X218*H218,"0")+IFERROR(X219*H219,"0")</f>
        <v>0</v>
      </c>
      <c r="AB288" s="52">
        <f>IFERROR(X225*H225,"0")</f>
        <v>0</v>
      </c>
      <c r="AC288" s="52">
        <f>IFERROR(X231*H231,"0")</f>
        <v>0</v>
      </c>
      <c r="AD288" s="52">
        <f>IFERROR(X237*H237,"0")+IFERROR(X241*H241,"0")</f>
        <v>0</v>
      </c>
      <c r="AE288" s="52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0</v>
      </c>
      <c r="AF288" s="1"/>
    </row>
    <row r="289" spans="1:3" ht="13.5" thickTop="1" x14ac:dyDescent="0.2">
      <c r="C289" s="1"/>
    </row>
    <row r="290" spans="1:3" ht="19.5" customHeight="1" x14ac:dyDescent="0.2">
      <c r="A290" s="70" t="s">
        <v>62</v>
      </c>
      <c r="B290" s="70" t="s">
        <v>63</v>
      </c>
      <c r="C290" s="70" t="s">
        <v>65</v>
      </c>
    </row>
    <row r="291" spans="1:3" x14ac:dyDescent="0.2">
      <c r="A291" s="71">
        <f>SUMPRODUCT(--(BB:BB="ЗПФ"),--(W:W="кор"),H:H,Y:Y)+SUMPRODUCT(--(BB:BB="ЗПФ"),--(W:W="кг"),Y:Y)</f>
        <v>0</v>
      </c>
      <c r="B291" s="72">
        <f>SUMPRODUCT(--(BB:BB="ПГП"),--(W:W="кор"),H:H,Y:Y)+SUMPRODUCT(--(BB:BB="ПГП"),--(W:W="кг"),Y:Y)</f>
        <v>0</v>
      </c>
      <c r="C291" s="72">
        <f>SUMPRODUCT(--(BB:BB="КИЗ"),--(W:W="кор"),H:H,Y:Y)+SUMPRODUCT(--(BB:BB="КИЗ"),--(W:W="кг"),Y:Y)</f>
        <v>0</v>
      </c>
    </row>
  </sheetData>
  <sheetProtection algorithmName="SHA-512" hashValue="P8P/9TliaJo4K6h5RAYCO4iH1qj5xYZiOhHSz3lgG4ahIlZ6Zeo79tMQeWBm7BX76W4hpUiNQKXCFs9+5NVIfQ==" saltValue="h1ewnf/2tidQD2Tvy8Ql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01">
    <mergeCell ref="AC286:AC287"/>
    <mergeCell ref="AD286:AD287"/>
    <mergeCell ref="AE286:AE287"/>
    <mergeCell ref="T286:T287"/>
    <mergeCell ref="U286:U287"/>
    <mergeCell ref="V286:V287"/>
    <mergeCell ref="W286:W287"/>
    <mergeCell ref="X286:X287"/>
    <mergeCell ref="Y286:Y287"/>
    <mergeCell ref="Z286:Z287"/>
    <mergeCell ref="AA286:AA287"/>
    <mergeCell ref="AB286:AB287"/>
    <mergeCell ref="J286:J287"/>
    <mergeCell ref="K286:K287"/>
    <mergeCell ref="L286:L287"/>
    <mergeCell ref="M286:M287"/>
    <mergeCell ref="O286:O287"/>
    <mergeCell ref="P286:P287"/>
    <mergeCell ref="Q286:Q287"/>
    <mergeCell ref="R286:R287"/>
    <mergeCell ref="S286:S287"/>
    <mergeCell ref="A286:A287"/>
    <mergeCell ref="B286:B287"/>
    <mergeCell ref="C286:C287"/>
    <mergeCell ref="D286:D287"/>
    <mergeCell ref="E286:E287"/>
    <mergeCell ref="F286:F287"/>
    <mergeCell ref="G286:G287"/>
    <mergeCell ref="H286:H287"/>
    <mergeCell ref="I286:I287"/>
    <mergeCell ref="P278:V278"/>
    <mergeCell ref="A278:O283"/>
    <mergeCell ref="P279:V279"/>
    <mergeCell ref="P280:V280"/>
    <mergeCell ref="P281:V281"/>
    <mergeCell ref="P282:V282"/>
    <mergeCell ref="P283:V283"/>
    <mergeCell ref="C285:T285"/>
    <mergeCell ref="W285:AA285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D266:E266"/>
    <mergeCell ref="P266:T266"/>
    <mergeCell ref="P255:V255"/>
    <mergeCell ref="A255:O256"/>
    <mergeCell ref="P256:V256"/>
    <mergeCell ref="A257:Z257"/>
    <mergeCell ref="D258:E258"/>
    <mergeCell ref="P258:T258"/>
    <mergeCell ref="D259:E259"/>
    <mergeCell ref="P259:T259"/>
    <mergeCell ref="D260:E260"/>
    <mergeCell ref="P260:T260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D254:E254"/>
    <mergeCell ref="P254:T254"/>
    <mergeCell ref="P242:V242"/>
    <mergeCell ref="A242:O243"/>
    <mergeCell ref="P243:V243"/>
    <mergeCell ref="A244:Z244"/>
    <mergeCell ref="A245:Z245"/>
    <mergeCell ref="A246:Z246"/>
    <mergeCell ref="D247:E247"/>
    <mergeCell ref="P247:T247"/>
    <mergeCell ref="D248:E248"/>
    <mergeCell ref="P248:T248"/>
    <mergeCell ref="A235:Z235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A228:Z228"/>
    <mergeCell ref="A229:Z229"/>
    <mergeCell ref="A230:Z230"/>
    <mergeCell ref="D231:E231"/>
    <mergeCell ref="P231:T231"/>
    <mergeCell ref="P232:V232"/>
    <mergeCell ref="A232:O233"/>
    <mergeCell ref="P233:V233"/>
    <mergeCell ref="A234:Z234"/>
    <mergeCell ref="P220:V220"/>
    <mergeCell ref="A220:O221"/>
    <mergeCell ref="P221:V221"/>
    <mergeCell ref="A222:Z222"/>
    <mergeCell ref="A223:Z223"/>
    <mergeCell ref="A224:Z224"/>
    <mergeCell ref="D225:E225"/>
    <mergeCell ref="P225:T225"/>
    <mergeCell ref="P226:V226"/>
    <mergeCell ref="A226:O227"/>
    <mergeCell ref="P227:V227"/>
    <mergeCell ref="P214:V214"/>
    <mergeCell ref="A214:O215"/>
    <mergeCell ref="P215:V215"/>
    <mergeCell ref="A216:Z216"/>
    <mergeCell ref="A217:Z217"/>
    <mergeCell ref="D218:E218"/>
    <mergeCell ref="P218:T218"/>
    <mergeCell ref="D219:E219"/>
    <mergeCell ref="P219:T219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5 X269:X273 X264 X247:X249 X241 X237 X225 X218:X219 X211:X213 X207 X194:X197 X189 X176 X157 X152 X136 X119 X115 X111 X101 X94 X92 X66 X61:X62 X57 X53 X49 X36 X34 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259 X253 X231 X170:X172 X131 X124:X125 X110 X108 X93 X91 X74 X44" xr:uid="{00000000-0002-0000-0000-000012000000}">
      <formula1>IF(AK28&gt;0,OR(X28=0,AND(IF(X28-AK28&gt;=0,TRUE,FALSE),X28&gt;0,IF(X28/J28=ROUND(X28/J28,0),TRUE,FALSE))),FALSE)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274 X265:X268 X260 X258 X254 X202 X186:X188 X182 X163:X164 X147 X142 X137 X130 X109 X106:X107 X100 X95 X90 X84:X85 X79 X73 X67:X68 X41:X43" xr:uid="{00000000-0002-0000-0000-000015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9"/>
    </row>
    <row r="3" spans="2:8" x14ac:dyDescent="0.2">
      <c r="B3" s="53" t="s">
        <v>395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396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397</v>
      </c>
      <c r="D6" s="53" t="s">
        <v>398</v>
      </c>
      <c r="E6" s="53" t="s">
        <v>46</v>
      </c>
    </row>
    <row r="8" spans="2:8" x14ac:dyDescent="0.2">
      <c r="B8" s="53" t="s">
        <v>80</v>
      </c>
      <c r="C8" s="53" t="s">
        <v>397</v>
      </c>
      <c r="D8" s="53" t="s">
        <v>46</v>
      </c>
      <c r="E8" s="53" t="s">
        <v>46</v>
      </c>
    </row>
    <row r="10" spans="2:8" x14ac:dyDescent="0.2">
      <c r="B10" s="53" t="s">
        <v>399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400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401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402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403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404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405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406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407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408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409</v>
      </c>
      <c r="C20" s="53" t="s">
        <v>46</v>
      </c>
      <c r="D20" s="53" t="s">
        <v>46</v>
      </c>
      <c r="E20" s="53" t="s">
        <v>46</v>
      </c>
    </row>
  </sheetData>
  <sheetProtection algorithmName="SHA-512" hashValue="LaxWNYM0pVHRfo5kH3+MnhRnFAMOCAlp3B36TXvdSrItYnJnKmw4KZmXXp568cv/x4/r0Tu72ljFOySOXpazQQ==" saltValue="4DXffkTNgHpG9KQn60QzC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422</vt:i4>
      </vt:variant>
    </vt:vector>
  </HeadingPairs>
  <TitlesOfParts>
    <vt:vector size="4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2025-10-02T06:13:39Z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