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0B6C7F0-7BE0-4320-BBBF-A609E9050D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2" l="1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X276" i="2"/>
  <c r="X275" i="2"/>
  <c r="BO274" i="2"/>
  <c r="BM274" i="2"/>
  <c r="Z274" i="2"/>
  <c r="Y274" i="2"/>
  <c r="BP274" i="2" s="1"/>
  <c r="P274" i="2"/>
  <c r="BP273" i="2"/>
  <c r="BO273" i="2"/>
  <c r="BN273" i="2"/>
  <c r="BM273" i="2"/>
  <c r="Z273" i="2"/>
  <c r="Y273" i="2"/>
  <c r="P273" i="2"/>
  <c r="BO272" i="2"/>
  <c r="BM272" i="2"/>
  <c r="Z272" i="2"/>
  <c r="Y272" i="2"/>
  <c r="BN272" i="2" s="1"/>
  <c r="P272" i="2"/>
  <c r="BO271" i="2"/>
  <c r="BM271" i="2"/>
  <c r="Z271" i="2"/>
  <c r="Y271" i="2"/>
  <c r="BP271" i="2" s="1"/>
  <c r="P271" i="2"/>
  <c r="BO270" i="2"/>
  <c r="BM270" i="2"/>
  <c r="Z270" i="2"/>
  <c r="Y270" i="2"/>
  <c r="BN270" i="2" s="1"/>
  <c r="P270" i="2"/>
  <c r="BP269" i="2"/>
  <c r="BO269" i="2"/>
  <c r="BN269" i="2"/>
  <c r="BM269" i="2"/>
  <c r="Z269" i="2"/>
  <c r="Y269" i="2"/>
  <c r="P269" i="2"/>
  <c r="BO268" i="2"/>
  <c r="BM268" i="2"/>
  <c r="Z268" i="2"/>
  <c r="Y268" i="2"/>
  <c r="BP268" i="2" s="1"/>
  <c r="P268" i="2"/>
  <c r="BO267" i="2"/>
  <c r="BM267" i="2"/>
  <c r="Z267" i="2"/>
  <c r="Y267" i="2"/>
  <c r="BN267" i="2" s="1"/>
  <c r="P267" i="2"/>
  <c r="BO266" i="2"/>
  <c r="BM266" i="2"/>
  <c r="Z266" i="2"/>
  <c r="Y266" i="2"/>
  <c r="BP266" i="2" s="1"/>
  <c r="P266" i="2"/>
  <c r="BO265" i="2"/>
  <c r="BM265" i="2"/>
  <c r="Z265" i="2"/>
  <c r="Y265" i="2"/>
  <c r="BP265" i="2" s="1"/>
  <c r="P265" i="2"/>
  <c r="BO264" i="2"/>
  <c r="BM264" i="2"/>
  <c r="Z264" i="2"/>
  <c r="Y264" i="2"/>
  <c r="BP264" i="2" s="1"/>
  <c r="P264" i="2"/>
  <c r="BO263" i="2"/>
  <c r="BM263" i="2"/>
  <c r="Z263" i="2"/>
  <c r="Y263" i="2"/>
  <c r="Y275" i="2" s="1"/>
  <c r="P263" i="2"/>
  <c r="X261" i="2"/>
  <c r="X260" i="2"/>
  <c r="BO259" i="2"/>
  <c r="BN259" i="2"/>
  <c r="BM259" i="2"/>
  <c r="Z259" i="2"/>
  <c r="Y259" i="2"/>
  <c r="BP259" i="2" s="1"/>
  <c r="P259" i="2"/>
  <c r="BO258" i="2"/>
  <c r="BM258" i="2"/>
  <c r="Z258" i="2"/>
  <c r="Y258" i="2"/>
  <c r="BP258" i="2" s="1"/>
  <c r="P258" i="2"/>
  <c r="BO257" i="2"/>
  <c r="BM257" i="2"/>
  <c r="Z257" i="2"/>
  <c r="Y257" i="2"/>
  <c r="Y260" i="2" s="1"/>
  <c r="P257" i="2"/>
  <c r="X255" i="2"/>
  <c r="X254" i="2"/>
  <c r="BO253" i="2"/>
  <c r="BM253" i="2"/>
  <c r="Z253" i="2"/>
  <c r="Y253" i="2"/>
  <c r="BN253" i="2" s="1"/>
  <c r="P253" i="2"/>
  <c r="BO252" i="2"/>
  <c r="BM252" i="2"/>
  <c r="Z252" i="2"/>
  <c r="Z254" i="2" s="1"/>
  <c r="Y252" i="2"/>
  <c r="BN252" i="2" s="1"/>
  <c r="P252" i="2"/>
  <c r="X250" i="2"/>
  <c r="X249" i="2"/>
  <c r="BO248" i="2"/>
  <c r="BM248" i="2"/>
  <c r="Z248" i="2"/>
  <c r="Y248" i="2"/>
  <c r="BN248" i="2" s="1"/>
  <c r="P248" i="2"/>
  <c r="BO247" i="2"/>
  <c r="BM247" i="2"/>
  <c r="Z247" i="2"/>
  <c r="Y247" i="2"/>
  <c r="BN247" i="2" s="1"/>
  <c r="P247" i="2"/>
  <c r="BO246" i="2"/>
  <c r="BM246" i="2"/>
  <c r="Z246" i="2"/>
  <c r="Z249" i="2" s="1"/>
  <c r="Y246" i="2"/>
  <c r="Y250" i="2" s="1"/>
  <c r="P246" i="2"/>
  <c r="Y242" i="2"/>
  <c r="X242" i="2"/>
  <c r="X241" i="2"/>
  <c r="BO240" i="2"/>
  <c r="BM240" i="2"/>
  <c r="Z240" i="2"/>
  <c r="Z241" i="2" s="1"/>
  <c r="Y240" i="2"/>
  <c r="Y241" i="2" s="1"/>
  <c r="P240" i="2"/>
  <c r="X238" i="2"/>
  <c r="Z237" i="2"/>
  <c r="X237" i="2"/>
  <c r="BO236" i="2"/>
  <c r="BM236" i="2"/>
  <c r="Z236" i="2"/>
  <c r="Y236" i="2"/>
  <c r="Y238" i="2" s="1"/>
  <c r="P236" i="2"/>
  <c r="X232" i="2"/>
  <c r="X231" i="2"/>
  <c r="BO230" i="2"/>
  <c r="BM230" i="2"/>
  <c r="Z230" i="2"/>
  <c r="Z231" i="2" s="1"/>
  <c r="Y230" i="2"/>
  <c r="Y232" i="2" s="1"/>
  <c r="P230" i="2"/>
  <c r="Y226" i="2"/>
  <c r="X226" i="2"/>
  <c r="X225" i="2"/>
  <c r="BO224" i="2"/>
  <c r="BM224" i="2"/>
  <c r="Z224" i="2"/>
  <c r="Z225" i="2" s="1"/>
  <c r="Y224" i="2"/>
  <c r="Y225" i="2" s="1"/>
  <c r="P224" i="2"/>
  <c r="X220" i="2"/>
  <c r="Z219" i="2"/>
  <c r="X219" i="2"/>
  <c r="BO218" i="2"/>
  <c r="BM218" i="2"/>
  <c r="Z218" i="2"/>
  <c r="Y218" i="2"/>
  <c r="BP218" i="2" s="1"/>
  <c r="BO217" i="2"/>
  <c r="BM217" i="2"/>
  <c r="Z217" i="2"/>
  <c r="Y217" i="2"/>
  <c r="BP217" i="2" s="1"/>
  <c r="P217" i="2"/>
  <c r="X214" i="2"/>
  <c r="X213" i="2"/>
  <c r="BO212" i="2"/>
  <c r="BM212" i="2"/>
  <c r="Z212" i="2"/>
  <c r="Y212" i="2"/>
  <c r="BP212" i="2" s="1"/>
  <c r="P212" i="2"/>
  <c r="BO211" i="2"/>
  <c r="BM211" i="2"/>
  <c r="Z211" i="2"/>
  <c r="Y211" i="2"/>
  <c r="BP211" i="2" s="1"/>
  <c r="P211" i="2"/>
  <c r="BO210" i="2"/>
  <c r="BM210" i="2"/>
  <c r="Z210" i="2"/>
  <c r="Z213" i="2" s="1"/>
  <c r="Y210" i="2"/>
  <c r="BP210" i="2" s="1"/>
  <c r="P210" i="2"/>
  <c r="X208" i="2"/>
  <c r="X207" i="2"/>
  <c r="BO206" i="2"/>
  <c r="BM206" i="2"/>
  <c r="Z206" i="2"/>
  <c r="Z207" i="2" s="1"/>
  <c r="Y206" i="2"/>
  <c r="Y207" i="2" s="1"/>
  <c r="P206" i="2"/>
  <c r="X203" i="2"/>
  <c r="Z202" i="2"/>
  <c r="X202" i="2"/>
  <c r="BO201" i="2"/>
  <c r="BM201" i="2"/>
  <c r="Z201" i="2"/>
  <c r="Y201" i="2"/>
  <c r="Y202" i="2" s="1"/>
  <c r="X198" i="2"/>
  <c r="X197" i="2"/>
  <c r="BO196" i="2"/>
  <c r="BN196" i="2"/>
  <c r="BM196" i="2"/>
  <c r="Z196" i="2"/>
  <c r="Y196" i="2"/>
  <c r="BP196" i="2" s="1"/>
  <c r="BP195" i="2"/>
  <c r="BO195" i="2"/>
  <c r="BN195" i="2"/>
  <c r="BM195" i="2"/>
  <c r="Z195" i="2"/>
  <c r="Y195" i="2"/>
  <c r="P195" i="2"/>
  <c r="BO194" i="2"/>
  <c r="BM194" i="2"/>
  <c r="Z194" i="2"/>
  <c r="Y194" i="2"/>
  <c r="BP194" i="2" s="1"/>
  <c r="BO193" i="2"/>
  <c r="BM193" i="2"/>
  <c r="Z193" i="2"/>
  <c r="Y193" i="2"/>
  <c r="Y198" i="2" s="1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BN186" i="2" s="1"/>
  <c r="P186" i="2"/>
  <c r="BO185" i="2"/>
  <c r="BM185" i="2"/>
  <c r="Z185" i="2"/>
  <c r="Y185" i="2"/>
  <c r="Y189" i="2" s="1"/>
  <c r="P185" i="2"/>
  <c r="Y183" i="2"/>
  <c r="X183" i="2"/>
  <c r="X182" i="2"/>
  <c r="BO181" i="2"/>
  <c r="BM181" i="2"/>
  <c r="Z181" i="2"/>
  <c r="Z182" i="2" s="1"/>
  <c r="Y181" i="2"/>
  <c r="BN181" i="2" s="1"/>
  <c r="X177" i="2"/>
  <c r="X176" i="2"/>
  <c r="BO175" i="2"/>
  <c r="BM175" i="2"/>
  <c r="Z175" i="2"/>
  <c r="Z176" i="2" s="1"/>
  <c r="Y175" i="2"/>
  <c r="BN175" i="2" s="1"/>
  <c r="X173" i="2"/>
  <c r="X172" i="2"/>
  <c r="BO171" i="2"/>
  <c r="BM171" i="2"/>
  <c r="Z171" i="2"/>
  <c r="Y171" i="2"/>
  <c r="P171" i="2"/>
  <c r="BO170" i="2"/>
  <c r="BM170" i="2"/>
  <c r="Z170" i="2"/>
  <c r="Y170" i="2"/>
  <c r="BN170" i="2" s="1"/>
  <c r="P170" i="2"/>
  <c r="BO169" i="2"/>
  <c r="BM169" i="2"/>
  <c r="Z169" i="2"/>
  <c r="Y169" i="2"/>
  <c r="P169" i="2"/>
  <c r="X165" i="2"/>
  <c r="X164" i="2"/>
  <c r="BO163" i="2"/>
  <c r="BM163" i="2"/>
  <c r="Z163" i="2"/>
  <c r="Y163" i="2"/>
  <c r="BN163" i="2" s="1"/>
  <c r="P163" i="2"/>
  <c r="BO162" i="2"/>
  <c r="BM162" i="2"/>
  <c r="Z162" i="2"/>
  <c r="Z164" i="2" s="1"/>
  <c r="Y162" i="2"/>
  <c r="BN162" i="2" s="1"/>
  <c r="X158" i="2"/>
  <c r="X157" i="2"/>
  <c r="BO156" i="2"/>
  <c r="BM156" i="2"/>
  <c r="Z156" i="2"/>
  <c r="Z157" i="2" s="1"/>
  <c r="Y156" i="2"/>
  <c r="BN156" i="2" s="1"/>
  <c r="P156" i="2"/>
  <c r="X153" i="2"/>
  <c r="X152" i="2"/>
  <c r="BO151" i="2"/>
  <c r="BM151" i="2"/>
  <c r="Z151" i="2"/>
  <c r="Z152" i="2" s="1"/>
  <c r="Y151" i="2"/>
  <c r="Y153" i="2" s="1"/>
  <c r="P151" i="2"/>
  <c r="X148" i="2"/>
  <c r="X147" i="2"/>
  <c r="BO146" i="2"/>
  <c r="BM146" i="2"/>
  <c r="Z146" i="2"/>
  <c r="Z147" i="2" s="1"/>
  <c r="Y146" i="2"/>
  <c r="P146" i="2"/>
  <c r="X143" i="2"/>
  <c r="X142" i="2"/>
  <c r="BO141" i="2"/>
  <c r="BM141" i="2"/>
  <c r="Z141" i="2"/>
  <c r="Z142" i="2" s="1"/>
  <c r="Y141" i="2"/>
  <c r="BN141" i="2" s="1"/>
  <c r="P141" i="2"/>
  <c r="X138" i="2"/>
  <c r="X137" i="2"/>
  <c r="BO136" i="2"/>
  <c r="BM136" i="2"/>
  <c r="Z136" i="2"/>
  <c r="Y136" i="2"/>
  <c r="BP136" i="2" s="1"/>
  <c r="P136" i="2"/>
  <c r="BP135" i="2"/>
  <c r="BO135" i="2"/>
  <c r="BN135" i="2"/>
  <c r="BM135" i="2"/>
  <c r="Z135" i="2"/>
  <c r="Z137" i="2" s="1"/>
  <c r="Y135" i="2"/>
  <c r="P135" i="2"/>
  <c r="X132" i="2"/>
  <c r="X131" i="2"/>
  <c r="BO130" i="2"/>
  <c r="BM130" i="2"/>
  <c r="Z130" i="2"/>
  <c r="Y130" i="2"/>
  <c r="BP130" i="2" s="1"/>
  <c r="P130" i="2"/>
  <c r="BP129" i="2"/>
  <c r="BO129" i="2"/>
  <c r="BN129" i="2"/>
  <c r="BM129" i="2"/>
  <c r="Z129" i="2"/>
  <c r="Z131" i="2" s="1"/>
  <c r="Y129" i="2"/>
  <c r="P129" i="2"/>
  <c r="X126" i="2"/>
  <c r="X125" i="2"/>
  <c r="BO124" i="2"/>
  <c r="BN124" i="2"/>
  <c r="BM124" i="2"/>
  <c r="Z124" i="2"/>
  <c r="Y124" i="2"/>
  <c r="BP124" i="2" s="1"/>
  <c r="P124" i="2"/>
  <c r="BO123" i="2"/>
  <c r="BM123" i="2"/>
  <c r="Z123" i="2"/>
  <c r="Y123" i="2"/>
  <c r="P123" i="2"/>
  <c r="X120" i="2"/>
  <c r="X119" i="2"/>
  <c r="BO118" i="2"/>
  <c r="BM118" i="2"/>
  <c r="Z118" i="2"/>
  <c r="Z119" i="2" s="1"/>
  <c r="Y118" i="2"/>
  <c r="X116" i="2"/>
  <c r="X115" i="2"/>
  <c r="BO114" i="2"/>
  <c r="BM114" i="2"/>
  <c r="Z114" i="2"/>
  <c r="Z115" i="2" s="1"/>
  <c r="Y114" i="2"/>
  <c r="X112" i="2"/>
  <c r="X111" i="2"/>
  <c r="BP110" i="2"/>
  <c r="BO110" i="2"/>
  <c r="BN110" i="2"/>
  <c r="BM110" i="2"/>
  <c r="Z110" i="2"/>
  <c r="Z111" i="2" s="1"/>
  <c r="Y110" i="2"/>
  <c r="P110" i="2"/>
  <c r="BO109" i="2"/>
  <c r="BM109" i="2"/>
  <c r="Z109" i="2"/>
  <c r="Y109" i="2"/>
  <c r="BP109" i="2" s="1"/>
  <c r="P109" i="2"/>
  <c r="BO108" i="2"/>
  <c r="BM108" i="2"/>
  <c r="Z108" i="2"/>
  <c r="Y108" i="2"/>
  <c r="P108" i="2"/>
  <c r="BP107" i="2"/>
  <c r="BO107" i="2"/>
  <c r="BN107" i="2"/>
  <c r="BM107" i="2"/>
  <c r="Z107" i="2"/>
  <c r="Y107" i="2"/>
  <c r="P107" i="2"/>
  <c r="BO106" i="2"/>
  <c r="BM106" i="2"/>
  <c r="Z106" i="2"/>
  <c r="Y106" i="2"/>
  <c r="BP106" i="2" s="1"/>
  <c r="P106" i="2"/>
  <c r="X103" i="2"/>
  <c r="X102" i="2"/>
  <c r="BO101" i="2"/>
  <c r="BM101" i="2"/>
  <c r="Z101" i="2"/>
  <c r="Y101" i="2"/>
  <c r="P101" i="2"/>
  <c r="BO100" i="2"/>
  <c r="BM100" i="2"/>
  <c r="Z100" i="2"/>
  <c r="Z102" i="2" s="1"/>
  <c r="Y100" i="2"/>
  <c r="BP100" i="2" s="1"/>
  <c r="P100" i="2"/>
  <c r="X97" i="2"/>
  <c r="X96" i="2"/>
  <c r="BO95" i="2"/>
  <c r="BM95" i="2"/>
  <c r="Z95" i="2"/>
  <c r="Y95" i="2"/>
  <c r="BN95" i="2" s="1"/>
  <c r="P95" i="2"/>
  <c r="BO94" i="2"/>
  <c r="BM94" i="2"/>
  <c r="Z94" i="2"/>
  <c r="Y94" i="2"/>
  <c r="BP94" i="2" s="1"/>
  <c r="P94" i="2"/>
  <c r="BP93" i="2"/>
  <c r="BO93" i="2"/>
  <c r="BN93" i="2"/>
  <c r="BM93" i="2"/>
  <c r="Z93" i="2"/>
  <c r="Y93" i="2"/>
  <c r="P93" i="2"/>
  <c r="BO92" i="2"/>
  <c r="BN92" i="2"/>
  <c r="BM92" i="2"/>
  <c r="Z92" i="2"/>
  <c r="Y92" i="2"/>
  <c r="BP92" i="2" s="1"/>
  <c r="P92" i="2"/>
  <c r="BO91" i="2"/>
  <c r="BM91" i="2"/>
  <c r="Z91" i="2"/>
  <c r="Y91" i="2"/>
  <c r="Y97" i="2" s="1"/>
  <c r="P91" i="2"/>
  <c r="BP90" i="2"/>
  <c r="BO90" i="2"/>
  <c r="BN90" i="2"/>
  <c r="BM90" i="2"/>
  <c r="Z90" i="2"/>
  <c r="Z96" i="2" s="1"/>
  <c r="Y90" i="2"/>
  <c r="P90" i="2"/>
  <c r="X87" i="2"/>
  <c r="X86" i="2"/>
  <c r="BO85" i="2"/>
  <c r="BM85" i="2"/>
  <c r="Z85" i="2"/>
  <c r="Y85" i="2"/>
  <c r="BN85" i="2" s="1"/>
  <c r="P85" i="2"/>
  <c r="BO84" i="2"/>
  <c r="BM84" i="2"/>
  <c r="Z84" i="2"/>
  <c r="Z86" i="2" s="1"/>
  <c r="Y84" i="2"/>
  <c r="BN84" i="2" s="1"/>
  <c r="P84" i="2"/>
  <c r="X81" i="2"/>
  <c r="X80" i="2"/>
  <c r="BO79" i="2"/>
  <c r="BM79" i="2"/>
  <c r="Z79" i="2"/>
  <c r="Z80" i="2" s="1"/>
  <c r="Y79" i="2"/>
  <c r="BN79" i="2" s="1"/>
  <c r="P79" i="2"/>
  <c r="X76" i="2"/>
  <c r="X75" i="2"/>
  <c r="BO74" i="2"/>
  <c r="BM74" i="2"/>
  <c r="Z74" i="2"/>
  <c r="Y74" i="2"/>
  <c r="Y76" i="2" s="1"/>
  <c r="P74" i="2"/>
  <c r="BP73" i="2"/>
  <c r="BO73" i="2"/>
  <c r="BN73" i="2"/>
  <c r="BM73" i="2"/>
  <c r="Z73" i="2"/>
  <c r="Z75" i="2" s="1"/>
  <c r="Y73" i="2"/>
  <c r="P73" i="2"/>
  <c r="X70" i="2"/>
  <c r="X69" i="2"/>
  <c r="BO68" i="2"/>
  <c r="BM68" i="2"/>
  <c r="Z68" i="2"/>
  <c r="Y68" i="2"/>
  <c r="BP68" i="2" s="1"/>
  <c r="P68" i="2"/>
  <c r="BP67" i="2"/>
  <c r="BO67" i="2"/>
  <c r="BN67" i="2"/>
  <c r="BM67" i="2"/>
  <c r="Z67" i="2"/>
  <c r="Y67" i="2"/>
  <c r="P67" i="2"/>
  <c r="BO66" i="2"/>
  <c r="BN66" i="2"/>
  <c r="BM66" i="2"/>
  <c r="Z66" i="2"/>
  <c r="Z69" i="2" s="1"/>
  <c r="Y66" i="2"/>
  <c r="BP66" i="2" s="1"/>
  <c r="P66" i="2"/>
  <c r="X64" i="2"/>
  <c r="X63" i="2"/>
  <c r="BP62" i="2"/>
  <c r="BO62" i="2"/>
  <c r="BN62" i="2"/>
  <c r="BM62" i="2"/>
  <c r="Z62" i="2"/>
  <c r="Y62" i="2"/>
  <c r="P62" i="2"/>
  <c r="BO61" i="2"/>
  <c r="BM61" i="2"/>
  <c r="Z61" i="2"/>
  <c r="Y61" i="2"/>
  <c r="P61" i="2"/>
  <c r="Y59" i="2"/>
  <c r="X59" i="2"/>
  <c r="Z58" i="2"/>
  <c r="X58" i="2"/>
  <c r="BO57" i="2"/>
  <c r="BM57" i="2"/>
  <c r="Z57" i="2"/>
  <c r="Y57" i="2"/>
  <c r="P57" i="2"/>
  <c r="X55" i="2"/>
  <c r="X54" i="2"/>
  <c r="BO53" i="2"/>
  <c r="BM53" i="2"/>
  <c r="Z53" i="2"/>
  <c r="Z54" i="2" s="1"/>
  <c r="Y53" i="2"/>
  <c r="BP53" i="2" s="1"/>
  <c r="P53" i="2"/>
  <c r="X51" i="2"/>
  <c r="X50" i="2"/>
  <c r="BO49" i="2"/>
  <c r="BM49" i="2"/>
  <c r="Z49" i="2"/>
  <c r="Z50" i="2" s="1"/>
  <c r="Y49" i="2"/>
  <c r="P49" i="2"/>
  <c r="X46" i="2"/>
  <c r="X45" i="2"/>
  <c r="BP44" i="2"/>
  <c r="BO44" i="2"/>
  <c r="BN44" i="2"/>
  <c r="BM44" i="2"/>
  <c r="Z44" i="2"/>
  <c r="Y44" i="2"/>
  <c r="P44" i="2"/>
  <c r="BO43" i="2"/>
  <c r="BM43" i="2"/>
  <c r="Z43" i="2"/>
  <c r="Y43" i="2"/>
  <c r="BN43" i="2" s="1"/>
  <c r="P43" i="2"/>
  <c r="BO42" i="2"/>
  <c r="BM42" i="2"/>
  <c r="Z42" i="2"/>
  <c r="Y42" i="2"/>
  <c r="P42" i="2"/>
  <c r="BO41" i="2"/>
  <c r="BM41" i="2"/>
  <c r="Z41" i="2"/>
  <c r="Y41" i="2"/>
  <c r="BN41" i="2" s="1"/>
  <c r="P41" i="2"/>
  <c r="X38" i="2"/>
  <c r="X37" i="2"/>
  <c r="BO36" i="2"/>
  <c r="BM36" i="2"/>
  <c r="Z36" i="2"/>
  <c r="Y36" i="2"/>
  <c r="P36" i="2"/>
  <c r="BO35" i="2"/>
  <c r="BM35" i="2"/>
  <c r="Z35" i="2"/>
  <c r="Y35" i="2"/>
  <c r="BP35" i="2" s="1"/>
  <c r="P35" i="2"/>
  <c r="BO34" i="2"/>
  <c r="BM34" i="2"/>
  <c r="Z34" i="2"/>
  <c r="Y34" i="2"/>
  <c r="Y37" i="2" s="1"/>
  <c r="P34" i="2"/>
  <c r="X31" i="2"/>
  <c r="X30" i="2"/>
  <c r="BO29" i="2"/>
  <c r="BN29" i="2"/>
  <c r="BM29" i="2"/>
  <c r="Z29" i="2"/>
  <c r="Y29" i="2"/>
  <c r="BP29" i="2" s="1"/>
  <c r="P29" i="2"/>
  <c r="BO28" i="2"/>
  <c r="BM28" i="2"/>
  <c r="Z28" i="2"/>
  <c r="Y28" i="2"/>
  <c r="Y30" i="2" s="1"/>
  <c r="P28" i="2"/>
  <c r="Y24" i="2"/>
  <c r="X24" i="2"/>
  <c r="X23" i="2"/>
  <c r="BO22" i="2"/>
  <c r="BM22" i="2"/>
  <c r="Z22" i="2"/>
  <c r="Z23" i="2" s="1"/>
  <c r="Y22" i="2"/>
  <c r="Y23" i="2" s="1"/>
  <c r="P22" i="2"/>
  <c r="H10" i="2"/>
  <c r="A9" i="2"/>
  <c r="A10" i="2" s="1"/>
  <c r="D7" i="2"/>
  <c r="Q6" i="2"/>
  <c r="P2" i="2"/>
  <c r="Y31" i="2" l="1"/>
  <c r="X278" i="2"/>
  <c r="BP36" i="2"/>
  <c r="BN36" i="2"/>
  <c r="BP61" i="2"/>
  <c r="Y64" i="2"/>
  <c r="Y63" i="2"/>
  <c r="BP84" i="2"/>
  <c r="BP101" i="2"/>
  <c r="BN101" i="2"/>
  <c r="Y111" i="2"/>
  <c r="Y115" i="2"/>
  <c r="Y116" i="2"/>
  <c r="Y120" i="2"/>
  <c r="BN118" i="2"/>
  <c r="BP171" i="2"/>
  <c r="BN171" i="2"/>
  <c r="Y173" i="2"/>
  <c r="Z45" i="2"/>
  <c r="Y50" i="2"/>
  <c r="Y51" i="2"/>
  <c r="Y58" i="2"/>
  <c r="BP57" i="2"/>
  <c r="BN57" i="2"/>
  <c r="Z63" i="2"/>
  <c r="Y96" i="2"/>
  <c r="Y103" i="2"/>
  <c r="BP108" i="2"/>
  <c r="BN108" i="2"/>
  <c r="Y126" i="2"/>
  <c r="BP123" i="2"/>
  <c r="BN123" i="2"/>
  <c r="BN146" i="2"/>
  <c r="Y148" i="2"/>
  <c r="BP146" i="2"/>
  <c r="Y147" i="2"/>
  <c r="BP162" i="2"/>
  <c r="Z172" i="2"/>
  <c r="Y203" i="2"/>
  <c r="BP247" i="2"/>
  <c r="BP257" i="2"/>
  <c r="Y261" i="2"/>
  <c r="BP267" i="2"/>
  <c r="BP270" i="2"/>
  <c r="Y276" i="2"/>
  <c r="X281" i="2"/>
  <c r="X277" i="2"/>
  <c r="Z30" i="2"/>
  <c r="Z37" i="2"/>
  <c r="Z282" i="2" s="1"/>
  <c r="BP41" i="2"/>
  <c r="Y45" i="2"/>
  <c r="X279" i="2"/>
  <c r="Y70" i="2"/>
  <c r="Y75" i="2"/>
  <c r="BP95" i="2"/>
  <c r="Y102" i="2"/>
  <c r="Z125" i="2"/>
  <c r="Y132" i="2"/>
  <c r="Y138" i="2"/>
  <c r="Y172" i="2"/>
  <c r="BP169" i="2"/>
  <c r="BP181" i="2"/>
  <c r="Y182" i="2"/>
  <c r="Z189" i="2"/>
  <c r="BP186" i="2"/>
  <c r="BN188" i="2"/>
  <c r="Y190" i="2"/>
  <c r="Z197" i="2"/>
  <c r="BN194" i="2"/>
  <c r="BN201" i="2"/>
  <c r="BP201" i="2"/>
  <c r="BN206" i="2"/>
  <c r="BP206" i="2"/>
  <c r="Y208" i="2"/>
  <c r="BN211" i="2"/>
  <c r="BN212" i="2"/>
  <c r="BN218" i="2"/>
  <c r="Y219" i="2"/>
  <c r="BN230" i="2"/>
  <c r="BN236" i="2"/>
  <c r="BP236" i="2"/>
  <c r="Y237" i="2"/>
  <c r="BN246" i="2"/>
  <c r="BP252" i="2"/>
  <c r="Z260" i="2"/>
  <c r="Z275" i="2"/>
  <c r="BN263" i="2"/>
  <c r="BN264" i="2"/>
  <c r="BN265" i="2"/>
  <c r="BP272" i="2"/>
  <c r="X280" i="2"/>
  <c r="BN94" i="2"/>
  <c r="BP118" i="2"/>
  <c r="BN130" i="2"/>
  <c r="Y176" i="2"/>
  <c r="Y214" i="2"/>
  <c r="Y220" i="2"/>
  <c r="Y254" i="2"/>
  <c r="BP263" i="2"/>
  <c r="BN271" i="2"/>
  <c r="BP163" i="2"/>
  <c r="BN187" i="2"/>
  <c r="Y213" i="2"/>
  <c r="BP248" i="2"/>
  <c r="BN268" i="2"/>
  <c r="BP34" i="2"/>
  <c r="BN68" i="2"/>
  <c r="Y86" i="2"/>
  <c r="Y38" i="2"/>
  <c r="Y54" i="2"/>
  <c r="BN74" i="2"/>
  <c r="BN100" i="2"/>
  <c r="Y112" i="2"/>
  <c r="BN136" i="2"/>
  <c r="BN151" i="2"/>
  <c r="BN185" i="2"/>
  <c r="BP230" i="2"/>
  <c r="BP246" i="2"/>
  <c r="BN266" i="2"/>
  <c r="Y87" i="2"/>
  <c r="Y125" i="2"/>
  <c r="BP151" i="2"/>
  <c r="Y177" i="2"/>
  <c r="BP185" i="2"/>
  <c r="Y231" i="2"/>
  <c r="Y255" i="2"/>
  <c r="BN274" i="2"/>
  <c r="H9" i="2"/>
  <c r="F10" i="2"/>
  <c r="BN53" i="2"/>
  <c r="BP79" i="2"/>
  <c r="BN91" i="2"/>
  <c r="BP28" i="2"/>
  <c r="Y157" i="2"/>
  <c r="BP193" i="2"/>
  <c r="BN106" i="2"/>
  <c r="Y119" i="2"/>
  <c r="Y143" i="2"/>
  <c r="Y158" i="2"/>
  <c r="BN49" i="2"/>
  <c r="BN61" i="2"/>
  <c r="BP43" i="2"/>
  <c r="Y55" i="2"/>
  <c r="Y69" i="2"/>
  <c r="Y131" i="2"/>
  <c r="BN28" i="2"/>
  <c r="BP42" i="2"/>
  <c r="BP141" i="2"/>
  <c r="BP156" i="2"/>
  <c r="BN193" i="2"/>
  <c r="BN210" i="2"/>
  <c r="BN258" i="2"/>
  <c r="BP170" i="2"/>
  <c r="BP253" i="2"/>
  <c r="Y142" i="2"/>
  <c r="Y164" i="2"/>
  <c r="Y81" i="2"/>
  <c r="Y165" i="2"/>
  <c r="Y197" i="2"/>
  <c r="BN22" i="2"/>
  <c r="BP74" i="2"/>
  <c r="BP22" i="2"/>
  <c r="BN35" i="2"/>
  <c r="BP49" i="2"/>
  <c r="Y137" i="2"/>
  <c r="BN240" i="2"/>
  <c r="Y46" i="2"/>
  <c r="BP85" i="2"/>
  <c r="Y80" i="2"/>
  <c r="Y249" i="2"/>
  <c r="BN109" i="2"/>
  <c r="BN114" i="2"/>
  <c r="Y152" i="2"/>
  <c r="BN217" i="2"/>
  <c r="BN224" i="2"/>
  <c r="BP114" i="2"/>
  <c r="BN169" i="2"/>
  <c r="BP224" i="2"/>
  <c r="BP240" i="2"/>
  <c r="F9" i="2"/>
  <c r="BN34" i="2"/>
  <c r="BP175" i="2"/>
  <c r="BP91" i="2"/>
  <c r="BN257" i="2"/>
  <c r="J9" i="2"/>
  <c r="BN42" i="2"/>
  <c r="Y281" i="2" l="1"/>
  <c r="Y277" i="2"/>
  <c r="Y279" i="2"/>
  <c r="Y278" i="2"/>
  <c r="Y280" i="2" l="1"/>
  <c r="C290" i="2" l="1"/>
  <c r="B290" i="2"/>
  <c r="A290" i="2"/>
</calcChain>
</file>

<file path=xl/sharedStrings.xml><?xml version="1.0" encoding="utf-8"?>
<sst xmlns="http://schemas.openxmlformats.org/spreadsheetml/2006/main" count="1682" uniqueCount="406">
  <si>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</si>
  <si>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</si>
  <si>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</si>
  <si>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</si>
  <si>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</si>
  <si>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</si>
  <si>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</si>
  <si>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</si>
  <si>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</si>
  <si>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</si>
  <si>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</si>
  <si>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</si>
  <si>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</si>
  <si>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</si>
  <si>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</si>
  <si>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</si>
  <si>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</si>
  <si>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</si>
  <si>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</si>
  <si>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</si>
  <si>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</si>
  <si>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</si>
  <si>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</si>
  <si>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</si>
  <si>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</si>
  <si>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</si>
  <si>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</si>
  <si>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</si>
  <si>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</si>
  <si>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</si>
  <si>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</si>
  <si>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</si>
  <si>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</si>
  <si>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</si>
  <si>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</si>
  <si>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</si>
  <si>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</si>
  <si>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</si>
  <si>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</si>
  <si>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</si>
  <si>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</si>
  <si>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</si>
  <si>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</si>
  <si>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</si>
  <si>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</si>
  <si>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</si>
  <si>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</si>
  <si>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</si>
  <si>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</si>
  <si>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</si>
  <si>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</si>
  <si>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</si>
  <si>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</si>
  <si>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</si>
  <si>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</si>
  <si>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</si>
  <si>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</si>
  <si>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</si>
  <si>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</si>
  <si>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</si>
  <si>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</si>
  <si>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</si>
  <si>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</si>
  <si>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</si>
  <si>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</si>
  <si>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</si>
  <si>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</si>
  <si>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</si>
  <si>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</si>
  <si>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</si>
  <si>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</si>
  <si>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03.10.2025</t>
  </si>
  <si>
    <t>01.10.2025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</si>
  <si>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</si>
  <si>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</si>
  <si>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</si>
  <si>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</si>
  <si>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</si>
  <si>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</si>
  <si>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Трояны с.,</t>
  </si>
  <si>
    <t>272151Российская Федерация, Запорожская обл, Бердянский р-н, Трояны с.,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</si>
  <si>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</si>
  <si>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</si>
  <si>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</si>
  <si>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</si>
  <si>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</si>
  <si>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</si>
  <si>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</si>
  <si>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</si>
  <si>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</si>
  <si>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</si>
  <si>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</si>
  <si>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</si>
  <si>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</si>
  <si>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</si>
  <si>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</si>
  <si>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</si>
  <si>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</si>
  <si>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</si>
  <si>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</si>
  <si>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</si>
  <si>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</si>
  <si>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</si>
  <si>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</si>
  <si>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</si>
  <si>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</si>
  <si>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</si>
  <si>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</si>
  <si>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</si>
  <si>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</si>
  <si>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</si>
  <si>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</si>
  <si>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</si>
  <si>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</si>
  <si>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</si>
  <si>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</si>
  <si>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</si>
  <si>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</si>
  <si>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</si>
  <si>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</si>
  <si>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</si>
  <si>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</si>
  <si>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</si>
  <si>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</si>
  <si>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</si>
  <si>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</si>
  <si>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</si>
  <si>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</si>
  <si>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</si>
  <si>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</si>
  <si>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</si>
  <si>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</si>
  <si>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</si>
  <si>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</si>
  <si>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</si>
  <si>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</si>
  <si>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</si>
  <si>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</si>
  <si>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</si>
  <si>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</si>
  <si>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</si>
  <si>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</si>
  <si>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</si>
  <si>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</si>
  <si>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</si>
  <si>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</si>
  <si>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</si>
  <si>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</si>
  <si>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</si>
  <si>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</si>
  <si>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</si>
  <si>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</si>
  <si>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</si>
  <si>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</si>
  <si>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</si>
  <si>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</si>
  <si>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</si>
  <si>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</si>
  <si>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</si>
  <si>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</si>
  <si>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</si>
  <si>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</si>
  <si>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</si>
  <si>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</si>
  <si>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</si>
  <si>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</si>
  <si>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</si>
  <si>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</si>
  <si>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</si>
  <si>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</si>
  <si>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</si>
  <si>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</si>
  <si>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</si>
  <si>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</si>
  <si>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</si>
  <si>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</si>
  <si>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</si>
  <si>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</si>
  <si>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</si>
  <si>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</si>
  <si>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</si>
  <si>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</si>
  <si>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</si>
  <si>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</si>
  <si>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</si>
  <si>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</si>
  <si>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</si>
  <si>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</si>
  <si>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</si>
  <si>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</si>
  <si>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</si>
  <si>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</si>
  <si>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</si>
  <si>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</si>
  <si>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</si>
  <si>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</si>
  <si>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</si>
  <si>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</si>
  <si>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</si>
  <si>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</si>
  <si>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</si>
  <si>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</si>
  <si>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</si>
  <si>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</si>
  <si>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</si>
  <si>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</si>
  <si>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</si>
  <si>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</si>
  <si>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</si>
  <si>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</si>
  <si>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</si>
  <si>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</si>
  <si>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</si>
  <si>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</si>
  <si>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</si>
  <si>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</si>
  <si>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</si>
  <si>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</si>
  <si>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</si>
  <si>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</si>
  <si>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</si>
  <si>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</si>
  <si>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</si>
  <si>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</si>
  <si>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</si>
  <si>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</si>
  <si>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</si>
  <si>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</si>
  <si>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</si>
  <si>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</si>
  <si>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</si>
  <si>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</si>
  <si>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</si>
  <si>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</si>
  <si>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</si>
  <si>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</si>
  <si>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</si>
  <si>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</si>
  <si>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</si>
  <si>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</si>
  <si>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</si>
  <si>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</si>
  <si>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</si>
  <si>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</si>
  <si>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</si>
  <si>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</si>
  <si>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</si>
  <si>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</si>
  <si>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</si>
  <si>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</si>
  <si>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</si>
  <si>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</si>
  <si>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</si>
  <si>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</si>
  <si>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</si>
  <si>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</si>
  <si>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</si>
  <si>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</si>
  <si>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</si>
  <si>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</si>
  <si>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</si>
  <si>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</si>
  <si>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</si>
  <si>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</si>
  <si>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</si>
  <si>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</si>
  <si>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</si>
  <si>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</si>
  <si>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</si>
  <si>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</si>
  <si>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</si>
  <si>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</si>
  <si>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</si>
  <si>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</si>
  <si>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</si>
  <si>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</si>
  <si>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</si>
  <si>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</si>
  <si>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</si>
  <si>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</si>
  <si>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</si>
  <si>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</si>
  <si>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</si>
  <si>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</si>
  <si>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</si>
  <si>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</si>
  <si>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</si>
  <si>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</si>
  <si>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</si>
  <si>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</si>
  <si>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</si>
  <si>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</si>
  <si>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</si>
  <si>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</si>
  <si>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</si>
  <si>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</si>
  <si>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</si>
  <si>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</si>
  <si>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</si>
  <si>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</si>
  <si>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</si>
  <si>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</si>
  <si>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</si>
  <si>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</si>
  <si>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</si>
  <si>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</si>
  <si>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</si>
  <si>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</si>
  <si>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</si>
  <si>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</si>
  <si>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</si>
  <si>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</si>
  <si>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</si>
  <si>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</si>
  <si>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</si>
  <si>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</si>
  <si>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</si>
  <si>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</si>
  <si>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</si>
  <si>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</si>
  <si>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</si>
  <si>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</si>
  <si>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</si>
  <si>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</si>
  <si>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</si>
  <si>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</si>
  <si>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</si>
  <si>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</si>
  <si>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</si>
  <si>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</si>
  <si>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</si>
  <si>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</si>
  <si>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</si>
  <si>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</si>
  <si>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</si>
  <si>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</si>
  <si>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</si>
  <si>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</si>
  <si>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</si>
  <si>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</si>
  <si>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</si>
  <si>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</si>
  <si>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</si>
  <si>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</si>
  <si>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</si>
  <si>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</si>
  <si>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</si>
  <si>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</si>
  <si>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</si>
  <si>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</si>
  <si>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</si>
  <si>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</si>
  <si>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</si>
  <si>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</si>
  <si>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</si>
  <si>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</si>
  <si>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</si>
  <si>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</si>
  <si>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</si>
  <si>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</si>
  <si>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</si>
  <si>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</si>
  <si>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</si>
  <si>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</si>
  <si>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</si>
  <si>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</si>
  <si>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</si>
  <si>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</si>
  <si>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</si>
  <si>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</si>
  <si>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</si>
  <si>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</si>
  <si>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</si>
  <si>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</si>
  <si>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</si>
  <si>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</si>
  <si>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</si>
  <si>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</si>
  <si>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</si>
  <si>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</si>
  <si>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</si>
  <si>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</si>
  <si>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</si>
  <si>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</si>
  <si>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</si>
  <si>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</si>
  <si>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</si>
  <si>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</si>
  <si>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</si>
  <si>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</si>
  <si>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MSDAX_ЗПФ</t>
  </si>
  <si>
    <t>Доставка</t>
  </si>
  <si>
    <t>Самовывоз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</si>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</sst>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7" t="s">
        <v>26</v>
      </c>
      <c r="E1" s="277"/>
      <c r="F1" s="277"/>
      <c r="G1" s="14" t="s">
        <v>70</v>
      </c>
      <c r="H1" s="277" t="s">
        <v>47</v>
      </c>
      <c r="I1" s="277"/>
      <c r="J1" s="277"/>
      <c r="K1" s="277"/>
      <c r="L1" s="277"/>
      <c r="M1" s="277"/>
      <c r="N1" s="277"/>
      <c r="O1" s="277"/>
      <c r="P1" s="277"/>
      <c r="Q1" s="277"/>
      <c r="R1" s="278" t="s">
        <v>71</v>
      </c>
      <c r="S1" s="279"/>
      <c r="T1" s="2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0"/>
      <c r="Q3" s="280"/>
      <c r="R3" s="280"/>
      <c r="S3" s="280"/>
      <c r="T3" s="280"/>
      <c r="U3" s="280"/>
      <c r="V3" s="280"/>
      <c r="W3" s="2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1" t="s">
        <v>8</v>
      </c>
      <c r="B5" s="281"/>
      <c r="C5" s="281"/>
      <c r="D5" s="282"/>
      <c r="E5" s="282"/>
      <c r="F5" s="283" t="s">
        <v>14</v>
      </c>
      <c r="G5" s="283"/>
      <c r="H5" s="282"/>
      <c r="I5" s="282"/>
      <c r="J5" s="282"/>
      <c r="K5" s="282"/>
      <c r="L5" s="282"/>
      <c r="M5" s="282"/>
      <c r="N5" s="75"/>
      <c r="P5" s="27" t="s">
        <v>4</v>
      </c>
      <c r="Q5" s="284">
        <v>45936</v>
      </c>
      <c r="R5" s="284"/>
      <c r="T5" s="285" t="s">
        <v>3</v>
      </c>
      <c r="U5" s="286"/>
      <c r="V5" s="287" t="s">
        <v>392</v>
      </c>
      <c r="W5" s="288"/>
      <c r="AB5" s="59"/>
      <c r="AC5" s="59"/>
      <c r="AD5" s="59"/>
      <c r="AE5" s="59"/>
    </row>
    <row r="6" spans="1:32" s="17" customFormat="1" ht="24" customHeight="1" x14ac:dyDescent="0.2">
      <c r="A6" s="281" t="s">
        <v>1</v>
      </c>
      <c r="B6" s="281"/>
      <c r="C6" s="281"/>
      <c r="D6" s="289" t="s">
        <v>79</v>
      </c>
      <c r="E6" s="289"/>
      <c r="F6" s="289"/>
      <c r="G6" s="289"/>
      <c r="H6" s="289"/>
      <c r="I6" s="289"/>
      <c r="J6" s="289"/>
      <c r="K6" s="289"/>
      <c r="L6" s="289"/>
      <c r="M6" s="289"/>
      <c r="N6" s="76"/>
      <c r="P6" s="27" t="s">
        <v>27</v>
      </c>
      <c r="Q6" s="290" t="str">
        <f>IF(Q5=0," ",CHOOSE(WEEKDAY(Q5,2),"Понедельник","Вторник","Среда","Четверг","Пятница","Суббота","Воскресенье"))</f>
        <v>Понедельник</v>
      </c>
      <c r="R6" s="290"/>
      <c r="T6" s="291" t="s">
        <v>5</v>
      </c>
      <c r="U6" s="292"/>
      <c r="V6" s="293" t="s">
        <v>73</v>
      </c>
      <c r="W6" s="29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299" t="str">
        <f>IFERROR(VLOOKUP(DeliveryAddress,Table,3,0),1)</f>
        <v>1</v>
      </c>
      <c r="E7" s="300"/>
      <c r="F7" s="300"/>
      <c r="G7" s="300"/>
      <c r="H7" s="300"/>
      <c r="I7" s="300"/>
      <c r="J7" s="300"/>
      <c r="K7" s="300"/>
      <c r="L7" s="300"/>
      <c r="M7" s="301"/>
      <c r="N7" s="77"/>
      <c r="P7" s="29"/>
      <c r="Q7" s="48"/>
      <c r="R7" s="48"/>
      <c r="T7" s="291"/>
      <c r="U7" s="292"/>
      <c r="V7" s="295"/>
      <c r="W7" s="296"/>
      <c r="AB7" s="59"/>
      <c r="AC7" s="59"/>
      <c r="AD7" s="59"/>
      <c r="AE7" s="59"/>
    </row>
    <row r="8" spans="1:32" s="17" customFormat="1" ht="25.5" customHeight="1" x14ac:dyDescent="0.2">
      <c r="A8" s="302" t="s">
        <v>58</v>
      </c>
      <c r="B8" s="302"/>
      <c r="C8" s="302"/>
      <c r="D8" s="303" t="s">
        <v>80</v>
      </c>
      <c r="E8" s="303"/>
      <c r="F8" s="303"/>
      <c r="G8" s="303"/>
      <c r="H8" s="303"/>
      <c r="I8" s="303"/>
      <c r="J8" s="303"/>
      <c r="K8" s="303"/>
      <c r="L8" s="303"/>
      <c r="M8" s="303"/>
      <c r="N8" s="78"/>
      <c r="P8" s="27" t="s">
        <v>11</v>
      </c>
      <c r="Q8" s="304">
        <v>0.41666666666666669</v>
      </c>
      <c r="R8" s="304"/>
      <c r="T8" s="291"/>
      <c r="U8" s="292"/>
      <c r="V8" s="295"/>
      <c r="W8" s="296"/>
      <c r="AB8" s="59"/>
      <c r="AC8" s="59"/>
      <c r="AD8" s="59"/>
      <c r="AE8" s="59"/>
    </row>
    <row r="9" spans="1:32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46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08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73"/>
      <c r="P9" s="31" t="s">
        <v>15</v>
      </c>
      <c r="Q9" s="309"/>
      <c r="R9" s="309"/>
      <c r="T9" s="291"/>
      <c r="U9" s="292"/>
      <c r="V9" s="297"/>
      <c r="W9" s="29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10" t="str">
        <f>IFERROR(VLOOKUP($D$10,Proxy,2,FALSE),"")</f>
        <v/>
      </c>
      <c r="I10" s="310"/>
      <c r="J10" s="310"/>
      <c r="K10" s="310"/>
      <c r="L10" s="310"/>
      <c r="M10" s="310"/>
      <c r="N10" s="74"/>
      <c r="P10" s="31" t="s">
        <v>32</v>
      </c>
      <c r="Q10" s="311"/>
      <c r="R10" s="311"/>
      <c r="U10" s="29" t="s">
        <v>12</v>
      </c>
      <c r="V10" s="312" t="s">
        <v>74</v>
      </c>
      <c r="W10" s="3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4"/>
      <c r="R11" s="314"/>
      <c r="U11" s="29" t="s">
        <v>28</v>
      </c>
      <c r="V11" s="315" t="s">
        <v>55</v>
      </c>
      <c r="W11" s="3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6" t="s">
        <v>75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79"/>
      <c r="P12" s="27" t="s">
        <v>30</v>
      </c>
      <c r="Q12" s="304"/>
      <c r="R12" s="304"/>
      <c r="S12" s="28"/>
      <c r="T12"/>
      <c r="U12" s="29" t="s">
        <v>46</v>
      </c>
      <c r="V12" s="317"/>
      <c r="W12" s="317"/>
      <c r="X12"/>
      <c r="AB12" s="59"/>
      <c r="AC12" s="59"/>
      <c r="AD12" s="59"/>
      <c r="AE12" s="59"/>
    </row>
    <row r="13" spans="1:32" s="17" customFormat="1" ht="23.25" customHeight="1" x14ac:dyDescent="0.2">
      <c r="A13" s="316" t="s">
        <v>76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79"/>
      <c r="O13" s="31"/>
      <c r="P13" s="31" t="s">
        <v>31</v>
      </c>
      <c r="Q13" s="315"/>
      <c r="R13" s="3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6" t="s">
        <v>77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18" t="s">
        <v>78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80"/>
      <c r="O15"/>
      <c r="P15" s="319" t="s">
        <v>61</v>
      </c>
      <c r="Q15" s="319"/>
      <c r="R15" s="319"/>
      <c r="S15" s="319"/>
      <c r="T15" s="3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0"/>
      <c r="Q16" s="320"/>
      <c r="R16" s="320"/>
      <c r="S16" s="320"/>
      <c r="T16" s="3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3" t="s">
        <v>59</v>
      </c>
      <c r="B17" s="323" t="s">
        <v>49</v>
      </c>
      <c r="C17" s="325" t="s">
        <v>48</v>
      </c>
      <c r="D17" s="327" t="s">
        <v>50</v>
      </c>
      <c r="E17" s="328"/>
      <c r="F17" s="323" t="s">
        <v>21</v>
      </c>
      <c r="G17" s="323" t="s">
        <v>24</v>
      </c>
      <c r="H17" s="323" t="s">
        <v>22</v>
      </c>
      <c r="I17" s="323" t="s">
        <v>23</v>
      </c>
      <c r="J17" s="323" t="s">
        <v>16</v>
      </c>
      <c r="K17" s="323" t="s">
        <v>69</v>
      </c>
      <c r="L17" s="323" t="s">
        <v>67</v>
      </c>
      <c r="M17" s="323" t="s">
        <v>2</v>
      </c>
      <c r="N17" s="323" t="s">
        <v>66</v>
      </c>
      <c r="O17" s="323" t="s">
        <v>25</v>
      </c>
      <c r="P17" s="327" t="s">
        <v>17</v>
      </c>
      <c r="Q17" s="331"/>
      <c r="R17" s="331"/>
      <c r="S17" s="331"/>
      <c r="T17" s="328"/>
      <c r="U17" s="321" t="s">
        <v>56</v>
      </c>
      <c r="V17" s="322"/>
      <c r="W17" s="323" t="s">
        <v>6</v>
      </c>
      <c r="X17" s="323" t="s">
        <v>41</v>
      </c>
      <c r="Y17" s="333" t="s">
        <v>54</v>
      </c>
      <c r="Z17" s="335" t="s">
        <v>18</v>
      </c>
      <c r="AA17" s="337" t="s">
        <v>60</v>
      </c>
      <c r="AB17" s="337" t="s">
        <v>19</v>
      </c>
      <c r="AC17" s="337" t="s">
        <v>68</v>
      </c>
      <c r="AD17" s="339" t="s">
        <v>57</v>
      </c>
      <c r="AE17" s="340"/>
      <c r="AF17" s="341"/>
      <c r="AG17" s="85"/>
      <c r="BD17" s="84" t="s">
        <v>64</v>
      </c>
    </row>
    <row r="18" spans="1:68" ht="14.25" customHeight="1" x14ac:dyDescent="0.2">
      <c r="A18" s="324"/>
      <c r="B18" s="324"/>
      <c r="C18" s="326"/>
      <c r="D18" s="329"/>
      <c r="E18" s="330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9"/>
      <c r="Q18" s="332"/>
      <c r="R18" s="332"/>
      <c r="S18" s="332"/>
      <c r="T18" s="330"/>
      <c r="U18" s="86" t="s">
        <v>44</v>
      </c>
      <c r="V18" s="86" t="s">
        <v>43</v>
      </c>
      <c r="W18" s="324"/>
      <c r="X18" s="324"/>
      <c r="Y18" s="334"/>
      <c r="Z18" s="336"/>
      <c r="AA18" s="338"/>
      <c r="AB18" s="338"/>
      <c r="AC18" s="338"/>
      <c r="AD18" s="342"/>
      <c r="AE18" s="343"/>
      <c r="AF18" s="344"/>
      <c r="AG18" s="85"/>
      <c r="BD18" s="84"/>
    </row>
    <row r="19" spans="1:68" ht="27.75" customHeight="1" x14ac:dyDescent="0.2">
      <c r="A19" s="345" t="s">
        <v>81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54"/>
      <c r="AB19" s="54"/>
      <c r="AC19" s="54"/>
    </row>
    <row r="20" spans="1:68" ht="16.5" customHeight="1" x14ac:dyDescent="0.25">
      <c r="A20" s="346" t="s">
        <v>81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65"/>
      <c r="AB20" s="65"/>
      <c r="AC20" s="82"/>
    </row>
    <row r="21" spans="1:68" ht="14.25" customHeight="1" x14ac:dyDescent="0.25">
      <c r="A21" s="347" t="s">
        <v>82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8">
        <v>4607111035752</v>
      </c>
      <c r="E22" s="34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0"/>
      <c r="R22" s="350"/>
      <c r="S22" s="350"/>
      <c r="T22" s="35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5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6"/>
      <c r="P23" s="352" t="s">
        <v>40</v>
      </c>
      <c r="Q23" s="353"/>
      <c r="R23" s="353"/>
      <c r="S23" s="353"/>
      <c r="T23" s="353"/>
      <c r="U23" s="353"/>
      <c r="V23" s="35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56"/>
      <c r="P24" s="352" t="s">
        <v>40</v>
      </c>
      <c r="Q24" s="353"/>
      <c r="R24" s="353"/>
      <c r="S24" s="353"/>
      <c r="T24" s="353"/>
      <c r="U24" s="353"/>
      <c r="V24" s="35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5" t="s">
        <v>45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54"/>
      <c r="AB25" s="54"/>
      <c r="AC25" s="54"/>
    </row>
    <row r="26" spans="1:68" ht="16.5" customHeight="1" x14ac:dyDescent="0.25">
      <c r="A26" s="346" t="s">
        <v>90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65"/>
      <c r="AB26" s="65"/>
      <c r="AC26" s="82"/>
    </row>
    <row r="27" spans="1:68" ht="14.25" customHeight="1" x14ac:dyDescent="0.25">
      <c r="A27" s="347" t="s">
        <v>91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48">
        <v>4607111036537</v>
      </c>
      <c r="E28" s="34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0"/>
      <c r="R28" s="350"/>
      <c r="S28" s="350"/>
      <c r="T28" s="35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48">
        <v>4607111036605</v>
      </c>
      <c r="E29" s="34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5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0"/>
      <c r="R29" s="350"/>
      <c r="S29" s="350"/>
      <c r="T29" s="35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5"/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6"/>
      <c r="P30" s="352" t="s">
        <v>40</v>
      </c>
      <c r="Q30" s="353"/>
      <c r="R30" s="353"/>
      <c r="S30" s="353"/>
      <c r="T30" s="353"/>
      <c r="U30" s="353"/>
      <c r="V30" s="354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5"/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6"/>
      <c r="P31" s="352" t="s">
        <v>40</v>
      </c>
      <c r="Q31" s="353"/>
      <c r="R31" s="353"/>
      <c r="S31" s="353"/>
      <c r="T31" s="353"/>
      <c r="U31" s="353"/>
      <c r="V31" s="354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6" t="s">
        <v>101</v>
      </c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  <c r="AA32" s="65"/>
      <c r="AB32" s="65"/>
      <c r="AC32" s="82"/>
    </row>
    <row r="33" spans="1:68" ht="14.25" customHeight="1" x14ac:dyDescent="0.25">
      <c r="A33" s="347" t="s">
        <v>82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48">
        <v>4620207490075</v>
      </c>
      <c r="E34" s="348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0"/>
      <c r="R34" s="350"/>
      <c r="S34" s="350"/>
      <c r="T34" s="351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48">
        <v>4620207490174</v>
      </c>
      <c r="E35" s="34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0"/>
      <c r="R35" s="350"/>
      <c r="S35" s="350"/>
      <c r="T35" s="35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48">
        <v>4620207490044</v>
      </c>
      <c r="E36" s="34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6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0"/>
      <c r="R36" s="350"/>
      <c r="S36" s="350"/>
      <c r="T36" s="35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5"/>
      <c r="N37" s="355"/>
      <c r="O37" s="356"/>
      <c r="P37" s="352" t="s">
        <v>40</v>
      </c>
      <c r="Q37" s="353"/>
      <c r="R37" s="353"/>
      <c r="S37" s="353"/>
      <c r="T37" s="353"/>
      <c r="U37" s="353"/>
      <c r="V37" s="35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5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6"/>
      <c r="P38" s="352" t="s">
        <v>40</v>
      </c>
      <c r="Q38" s="353"/>
      <c r="R38" s="353"/>
      <c r="S38" s="353"/>
      <c r="T38" s="353"/>
      <c r="U38" s="353"/>
      <c r="V38" s="35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6" t="s">
        <v>111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65"/>
      <c r="AB39" s="65"/>
      <c r="AC39" s="82"/>
    </row>
    <row r="40" spans="1:68" ht="14.25" customHeight="1" x14ac:dyDescent="0.25">
      <c r="A40" s="347" t="s">
        <v>82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48">
        <v>4607111039385</v>
      </c>
      <c r="E41" s="348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0"/>
      <c r="R41" s="350"/>
      <c r="S41" s="350"/>
      <c r="T41" s="351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48">
        <v>4607111038982</v>
      </c>
      <c r="E42" s="348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0"/>
      <c r="R42" s="350"/>
      <c r="S42" s="350"/>
      <c r="T42" s="35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48">
        <v>4607111039354</v>
      </c>
      <c r="E43" s="348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36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0"/>
      <c r="R43" s="350"/>
      <c r="S43" s="350"/>
      <c r="T43" s="35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89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48">
        <v>4607111039330</v>
      </c>
      <c r="E44" s="348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0"/>
      <c r="R44" s="350"/>
      <c r="S44" s="350"/>
      <c r="T44" s="35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56"/>
      <c r="P45" s="352" t="s">
        <v>40</v>
      </c>
      <c r="Q45" s="353"/>
      <c r="R45" s="353"/>
      <c r="S45" s="353"/>
      <c r="T45" s="353"/>
      <c r="U45" s="353"/>
      <c r="V45" s="354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5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6"/>
      <c r="P46" s="352" t="s">
        <v>40</v>
      </c>
      <c r="Q46" s="353"/>
      <c r="R46" s="353"/>
      <c r="S46" s="353"/>
      <c r="T46" s="353"/>
      <c r="U46" s="353"/>
      <c r="V46" s="354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6" t="s">
        <v>122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346"/>
      <c r="Y47" s="346"/>
      <c r="Z47" s="346"/>
      <c r="AA47" s="65"/>
      <c r="AB47" s="65"/>
      <c r="AC47" s="82"/>
    </row>
    <row r="48" spans="1:68" ht="14.25" customHeight="1" x14ac:dyDescent="0.25">
      <c r="A48" s="347" t="s">
        <v>82</v>
      </c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48">
        <v>4620207490822</v>
      </c>
      <c r="E49" s="348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0"/>
      <c r="R49" s="350"/>
      <c r="S49" s="350"/>
      <c r="T49" s="351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5"/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6"/>
      <c r="P50" s="352" t="s">
        <v>40</v>
      </c>
      <c r="Q50" s="353"/>
      <c r="R50" s="353"/>
      <c r="S50" s="353"/>
      <c r="T50" s="353"/>
      <c r="U50" s="353"/>
      <c r="V50" s="354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5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56"/>
      <c r="P51" s="352" t="s">
        <v>40</v>
      </c>
      <c r="Q51" s="353"/>
      <c r="R51" s="353"/>
      <c r="S51" s="353"/>
      <c r="T51" s="353"/>
      <c r="U51" s="353"/>
      <c r="V51" s="354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7" t="s">
        <v>126</v>
      </c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48">
        <v>4607111039743</v>
      </c>
      <c r="E53" s="348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0"/>
      <c r="R53" s="350"/>
      <c r="S53" s="350"/>
      <c r="T53" s="35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6"/>
      <c r="P54" s="352" t="s">
        <v>40</v>
      </c>
      <c r="Q54" s="353"/>
      <c r="R54" s="353"/>
      <c r="S54" s="353"/>
      <c r="T54" s="353"/>
      <c r="U54" s="353"/>
      <c r="V54" s="35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6"/>
      <c r="P55" s="352" t="s">
        <v>40</v>
      </c>
      <c r="Q55" s="353"/>
      <c r="R55" s="353"/>
      <c r="S55" s="353"/>
      <c r="T55" s="353"/>
      <c r="U55" s="353"/>
      <c r="V55" s="35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7" t="s">
        <v>91</v>
      </c>
      <c r="B56" s="347"/>
      <c r="C56" s="347"/>
      <c r="D56" s="347"/>
      <c r="E56" s="347"/>
      <c r="F56" s="347"/>
      <c r="G56" s="347"/>
      <c r="H56" s="347"/>
      <c r="I56" s="347"/>
      <c r="J56" s="347"/>
      <c r="K56" s="347"/>
      <c r="L56" s="347"/>
      <c r="M56" s="347"/>
      <c r="N56" s="347"/>
      <c r="O56" s="347"/>
      <c r="P56" s="347"/>
      <c r="Q56" s="347"/>
      <c r="R56" s="347"/>
      <c r="S56" s="347"/>
      <c r="T56" s="347"/>
      <c r="U56" s="347"/>
      <c r="V56" s="347"/>
      <c r="W56" s="347"/>
      <c r="X56" s="347"/>
      <c r="Y56" s="347"/>
      <c r="Z56" s="347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348">
        <v>4607111039712</v>
      </c>
      <c r="E57" s="348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6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0"/>
      <c r="R57" s="350"/>
      <c r="S57" s="350"/>
      <c r="T57" s="35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5"/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56"/>
      <c r="P58" s="352" t="s">
        <v>40</v>
      </c>
      <c r="Q58" s="353"/>
      <c r="R58" s="353"/>
      <c r="S58" s="353"/>
      <c r="T58" s="353"/>
      <c r="U58" s="353"/>
      <c r="V58" s="354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5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  <c r="O59" s="356"/>
      <c r="P59" s="352" t="s">
        <v>40</v>
      </c>
      <c r="Q59" s="353"/>
      <c r="R59" s="353"/>
      <c r="S59" s="353"/>
      <c r="T59" s="353"/>
      <c r="U59" s="353"/>
      <c r="V59" s="354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47" t="s">
        <v>133</v>
      </c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47"/>
      <c r="S60" s="347"/>
      <c r="T60" s="347"/>
      <c r="U60" s="347"/>
      <c r="V60" s="347"/>
      <c r="W60" s="347"/>
      <c r="X60" s="347"/>
      <c r="Y60" s="347"/>
      <c r="Z60" s="347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48">
        <v>4607111037008</v>
      </c>
      <c r="E61" s="348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0"/>
      <c r="R61" s="350"/>
      <c r="S61" s="350"/>
      <c r="T61" s="351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48">
        <v>4607111037398</v>
      </c>
      <c r="E62" s="348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0"/>
      <c r="R62" s="350"/>
      <c r="S62" s="350"/>
      <c r="T62" s="35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5"/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6"/>
      <c r="P63" s="352" t="s">
        <v>40</v>
      </c>
      <c r="Q63" s="353"/>
      <c r="R63" s="353"/>
      <c r="S63" s="353"/>
      <c r="T63" s="353"/>
      <c r="U63" s="353"/>
      <c r="V63" s="354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5"/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6"/>
      <c r="P64" s="352" t="s">
        <v>40</v>
      </c>
      <c r="Q64" s="353"/>
      <c r="R64" s="353"/>
      <c r="S64" s="353"/>
      <c r="T64" s="353"/>
      <c r="U64" s="353"/>
      <c r="V64" s="354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47" t="s">
        <v>139</v>
      </c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7"/>
      <c r="P65" s="347"/>
      <c r="Q65" s="347"/>
      <c r="R65" s="347"/>
      <c r="S65" s="347"/>
      <c r="T65" s="347"/>
      <c r="U65" s="347"/>
      <c r="V65" s="347"/>
      <c r="W65" s="347"/>
      <c r="X65" s="347"/>
      <c r="Y65" s="347"/>
      <c r="Z65" s="347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348">
        <v>4607111039705</v>
      </c>
      <c r="E66" s="348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0"/>
      <c r="R66" s="350"/>
      <c r="S66" s="350"/>
      <c r="T66" s="351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142</v>
      </c>
      <c r="B67" s="63" t="s">
        <v>143</v>
      </c>
      <c r="C67" s="36">
        <v>4301135665</v>
      </c>
      <c r="D67" s="348">
        <v>4607111039729</v>
      </c>
      <c r="E67" s="348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7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0"/>
      <c r="R67" s="350"/>
      <c r="S67" s="350"/>
      <c r="T67" s="351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144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145</v>
      </c>
      <c r="B68" s="63" t="s">
        <v>146</v>
      </c>
      <c r="C68" s="36">
        <v>4301135702</v>
      </c>
      <c r="D68" s="348">
        <v>4620207490228</v>
      </c>
      <c r="E68" s="348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7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0"/>
      <c r="R68" s="350"/>
      <c r="S68" s="350"/>
      <c r="T68" s="35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144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5"/>
      <c r="B69" s="355"/>
      <c r="C69" s="355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6"/>
      <c r="P69" s="352" t="s">
        <v>40</v>
      </c>
      <c r="Q69" s="353"/>
      <c r="R69" s="353"/>
      <c r="S69" s="353"/>
      <c r="T69" s="353"/>
      <c r="U69" s="353"/>
      <c r="V69" s="354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5"/>
      <c r="B70" s="355"/>
      <c r="C70" s="355"/>
      <c r="D70" s="355"/>
      <c r="E70" s="355"/>
      <c r="F70" s="355"/>
      <c r="G70" s="355"/>
      <c r="H70" s="355"/>
      <c r="I70" s="355"/>
      <c r="J70" s="355"/>
      <c r="K70" s="355"/>
      <c r="L70" s="355"/>
      <c r="M70" s="355"/>
      <c r="N70" s="355"/>
      <c r="O70" s="356"/>
      <c r="P70" s="352" t="s">
        <v>40</v>
      </c>
      <c r="Q70" s="353"/>
      <c r="R70" s="353"/>
      <c r="S70" s="353"/>
      <c r="T70" s="353"/>
      <c r="U70" s="353"/>
      <c r="V70" s="354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6" t="s">
        <v>147</v>
      </c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65"/>
      <c r="AB71" s="65"/>
      <c r="AC71" s="82"/>
    </row>
    <row r="72" spans="1:68" ht="14.25" customHeight="1" x14ac:dyDescent="0.25">
      <c r="A72" s="347" t="s">
        <v>82</v>
      </c>
      <c r="B72" s="347"/>
      <c r="C72" s="347"/>
      <c r="D72" s="347"/>
      <c r="E72" s="347"/>
      <c r="F72" s="347"/>
      <c r="G72" s="347"/>
      <c r="H72" s="347"/>
      <c r="I72" s="347"/>
      <c r="J72" s="347"/>
      <c r="K72" s="347"/>
      <c r="L72" s="347"/>
      <c r="M72" s="347"/>
      <c r="N72" s="347"/>
      <c r="O72" s="347"/>
      <c r="P72" s="347"/>
      <c r="Q72" s="347"/>
      <c r="R72" s="347"/>
      <c r="S72" s="347"/>
      <c r="T72" s="347"/>
      <c r="U72" s="347"/>
      <c r="V72" s="347"/>
      <c r="W72" s="347"/>
      <c r="X72" s="347"/>
      <c r="Y72" s="347"/>
      <c r="Z72" s="347"/>
      <c r="AA72" s="66"/>
      <c r="AB72" s="66"/>
      <c r="AC72" s="83"/>
    </row>
    <row r="73" spans="1:68" ht="27" customHeight="1" x14ac:dyDescent="0.25">
      <c r="A73" s="63" t="s">
        <v>148</v>
      </c>
      <c r="B73" s="63" t="s">
        <v>149</v>
      </c>
      <c r="C73" s="36">
        <v>4301070977</v>
      </c>
      <c r="D73" s="348">
        <v>4607111037411</v>
      </c>
      <c r="E73" s="348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151</v>
      </c>
      <c r="L73" s="37" t="s">
        <v>88</v>
      </c>
      <c r="M73" s="38" t="s">
        <v>86</v>
      </c>
      <c r="N73" s="38"/>
      <c r="O73" s="37">
        <v>180</v>
      </c>
      <c r="P73" s="3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0"/>
      <c r="R73" s="350"/>
      <c r="S73" s="350"/>
      <c r="T73" s="351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150</v>
      </c>
      <c r="AG73" s="81"/>
      <c r="AJ73" s="87" t="s">
        <v>89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152</v>
      </c>
      <c r="B74" s="63" t="s">
        <v>153</v>
      </c>
      <c r="C74" s="36">
        <v>4301070981</v>
      </c>
      <c r="D74" s="348">
        <v>4607111036728</v>
      </c>
      <c r="E74" s="348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7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0"/>
      <c r="R74" s="350"/>
      <c r="S74" s="350"/>
      <c r="T74" s="35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150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6"/>
      <c r="P75" s="352" t="s">
        <v>40</v>
      </c>
      <c r="Q75" s="353"/>
      <c r="R75" s="353"/>
      <c r="S75" s="353"/>
      <c r="T75" s="353"/>
      <c r="U75" s="353"/>
      <c r="V75" s="354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5"/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6"/>
      <c r="P76" s="352" t="s">
        <v>40</v>
      </c>
      <c r="Q76" s="353"/>
      <c r="R76" s="353"/>
      <c r="S76" s="353"/>
      <c r="T76" s="353"/>
      <c r="U76" s="353"/>
      <c r="V76" s="354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6" t="s">
        <v>154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65"/>
      <c r="AB77" s="65"/>
      <c r="AC77" s="82"/>
    </row>
    <row r="78" spans="1:68" ht="14.25" customHeight="1" x14ac:dyDescent="0.25">
      <c r="A78" s="347" t="s">
        <v>139</v>
      </c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347"/>
      <c r="S78" s="347"/>
      <c r="T78" s="347"/>
      <c r="U78" s="347"/>
      <c r="V78" s="347"/>
      <c r="W78" s="347"/>
      <c r="X78" s="347"/>
      <c r="Y78" s="347"/>
      <c r="Z78" s="347"/>
      <c r="AA78" s="66"/>
      <c r="AB78" s="66"/>
      <c r="AC78" s="83"/>
    </row>
    <row r="79" spans="1:68" ht="27" customHeight="1" x14ac:dyDescent="0.25">
      <c r="A79" s="63" t="s">
        <v>155</v>
      </c>
      <c r="B79" s="63" t="s">
        <v>156</v>
      </c>
      <c r="C79" s="36">
        <v>4301135574</v>
      </c>
      <c r="D79" s="348">
        <v>4607111033659</v>
      </c>
      <c r="E79" s="348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0"/>
      <c r="R79" s="350"/>
      <c r="S79" s="350"/>
      <c r="T79" s="351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157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5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355"/>
      <c r="M80" s="355"/>
      <c r="N80" s="355"/>
      <c r="O80" s="356"/>
      <c r="P80" s="352" t="s">
        <v>40</v>
      </c>
      <c r="Q80" s="353"/>
      <c r="R80" s="353"/>
      <c r="S80" s="353"/>
      <c r="T80" s="353"/>
      <c r="U80" s="353"/>
      <c r="V80" s="354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5"/>
      <c r="B81" s="355"/>
      <c r="C81" s="355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6"/>
      <c r="P81" s="352" t="s">
        <v>40</v>
      </c>
      <c r="Q81" s="353"/>
      <c r="R81" s="353"/>
      <c r="S81" s="353"/>
      <c r="T81" s="353"/>
      <c r="U81" s="353"/>
      <c r="V81" s="354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6" t="s">
        <v>158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65"/>
      <c r="AB82" s="65"/>
      <c r="AC82" s="82"/>
    </row>
    <row r="83" spans="1:68" ht="14.25" customHeight="1" x14ac:dyDescent="0.25">
      <c r="A83" s="347" t="s">
        <v>159</v>
      </c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47"/>
      <c r="P83" s="347"/>
      <c r="Q83" s="347"/>
      <c r="R83" s="347"/>
      <c r="S83" s="347"/>
      <c r="T83" s="347"/>
      <c r="U83" s="347"/>
      <c r="V83" s="347"/>
      <c r="W83" s="347"/>
      <c r="X83" s="347"/>
      <c r="Y83" s="347"/>
      <c r="Z83" s="347"/>
      <c r="AA83" s="66"/>
      <c r="AB83" s="66"/>
      <c r="AC83" s="83"/>
    </row>
    <row r="84" spans="1:68" ht="27" customHeight="1" x14ac:dyDescent="0.25">
      <c r="A84" s="63" t="s">
        <v>160</v>
      </c>
      <c r="B84" s="63" t="s">
        <v>161</v>
      </c>
      <c r="C84" s="36">
        <v>4301131047</v>
      </c>
      <c r="D84" s="348">
        <v>4607111034120</v>
      </c>
      <c r="E84" s="348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7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0"/>
      <c r="R84" s="350"/>
      <c r="S84" s="350"/>
      <c r="T84" s="351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162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163</v>
      </c>
      <c r="B85" s="63" t="s">
        <v>164</v>
      </c>
      <c r="C85" s="36">
        <v>4301131046</v>
      </c>
      <c r="D85" s="348">
        <v>4607111034137</v>
      </c>
      <c r="E85" s="348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7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0"/>
      <c r="R85" s="350"/>
      <c r="S85" s="350"/>
      <c r="T85" s="351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165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5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6"/>
      <c r="P86" s="352" t="s">
        <v>40</v>
      </c>
      <c r="Q86" s="353"/>
      <c r="R86" s="353"/>
      <c r="S86" s="353"/>
      <c r="T86" s="353"/>
      <c r="U86" s="353"/>
      <c r="V86" s="354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6"/>
      <c r="P87" s="352" t="s">
        <v>40</v>
      </c>
      <c r="Q87" s="353"/>
      <c r="R87" s="353"/>
      <c r="S87" s="353"/>
      <c r="T87" s="353"/>
      <c r="U87" s="353"/>
      <c r="V87" s="354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6" t="s">
        <v>166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65"/>
      <c r="AB88" s="65"/>
      <c r="AC88" s="82"/>
    </row>
    <row r="89" spans="1:68" ht="14.25" customHeight="1" x14ac:dyDescent="0.25">
      <c r="A89" s="347" t="s">
        <v>139</v>
      </c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47"/>
      <c r="P89" s="347"/>
      <c r="Q89" s="347"/>
      <c r="R89" s="347"/>
      <c r="S89" s="347"/>
      <c r="T89" s="347"/>
      <c r="U89" s="347"/>
      <c r="V89" s="347"/>
      <c r="W89" s="347"/>
      <c r="X89" s="347"/>
      <c r="Y89" s="347"/>
      <c r="Z89" s="347"/>
      <c r="AA89" s="66"/>
      <c r="AB89" s="66"/>
      <c r="AC89" s="83"/>
    </row>
    <row r="90" spans="1:68" ht="27" customHeight="1" x14ac:dyDescent="0.25">
      <c r="A90" s="63" t="s">
        <v>167</v>
      </c>
      <c r="B90" s="63" t="s">
        <v>168</v>
      </c>
      <c r="C90" s="36">
        <v>4301135763</v>
      </c>
      <c r="D90" s="348">
        <v>4620207491027</v>
      </c>
      <c r="E90" s="348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7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0"/>
      <c r="R90" s="350"/>
      <c r="S90" s="350"/>
      <c r="T90" s="351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157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169</v>
      </c>
      <c r="B91" s="63" t="s">
        <v>170</v>
      </c>
      <c r="C91" s="36">
        <v>4301135793</v>
      </c>
      <c r="D91" s="348">
        <v>4620207491003</v>
      </c>
      <c r="E91" s="348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0"/>
      <c r="R91" s="350"/>
      <c r="S91" s="350"/>
      <c r="T91" s="351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157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171</v>
      </c>
      <c r="B92" s="63" t="s">
        <v>172</v>
      </c>
      <c r="C92" s="36">
        <v>4301135768</v>
      </c>
      <c r="D92" s="348">
        <v>4620207491034</v>
      </c>
      <c r="E92" s="348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8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0"/>
      <c r="R92" s="350"/>
      <c r="S92" s="350"/>
      <c r="T92" s="351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173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174</v>
      </c>
      <c r="B93" s="63" t="s">
        <v>175</v>
      </c>
      <c r="C93" s="36">
        <v>4301135760</v>
      </c>
      <c r="D93" s="348">
        <v>4620207491010</v>
      </c>
      <c r="E93" s="348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0"/>
      <c r="R93" s="350"/>
      <c r="S93" s="350"/>
      <c r="T93" s="351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157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4301135571</v>
      </c>
      <c r="D94" s="348">
        <v>4607111035028</v>
      </c>
      <c r="E94" s="348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8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0"/>
      <c r="R94" s="350"/>
      <c r="S94" s="350"/>
      <c r="T94" s="351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4301135285</v>
      </c>
      <c r="D95" s="348">
        <v>4607111036407</v>
      </c>
      <c r="E95" s="348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0"/>
      <c r="R95" s="350"/>
      <c r="S95" s="350"/>
      <c r="T95" s="35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180</v>
      </c>
      <c r="AG95" s="81"/>
      <c r="AJ95" s="87" t="s">
        <v>89</v>
      </c>
      <c r="AK95" s="87">
        <v>1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5"/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6"/>
      <c r="P96" s="352" t="s">
        <v>40</v>
      </c>
      <c r="Q96" s="353"/>
      <c r="R96" s="353"/>
      <c r="S96" s="353"/>
      <c r="T96" s="353"/>
      <c r="U96" s="353"/>
      <c r="V96" s="354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5"/>
      <c r="B97" s="355"/>
      <c r="C97" s="355"/>
      <c r="D97" s="355"/>
      <c r="E97" s="355"/>
      <c r="F97" s="355"/>
      <c r="G97" s="355"/>
      <c r="H97" s="355"/>
      <c r="I97" s="355"/>
      <c r="J97" s="355"/>
      <c r="K97" s="355"/>
      <c r="L97" s="355"/>
      <c r="M97" s="355"/>
      <c r="N97" s="355"/>
      <c r="O97" s="356"/>
      <c r="P97" s="352" t="s">
        <v>40</v>
      </c>
      <c r="Q97" s="353"/>
      <c r="R97" s="353"/>
      <c r="S97" s="353"/>
      <c r="T97" s="353"/>
      <c r="U97" s="353"/>
      <c r="V97" s="354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6" t="s">
        <v>181</v>
      </c>
      <c r="B98" s="346"/>
      <c r="C98" s="346"/>
      <c r="D98" s="346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Z98" s="346"/>
      <c r="AA98" s="65"/>
      <c r="AB98" s="65"/>
      <c r="AC98" s="82"/>
    </row>
    <row r="99" spans="1:68" ht="14.25" customHeight="1" x14ac:dyDescent="0.25">
      <c r="A99" s="347" t="s">
        <v>133</v>
      </c>
      <c r="B99" s="347"/>
      <c r="C99" s="347"/>
      <c r="D99" s="347"/>
      <c r="E99" s="347"/>
      <c r="F99" s="347"/>
      <c r="G99" s="347"/>
      <c r="H99" s="347"/>
      <c r="I99" s="347"/>
      <c r="J99" s="347"/>
      <c r="K99" s="347"/>
      <c r="L99" s="347"/>
      <c r="M99" s="347"/>
      <c r="N99" s="347"/>
      <c r="O99" s="347"/>
      <c r="P99" s="347"/>
      <c r="Q99" s="347"/>
      <c r="R99" s="347"/>
      <c r="S99" s="347"/>
      <c r="T99" s="347"/>
      <c r="U99" s="347"/>
      <c r="V99" s="347"/>
      <c r="W99" s="347"/>
      <c r="X99" s="347"/>
      <c r="Y99" s="347"/>
      <c r="Z99" s="347"/>
      <c r="AA99" s="66"/>
      <c r="AB99" s="66"/>
      <c r="AC99" s="83"/>
    </row>
    <row r="100" spans="1:68" ht="27" customHeight="1" x14ac:dyDescent="0.25">
      <c r="A100" s="63" t="s">
        <v>182</v>
      </c>
      <c r="B100" s="63" t="s">
        <v>183</v>
      </c>
      <c r="C100" s="36">
        <v>4301136070</v>
      </c>
      <c r="D100" s="348">
        <v>4607025784012</v>
      </c>
      <c r="E100" s="348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0"/>
      <c r="R100" s="350"/>
      <c r="S100" s="350"/>
      <c r="T100" s="351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184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185</v>
      </c>
      <c r="B101" s="63" t="s">
        <v>186</v>
      </c>
      <c r="C101" s="36">
        <v>4301136079</v>
      </c>
      <c r="D101" s="348">
        <v>4607025784319</v>
      </c>
      <c r="E101" s="348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8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0"/>
      <c r="R101" s="350"/>
      <c r="S101" s="350"/>
      <c r="T101" s="351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157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5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5"/>
      <c r="N102" s="355"/>
      <c r="O102" s="356"/>
      <c r="P102" s="352" t="s">
        <v>40</v>
      </c>
      <c r="Q102" s="353"/>
      <c r="R102" s="353"/>
      <c r="S102" s="353"/>
      <c r="T102" s="353"/>
      <c r="U102" s="353"/>
      <c r="V102" s="354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5"/>
      <c r="N103" s="355"/>
      <c r="O103" s="356"/>
      <c r="P103" s="352" t="s">
        <v>40</v>
      </c>
      <c r="Q103" s="353"/>
      <c r="R103" s="353"/>
      <c r="S103" s="353"/>
      <c r="T103" s="353"/>
      <c r="U103" s="353"/>
      <c r="V103" s="354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6" t="s">
        <v>187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65"/>
      <c r="AB104" s="65"/>
      <c r="AC104" s="82"/>
    </row>
    <row r="105" spans="1:68" ht="14.25" customHeight="1" x14ac:dyDescent="0.25">
      <c r="A105" s="347" t="s">
        <v>82</v>
      </c>
      <c r="B105" s="347"/>
      <c r="C105" s="347"/>
      <c r="D105" s="347"/>
      <c r="E105" s="347"/>
      <c r="F105" s="347"/>
      <c r="G105" s="347"/>
      <c r="H105" s="347"/>
      <c r="I105" s="347"/>
      <c r="J105" s="347"/>
      <c r="K105" s="347"/>
      <c r="L105" s="347"/>
      <c r="M105" s="347"/>
      <c r="N105" s="347"/>
      <c r="O105" s="347"/>
      <c r="P105" s="347"/>
      <c r="Q105" s="347"/>
      <c r="R105" s="347"/>
      <c r="S105" s="347"/>
      <c r="T105" s="347"/>
      <c r="U105" s="347"/>
      <c r="V105" s="347"/>
      <c r="W105" s="347"/>
      <c r="X105" s="347"/>
      <c r="Y105" s="347"/>
      <c r="Z105" s="347"/>
      <c r="AA105" s="66"/>
      <c r="AB105" s="66"/>
      <c r="AC105" s="83"/>
    </row>
    <row r="106" spans="1:68" ht="27" customHeight="1" x14ac:dyDescent="0.25">
      <c r="A106" s="63" t="s">
        <v>188</v>
      </c>
      <c r="B106" s="63" t="s">
        <v>189</v>
      </c>
      <c r="C106" s="36">
        <v>4301071074</v>
      </c>
      <c r="D106" s="348">
        <v>4620207491157</v>
      </c>
      <c r="E106" s="348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8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0"/>
      <c r="R106" s="350"/>
      <c r="S106" s="350"/>
      <c r="T106" s="351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190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191</v>
      </c>
      <c r="B107" s="63" t="s">
        <v>192</v>
      </c>
      <c r="C107" s="36">
        <v>4301071051</v>
      </c>
      <c r="D107" s="348">
        <v>4607111039262</v>
      </c>
      <c r="E107" s="348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0"/>
      <c r="R107" s="350"/>
      <c r="S107" s="350"/>
      <c r="T107" s="351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150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4301071038</v>
      </c>
      <c r="D108" s="348">
        <v>4607111039248</v>
      </c>
      <c r="E108" s="348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0"/>
      <c r="R108" s="350"/>
      <c r="S108" s="350"/>
      <c r="T108" s="351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4301071049</v>
      </c>
      <c r="D109" s="348">
        <v>4607111039293</v>
      </c>
      <c r="E109" s="348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0"/>
      <c r="R109" s="350"/>
      <c r="S109" s="350"/>
      <c r="T109" s="351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197</v>
      </c>
      <c r="B110" s="63" t="s">
        <v>198</v>
      </c>
      <c r="C110" s="36">
        <v>4301071039</v>
      </c>
      <c r="D110" s="348">
        <v>4607111039279</v>
      </c>
      <c r="E110" s="348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0"/>
      <c r="R110" s="350"/>
      <c r="S110" s="350"/>
      <c r="T110" s="351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55"/>
      <c r="B111" s="355"/>
      <c r="C111" s="355"/>
      <c r="D111" s="355"/>
      <c r="E111" s="355"/>
      <c r="F111" s="355"/>
      <c r="G111" s="355"/>
      <c r="H111" s="355"/>
      <c r="I111" s="355"/>
      <c r="J111" s="355"/>
      <c r="K111" s="355"/>
      <c r="L111" s="355"/>
      <c r="M111" s="355"/>
      <c r="N111" s="355"/>
      <c r="O111" s="356"/>
      <c r="P111" s="352" t="s">
        <v>40</v>
      </c>
      <c r="Q111" s="353"/>
      <c r="R111" s="353"/>
      <c r="S111" s="353"/>
      <c r="T111" s="353"/>
      <c r="U111" s="353"/>
      <c r="V111" s="354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55"/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6"/>
      <c r="P112" s="352" t="s">
        <v>40</v>
      </c>
      <c r="Q112" s="353"/>
      <c r="R112" s="353"/>
      <c r="S112" s="353"/>
      <c r="T112" s="353"/>
      <c r="U112" s="353"/>
      <c r="V112" s="354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47" t="s">
        <v>139</v>
      </c>
      <c r="B113" s="347"/>
      <c r="C113" s="347"/>
      <c r="D113" s="347"/>
      <c r="E113" s="347"/>
      <c r="F113" s="347"/>
      <c r="G113" s="347"/>
      <c r="H113" s="347"/>
      <c r="I113" s="347"/>
      <c r="J113" s="347"/>
      <c r="K113" s="347"/>
      <c r="L113" s="347"/>
      <c r="M113" s="347"/>
      <c r="N113" s="347"/>
      <c r="O113" s="347"/>
      <c r="P113" s="347"/>
      <c r="Q113" s="347"/>
      <c r="R113" s="347"/>
      <c r="S113" s="347"/>
      <c r="T113" s="347"/>
      <c r="U113" s="347"/>
      <c r="V113" s="347"/>
      <c r="W113" s="347"/>
      <c r="X113" s="347"/>
      <c r="Y113" s="347"/>
      <c r="Z113" s="347"/>
      <c r="AA113" s="66"/>
      <c r="AB113" s="66"/>
      <c r="AC113" s="83"/>
    </row>
    <row r="114" spans="1:68" ht="27" customHeight="1" x14ac:dyDescent="0.25">
      <c r="A114" s="63" t="s">
        <v>199</v>
      </c>
      <c r="B114" s="63" t="s">
        <v>200</v>
      </c>
      <c r="C114" s="36">
        <v>4301135826</v>
      </c>
      <c r="D114" s="348">
        <v>4620207490983</v>
      </c>
      <c r="E114" s="348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392" t="s">
        <v>201</v>
      </c>
      <c r="Q114" s="350"/>
      <c r="R114" s="350"/>
      <c r="S114" s="350"/>
      <c r="T114" s="351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202</v>
      </c>
      <c r="AG114" s="81"/>
      <c r="AJ114" s="87" t="s">
        <v>89</v>
      </c>
      <c r="AK114" s="87">
        <v>1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55"/>
      <c r="B115" s="355"/>
      <c r="C115" s="355"/>
      <c r="D115" s="355"/>
      <c r="E115" s="355"/>
      <c r="F115" s="355"/>
      <c r="G115" s="355"/>
      <c r="H115" s="355"/>
      <c r="I115" s="355"/>
      <c r="J115" s="355"/>
      <c r="K115" s="355"/>
      <c r="L115" s="355"/>
      <c r="M115" s="355"/>
      <c r="N115" s="355"/>
      <c r="O115" s="356"/>
      <c r="P115" s="352" t="s">
        <v>40</v>
      </c>
      <c r="Q115" s="353"/>
      <c r="R115" s="353"/>
      <c r="S115" s="353"/>
      <c r="T115" s="353"/>
      <c r="U115" s="353"/>
      <c r="V115" s="354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55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5"/>
      <c r="N116" s="355"/>
      <c r="O116" s="356"/>
      <c r="P116" s="352" t="s">
        <v>40</v>
      </c>
      <c r="Q116" s="353"/>
      <c r="R116" s="353"/>
      <c r="S116" s="353"/>
      <c r="T116" s="353"/>
      <c r="U116" s="353"/>
      <c r="V116" s="354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47" t="s">
        <v>203</v>
      </c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47"/>
      <c r="P117" s="347"/>
      <c r="Q117" s="347"/>
      <c r="R117" s="347"/>
      <c r="S117" s="347"/>
      <c r="T117" s="347"/>
      <c r="U117" s="347"/>
      <c r="V117" s="347"/>
      <c r="W117" s="347"/>
      <c r="X117" s="347"/>
      <c r="Y117" s="347"/>
      <c r="Z117" s="347"/>
      <c r="AA117" s="66"/>
      <c r="AB117" s="66"/>
      <c r="AC117" s="83"/>
    </row>
    <row r="118" spans="1:68" ht="27" customHeight="1" x14ac:dyDescent="0.25">
      <c r="A118" s="63" t="s">
        <v>204</v>
      </c>
      <c r="B118" s="63" t="s">
        <v>205</v>
      </c>
      <c r="C118" s="36">
        <v>4301071094</v>
      </c>
      <c r="D118" s="348">
        <v>4620207491140</v>
      </c>
      <c r="E118" s="348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393" t="s">
        <v>206</v>
      </c>
      <c r="Q118" s="350"/>
      <c r="R118" s="350"/>
      <c r="S118" s="350"/>
      <c r="T118" s="351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207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55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5"/>
      <c r="N119" s="355"/>
      <c r="O119" s="356"/>
      <c r="P119" s="352" t="s">
        <v>40</v>
      </c>
      <c r="Q119" s="353"/>
      <c r="R119" s="353"/>
      <c r="S119" s="353"/>
      <c r="T119" s="353"/>
      <c r="U119" s="353"/>
      <c r="V119" s="354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5"/>
      <c r="N120" s="355"/>
      <c r="O120" s="356"/>
      <c r="P120" s="352" t="s">
        <v>40</v>
      </c>
      <c r="Q120" s="353"/>
      <c r="R120" s="353"/>
      <c r="S120" s="353"/>
      <c r="T120" s="353"/>
      <c r="U120" s="353"/>
      <c r="V120" s="354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46" t="s">
        <v>208</v>
      </c>
      <c r="B121" s="346"/>
      <c r="C121" s="346"/>
      <c r="D121" s="346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6"/>
      <c r="P121" s="346"/>
      <c r="Q121" s="346"/>
      <c r="R121" s="346"/>
      <c r="S121" s="346"/>
      <c r="T121" s="346"/>
      <c r="U121" s="346"/>
      <c r="V121" s="346"/>
      <c r="W121" s="346"/>
      <c r="X121" s="346"/>
      <c r="Y121" s="346"/>
      <c r="Z121" s="346"/>
      <c r="AA121" s="65"/>
      <c r="AB121" s="65"/>
      <c r="AC121" s="82"/>
    </row>
    <row r="122" spans="1:68" ht="14.25" customHeight="1" x14ac:dyDescent="0.25">
      <c r="A122" s="347" t="s">
        <v>139</v>
      </c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47"/>
      <c r="P122" s="347"/>
      <c r="Q122" s="347"/>
      <c r="R122" s="347"/>
      <c r="S122" s="347"/>
      <c r="T122" s="347"/>
      <c r="U122" s="347"/>
      <c r="V122" s="347"/>
      <c r="W122" s="347"/>
      <c r="X122" s="347"/>
      <c r="Y122" s="347"/>
      <c r="Z122" s="347"/>
      <c r="AA122" s="66"/>
      <c r="AB122" s="66"/>
      <c r="AC122" s="83"/>
    </row>
    <row r="123" spans="1:68" ht="27" customHeight="1" x14ac:dyDescent="0.25">
      <c r="A123" s="63" t="s">
        <v>209</v>
      </c>
      <c r="B123" s="63" t="s">
        <v>210</v>
      </c>
      <c r="C123" s="36">
        <v>4301135555</v>
      </c>
      <c r="D123" s="348">
        <v>4607111034014</v>
      </c>
      <c r="E123" s="348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9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50"/>
      <c r="R123" s="350"/>
      <c r="S123" s="350"/>
      <c r="T123" s="351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211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212</v>
      </c>
      <c r="B124" s="63" t="s">
        <v>213</v>
      </c>
      <c r="C124" s="36">
        <v>4301135532</v>
      </c>
      <c r="D124" s="348">
        <v>4607111033994</v>
      </c>
      <c r="E124" s="348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214</v>
      </c>
      <c r="M124" s="38" t="s">
        <v>86</v>
      </c>
      <c r="N124" s="38"/>
      <c r="O124" s="37">
        <v>180</v>
      </c>
      <c r="P124" s="39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50"/>
      <c r="R124" s="350"/>
      <c r="S124" s="350"/>
      <c r="T124" s="35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157</v>
      </c>
      <c r="AG124" s="81"/>
      <c r="AJ124" s="87" t="s">
        <v>215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55"/>
      <c r="B125" s="355"/>
      <c r="C125" s="355"/>
      <c r="D125" s="355"/>
      <c r="E125" s="355"/>
      <c r="F125" s="355"/>
      <c r="G125" s="355"/>
      <c r="H125" s="355"/>
      <c r="I125" s="355"/>
      <c r="J125" s="355"/>
      <c r="K125" s="355"/>
      <c r="L125" s="355"/>
      <c r="M125" s="355"/>
      <c r="N125" s="355"/>
      <c r="O125" s="356"/>
      <c r="P125" s="352" t="s">
        <v>40</v>
      </c>
      <c r="Q125" s="353"/>
      <c r="R125" s="353"/>
      <c r="S125" s="353"/>
      <c r="T125" s="353"/>
      <c r="U125" s="353"/>
      <c r="V125" s="354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55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6"/>
      <c r="P126" s="352" t="s">
        <v>40</v>
      </c>
      <c r="Q126" s="353"/>
      <c r="R126" s="353"/>
      <c r="S126" s="353"/>
      <c r="T126" s="353"/>
      <c r="U126" s="353"/>
      <c r="V126" s="354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46" t="s">
        <v>216</v>
      </c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65"/>
      <c r="AB127" s="65"/>
      <c r="AC127" s="82"/>
    </row>
    <row r="128" spans="1:68" ht="14.25" customHeight="1" x14ac:dyDescent="0.25">
      <c r="A128" s="347" t="s">
        <v>139</v>
      </c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47"/>
      <c r="P128" s="347"/>
      <c r="Q128" s="347"/>
      <c r="R128" s="347"/>
      <c r="S128" s="347"/>
      <c r="T128" s="347"/>
      <c r="U128" s="347"/>
      <c r="V128" s="347"/>
      <c r="W128" s="347"/>
      <c r="X128" s="347"/>
      <c r="Y128" s="347"/>
      <c r="Z128" s="347"/>
      <c r="AA128" s="66"/>
      <c r="AB128" s="66"/>
      <c r="AC128" s="83"/>
    </row>
    <row r="129" spans="1:68" ht="27" customHeight="1" x14ac:dyDescent="0.25">
      <c r="A129" s="63" t="s">
        <v>217</v>
      </c>
      <c r="B129" s="63" t="s">
        <v>218</v>
      </c>
      <c r="C129" s="36">
        <v>4301135549</v>
      </c>
      <c r="D129" s="348">
        <v>4607111039095</v>
      </c>
      <c r="E129" s="348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3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50"/>
      <c r="R129" s="350"/>
      <c r="S129" s="350"/>
      <c r="T129" s="351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219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220</v>
      </c>
      <c r="B130" s="63" t="s">
        <v>221</v>
      </c>
      <c r="C130" s="36">
        <v>4301135550</v>
      </c>
      <c r="D130" s="348">
        <v>4607111034199</v>
      </c>
      <c r="E130" s="348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9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50"/>
      <c r="R130" s="350"/>
      <c r="S130" s="350"/>
      <c r="T130" s="351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222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55"/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6"/>
      <c r="P131" s="352" t="s">
        <v>40</v>
      </c>
      <c r="Q131" s="353"/>
      <c r="R131" s="353"/>
      <c r="S131" s="353"/>
      <c r="T131" s="353"/>
      <c r="U131" s="353"/>
      <c r="V131" s="354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55"/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6"/>
      <c r="P132" s="352" t="s">
        <v>40</v>
      </c>
      <c r="Q132" s="353"/>
      <c r="R132" s="353"/>
      <c r="S132" s="353"/>
      <c r="T132" s="353"/>
      <c r="U132" s="353"/>
      <c r="V132" s="354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46" t="s">
        <v>223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Z133" s="346"/>
      <c r="AA133" s="65"/>
      <c r="AB133" s="65"/>
      <c r="AC133" s="82"/>
    </row>
    <row r="134" spans="1:68" ht="14.25" customHeight="1" x14ac:dyDescent="0.25">
      <c r="A134" s="347" t="s">
        <v>139</v>
      </c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47"/>
      <c r="P134" s="347"/>
      <c r="Q134" s="347"/>
      <c r="R134" s="347"/>
      <c r="S134" s="347"/>
      <c r="T134" s="347"/>
      <c r="U134" s="347"/>
      <c r="V134" s="347"/>
      <c r="W134" s="347"/>
      <c r="X134" s="347"/>
      <c r="Y134" s="347"/>
      <c r="Z134" s="347"/>
      <c r="AA134" s="66"/>
      <c r="AB134" s="66"/>
      <c r="AC134" s="83"/>
    </row>
    <row r="135" spans="1:68" ht="27" customHeight="1" x14ac:dyDescent="0.25">
      <c r="A135" s="63" t="s">
        <v>224</v>
      </c>
      <c r="B135" s="63" t="s">
        <v>225</v>
      </c>
      <c r="C135" s="36">
        <v>4301135753</v>
      </c>
      <c r="D135" s="348">
        <v>4620207490914</v>
      </c>
      <c r="E135" s="348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39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50"/>
      <c r="R135" s="350"/>
      <c r="S135" s="350"/>
      <c r="T135" s="351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211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226</v>
      </c>
      <c r="B136" s="63" t="s">
        <v>227</v>
      </c>
      <c r="C136" s="36">
        <v>4301135778</v>
      </c>
      <c r="D136" s="348">
        <v>4620207490853</v>
      </c>
      <c r="E136" s="348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39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50"/>
      <c r="R136" s="350"/>
      <c r="S136" s="350"/>
      <c r="T136" s="351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211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55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6"/>
      <c r="P137" s="352" t="s">
        <v>40</v>
      </c>
      <c r="Q137" s="353"/>
      <c r="R137" s="353"/>
      <c r="S137" s="353"/>
      <c r="T137" s="353"/>
      <c r="U137" s="353"/>
      <c r="V137" s="354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6"/>
      <c r="P138" s="352" t="s">
        <v>40</v>
      </c>
      <c r="Q138" s="353"/>
      <c r="R138" s="353"/>
      <c r="S138" s="353"/>
      <c r="T138" s="353"/>
      <c r="U138" s="353"/>
      <c r="V138" s="354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46" t="s">
        <v>228</v>
      </c>
      <c r="B139" s="346"/>
      <c r="C139" s="346"/>
      <c r="D139" s="346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6"/>
      <c r="P139" s="346"/>
      <c r="Q139" s="346"/>
      <c r="R139" s="346"/>
      <c r="S139" s="346"/>
      <c r="T139" s="346"/>
      <c r="U139" s="346"/>
      <c r="V139" s="346"/>
      <c r="W139" s="346"/>
      <c r="X139" s="346"/>
      <c r="Y139" s="346"/>
      <c r="Z139" s="346"/>
      <c r="AA139" s="65"/>
      <c r="AB139" s="65"/>
      <c r="AC139" s="82"/>
    </row>
    <row r="140" spans="1:68" ht="14.25" customHeight="1" x14ac:dyDescent="0.25">
      <c r="A140" s="347" t="s">
        <v>139</v>
      </c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47"/>
      <c r="P140" s="347"/>
      <c r="Q140" s="347"/>
      <c r="R140" s="347"/>
      <c r="S140" s="347"/>
      <c r="T140" s="347"/>
      <c r="U140" s="347"/>
      <c r="V140" s="347"/>
      <c r="W140" s="347"/>
      <c r="X140" s="347"/>
      <c r="Y140" s="347"/>
      <c r="Z140" s="347"/>
      <c r="AA140" s="66"/>
      <c r="AB140" s="66"/>
      <c r="AC140" s="83"/>
    </row>
    <row r="141" spans="1:68" ht="27" customHeight="1" x14ac:dyDescent="0.25">
      <c r="A141" s="63" t="s">
        <v>229</v>
      </c>
      <c r="B141" s="63" t="s">
        <v>230</v>
      </c>
      <c r="C141" s="36">
        <v>4301135570</v>
      </c>
      <c r="D141" s="348">
        <v>4607111035806</v>
      </c>
      <c r="E141" s="348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40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50"/>
      <c r="R141" s="350"/>
      <c r="S141" s="350"/>
      <c r="T141" s="351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231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55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56"/>
      <c r="P142" s="352" t="s">
        <v>40</v>
      </c>
      <c r="Q142" s="353"/>
      <c r="R142" s="353"/>
      <c r="S142" s="353"/>
      <c r="T142" s="353"/>
      <c r="U142" s="353"/>
      <c r="V142" s="354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55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5"/>
      <c r="N143" s="355"/>
      <c r="O143" s="356"/>
      <c r="P143" s="352" t="s">
        <v>40</v>
      </c>
      <c r="Q143" s="353"/>
      <c r="R143" s="353"/>
      <c r="S143" s="353"/>
      <c r="T143" s="353"/>
      <c r="U143" s="353"/>
      <c r="V143" s="354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46" t="s">
        <v>232</v>
      </c>
      <c r="B144" s="346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6"/>
      <c r="P144" s="346"/>
      <c r="Q144" s="346"/>
      <c r="R144" s="346"/>
      <c r="S144" s="346"/>
      <c r="T144" s="346"/>
      <c r="U144" s="346"/>
      <c r="V144" s="346"/>
      <c r="W144" s="346"/>
      <c r="X144" s="346"/>
      <c r="Y144" s="346"/>
      <c r="Z144" s="346"/>
      <c r="AA144" s="65"/>
      <c r="AB144" s="65"/>
      <c r="AC144" s="82"/>
    </row>
    <row r="145" spans="1:68" ht="14.25" customHeight="1" x14ac:dyDescent="0.25">
      <c r="A145" s="347" t="s">
        <v>139</v>
      </c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47"/>
      <c r="P145" s="347"/>
      <c r="Q145" s="347"/>
      <c r="R145" s="347"/>
      <c r="S145" s="347"/>
      <c r="T145" s="347"/>
      <c r="U145" s="347"/>
      <c r="V145" s="347"/>
      <c r="W145" s="347"/>
      <c r="X145" s="347"/>
      <c r="Y145" s="347"/>
      <c r="Z145" s="347"/>
      <c r="AA145" s="66"/>
      <c r="AB145" s="66"/>
      <c r="AC145" s="83"/>
    </row>
    <row r="146" spans="1:68" ht="16.5" customHeight="1" x14ac:dyDescent="0.25">
      <c r="A146" s="63" t="s">
        <v>233</v>
      </c>
      <c r="B146" s="63" t="s">
        <v>234</v>
      </c>
      <c r="C146" s="36">
        <v>4301135607</v>
      </c>
      <c r="D146" s="348">
        <v>4607111039613</v>
      </c>
      <c r="E146" s="348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88</v>
      </c>
      <c r="M146" s="38" t="s">
        <v>86</v>
      </c>
      <c r="N146" s="38"/>
      <c r="O146" s="37">
        <v>180</v>
      </c>
      <c r="P146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50"/>
      <c r="R146" s="350"/>
      <c r="S146" s="350"/>
      <c r="T146" s="351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219</v>
      </c>
      <c r="AG146" s="81"/>
      <c r="AJ146" s="87" t="s">
        <v>89</v>
      </c>
      <c r="AK146" s="87">
        <v>1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55"/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6"/>
      <c r="P147" s="352" t="s">
        <v>40</v>
      </c>
      <c r="Q147" s="353"/>
      <c r="R147" s="353"/>
      <c r="S147" s="353"/>
      <c r="T147" s="353"/>
      <c r="U147" s="353"/>
      <c r="V147" s="354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55"/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6"/>
      <c r="P148" s="352" t="s">
        <v>40</v>
      </c>
      <c r="Q148" s="353"/>
      <c r="R148" s="353"/>
      <c r="S148" s="353"/>
      <c r="T148" s="353"/>
      <c r="U148" s="353"/>
      <c r="V148" s="354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46" t="s">
        <v>235</v>
      </c>
      <c r="B149" s="346"/>
      <c r="C149" s="346"/>
      <c r="D149" s="346"/>
      <c r="E149" s="346"/>
      <c r="F149" s="346"/>
      <c r="G149" s="346"/>
      <c r="H149" s="346"/>
      <c r="I149" s="346"/>
      <c r="J149" s="346"/>
      <c r="K149" s="346"/>
      <c r="L149" s="346"/>
      <c r="M149" s="346"/>
      <c r="N149" s="346"/>
      <c r="O149" s="346"/>
      <c r="P149" s="346"/>
      <c r="Q149" s="346"/>
      <c r="R149" s="346"/>
      <c r="S149" s="346"/>
      <c r="T149" s="346"/>
      <c r="U149" s="346"/>
      <c r="V149" s="346"/>
      <c r="W149" s="346"/>
      <c r="X149" s="346"/>
      <c r="Y149" s="346"/>
      <c r="Z149" s="346"/>
      <c r="AA149" s="65"/>
      <c r="AB149" s="65"/>
      <c r="AC149" s="82"/>
    </row>
    <row r="150" spans="1:68" ht="14.25" customHeight="1" x14ac:dyDescent="0.25">
      <c r="A150" s="347" t="s">
        <v>203</v>
      </c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47"/>
      <c r="P150" s="347"/>
      <c r="Q150" s="347"/>
      <c r="R150" s="347"/>
      <c r="S150" s="347"/>
      <c r="T150" s="347"/>
      <c r="U150" s="347"/>
      <c r="V150" s="347"/>
      <c r="W150" s="347"/>
      <c r="X150" s="347"/>
      <c r="Y150" s="347"/>
      <c r="Z150" s="347"/>
      <c r="AA150" s="66"/>
      <c r="AB150" s="66"/>
      <c r="AC150" s="83"/>
    </row>
    <row r="151" spans="1:68" ht="27" customHeight="1" x14ac:dyDescent="0.25">
      <c r="A151" s="63" t="s">
        <v>236</v>
      </c>
      <c r="B151" s="63" t="s">
        <v>237</v>
      </c>
      <c r="C151" s="36">
        <v>4301135540</v>
      </c>
      <c r="D151" s="348">
        <v>4607111035646</v>
      </c>
      <c r="E151" s="348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239</v>
      </c>
      <c r="L151" s="37" t="s">
        <v>88</v>
      </c>
      <c r="M151" s="38" t="s">
        <v>86</v>
      </c>
      <c r="N151" s="38"/>
      <c r="O151" s="37">
        <v>180</v>
      </c>
      <c r="P151" s="40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50"/>
      <c r="R151" s="350"/>
      <c r="S151" s="350"/>
      <c r="T151" s="351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238</v>
      </c>
      <c r="AG151" s="81"/>
      <c r="AJ151" s="87" t="s">
        <v>89</v>
      </c>
      <c r="AK151" s="87">
        <v>1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55"/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6"/>
      <c r="P152" s="352" t="s">
        <v>40</v>
      </c>
      <c r="Q152" s="353"/>
      <c r="R152" s="353"/>
      <c r="S152" s="353"/>
      <c r="T152" s="353"/>
      <c r="U152" s="353"/>
      <c r="V152" s="354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55"/>
      <c r="B153" s="355"/>
      <c r="C153" s="355"/>
      <c r="D153" s="355"/>
      <c r="E153" s="355"/>
      <c r="F153" s="355"/>
      <c r="G153" s="355"/>
      <c r="H153" s="355"/>
      <c r="I153" s="355"/>
      <c r="J153" s="355"/>
      <c r="K153" s="355"/>
      <c r="L153" s="355"/>
      <c r="M153" s="355"/>
      <c r="N153" s="355"/>
      <c r="O153" s="356"/>
      <c r="P153" s="352" t="s">
        <v>40</v>
      </c>
      <c r="Q153" s="353"/>
      <c r="R153" s="353"/>
      <c r="S153" s="353"/>
      <c r="T153" s="353"/>
      <c r="U153" s="353"/>
      <c r="V153" s="354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46" t="s">
        <v>240</v>
      </c>
      <c r="B154" s="346"/>
      <c r="C154" s="346"/>
      <c r="D154" s="346"/>
      <c r="E154" s="346"/>
      <c r="F154" s="346"/>
      <c r="G154" s="346"/>
      <c r="H154" s="346"/>
      <c r="I154" s="346"/>
      <c r="J154" s="346"/>
      <c r="K154" s="346"/>
      <c r="L154" s="346"/>
      <c r="M154" s="346"/>
      <c r="N154" s="346"/>
      <c r="O154" s="346"/>
      <c r="P154" s="346"/>
      <c r="Q154" s="346"/>
      <c r="R154" s="346"/>
      <c r="S154" s="346"/>
      <c r="T154" s="346"/>
      <c r="U154" s="346"/>
      <c r="V154" s="346"/>
      <c r="W154" s="346"/>
      <c r="X154" s="346"/>
      <c r="Y154" s="346"/>
      <c r="Z154" s="346"/>
      <c r="AA154" s="65"/>
      <c r="AB154" s="65"/>
      <c r="AC154" s="82"/>
    </row>
    <row r="155" spans="1:68" ht="14.25" customHeight="1" x14ac:dyDescent="0.25">
      <c r="A155" s="347" t="s">
        <v>139</v>
      </c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47"/>
      <c r="P155" s="347"/>
      <c r="Q155" s="347"/>
      <c r="R155" s="347"/>
      <c r="S155" s="347"/>
      <c r="T155" s="347"/>
      <c r="U155" s="347"/>
      <c r="V155" s="347"/>
      <c r="W155" s="347"/>
      <c r="X155" s="347"/>
      <c r="Y155" s="347"/>
      <c r="Z155" s="347"/>
      <c r="AA155" s="66"/>
      <c r="AB155" s="66"/>
      <c r="AC155" s="83"/>
    </row>
    <row r="156" spans="1:68" ht="27" customHeight="1" x14ac:dyDescent="0.25">
      <c r="A156" s="63" t="s">
        <v>241</v>
      </c>
      <c r="B156" s="63" t="s">
        <v>242</v>
      </c>
      <c r="C156" s="36">
        <v>4301135591</v>
      </c>
      <c r="D156" s="348">
        <v>4607111036568</v>
      </c>
      <c r="E156" s="348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40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50"/>
      <c r="R156" s="350"/>
      <c r="S156" s="350"/>
      <c r="T156" s="351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243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55"/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6"/>
      <c r="P157" s="352" t="s">
        <v>40</v>
      </c>
      <c r="Q157" s="353"/>
      <c r="R157" s="353"/>
      <c r="S157" s="353"/>
      <c r="T157" s="353"/>
      <c r="U157" s="353"/>
      <c r="V157" s="354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55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6"/>
      <c r="P158" s="352" t="s">
        <v>40</v>
      </c>
      <c r="Q158" s="353"/>
      <c r="R158" s="353"/>
      <c r="S158" s="353"/>
      <c r="T158" s="353"/>
      <c r="U158" s="353"/>
      <c r="V158" s="354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45" t="s">
        <v>244</v>
      </c>
      <c r="B159" s="345"/>
      <c r="C159" s="345"/>
      <c r="D159" s="345"/>
      <c r="E159" s="345"/>
      <c r="F159" s="345"/>
      <c r="G159" s="345"/>
      <c r="H159" s="345"/>
      <c r="I159" s="345"/>
      <c r="J159" s="345"/>
      <c r="K159" s="345"/>
      <c r="L159" s="345"/>
      <c r="M159" s="345"/>
      <c r="N159" s="345"/>
      <c r="O159" s="345"/>
      <c r="P159" s="345"/>
      <c r="Q159" s="345"/>
      <c r="R159" s="345"/>
      <c r="S159" s="345"/>
      <c r="T159" s="345"/>
      <c r="U159" s="345"/>
      <c r="V159" s="345"/>
      <c r="W159" s="345"/>
      <c r="X159" s="345"/>
      <c r="Y159" s="345"/>
      <c r="Z159" s="345"/>
      <c r="AA159" s="54"/>
      <c r="AB159" s="54"/>
      <c r="AC159" s="54"/>
    </row>
    <row r="160" spans="1:68" ht="16.5" customHeight="1" x14ac:dyDescent="0.25">
      <c r="A160" s="346" t="s">
        <v>245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65"/>
      <c r="AB160" s="65"/>
      <c r="AC160" s="82"/>
    </row>
    <row r="161" spans="1:68" ht="14.25" customHeight="1" x14ac:dyDescent="0.25">
      <c r="A161" s="347" t="s">
        <v>82</v>
      </c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47"/>
      <c r="P161" s="347"/>
      <c r="Q161" s="347"/>
      <c r="R161" s="347"/>
      <c r="S161" s="347"/>
      <c r="T161" s="347"/>
      <c r="U161" s="347"/>
      <c r="V161" s="347"/>
      <c r="W161" s="347"/>
      <c r="X161" s="347"/>
      <c r="Y161" s="347"/>
      <c r="Z161" s="347"/>
      <c r="AA161" s="66"/>
      <c r="AB161" s="66"/>
      <c r="AC161" s="83"/>
    </row>
    <row r="162" spans="1:68" ht="16.5" customHeight="1" x14ac:dyDescent="0.25">
      <c r="A162" s="63" t="s">
        <v>246</v>
      </c>
      <c r="B162" s="63" t="s">
        <v>247</v>
      </c>
      <c r="C162" s="36">
        <v>4301071062</v>
      </c>
      <c r="D162" s="348">
        <v>4607111036384</v>
      </c>
      <c r="E162" s="348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04" t="s">
        <v>248</v>
      </c>
      <c r="Q162" s="350"/>
      <c r="R162" s="350"/>
      <c r="S162" s="350"/>
      <c r="T162" s="351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249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250</v>
      </c>
      <c r="B163" s="63" t="s">
        <v>251</v>
      </c>
      <c r="C163" s="36">
        <v>4301071050</v>
      </c>
      <c r="D163" s="348">
        <v>4607111036216</v>
      </c>
      <c r="E163" s="348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40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50"/>
      <c r="R163" s="350"/>
      <c r="S163" s="350"/>
      <c r="T163" s="351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55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56"/>
      <c r="P164" s="352" t="s">
        <v>40</v>
      </c>
      <c r="Q164" s="353"/>
      <c r="R164" s="353"/>
      <c r="S164" s="353"/>
      <c r="T164" s="353"/>
      <c r="U164" s="353"/>
      <c r="V164" s="354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5"/>
      <c r="N165" s="355"/>
      <c r="O165" s="356"/>
      <c r="P165" s="352" t="s">
        <v>40</v>
      </c>
      <c r="Q165" s="353"/>
      <c r="R165" s="353"/>
      <c r="S165" s="353"/>
      <c r="T165" s="353"/>
      <c r="U165" s="353"/>
      <c r="V165" s="354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45" t="s">
        <v>253</v>
      </c>
      <c r="B166" s="345"/>
      <c r="C166" s="345"/>
      <c r="D166" s="345"/>
      <c r="E166" s="345"/>
      <c r="F166" s="345"/>
      <c r="G166" s="345"/>
      <c r="H166" s="345"/>
      <c r="I166" s="345"/>
      <c r="J166" s="345"/>
      <c r="K166" s="345"/>
      <c r="L166" s="345"/>
      <c r="M166" s="345"/>
      <c r="N166" s="345"/>
      <c r="O166" s="345"/>
      <c r="P166" s="345"/>
      <c r="Q166" s="345"/>
      <c r="R166" s="345"/>
      <c r="S166" s="345"/>
      <c r="T166" s="345"/>
      <c r="U166" s="345"/>
      <c r="V166" s="345"/>
      <c r="W166" s="345"/>
      <c r="X166" s="345"/>
      <c r="Y166" s="345"/>
      <c r="Z166" s="345"/>
      <c r="AA166" s="54"/>
      <c r="AB166" s="54"/>
      <c r="AC166" s="54"/>
    </row>
    <row r="167" spans="1:68" ht="16.5" customHeight="1" x14ac:dyDescent="0.25">
      <c r="A167" s="346" t="s">
        <v>254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65"/>
      <c r="AB167" s="65"/>
      <c r="AC167" s="82"/>
    </row>
    <row r="168" spans="1:68" ht="14.25" customHeight="1" x14ac:dyDescent="0.25">
      <c r="A168" s="347" t="s">
        <v>91</v>
      </c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347"/>
      <c r="M168" s="347"/>
      <c r="N168" s="347"/>
      <c r="O168" s="347"/>
      <c r="P168" s="347"/>
      <c r="Q168" s="347"/>
      <c r="R168" s="347"/>
      <c r="S168" s="347"/>
      <c r="T168" s="347"/>
      <c r="U168" s="347"/>
      <c r="V168" s="347"/>
      <c r="W168" s="347"/>
      <c r="X168" s="347"/>
      <c r="Y168" s="347"/>
      <c r="Z168" s="347"/>
      <c r="AA168" s="66"/>
      <c r="AB168" s="66"/>
      <c r="AC168" s="83"/>
    </row>
    <row r="169" spans="1:68" ht="16.5" customHeight="1" x14ac:dyDescent="0.25">
      <c r="A169" s="63" t="s">
        <v>255</v>
      </c>
      <c r="B169" s="63" t="s">
        <v>256</v>
      </c>
      <c r="C169" s="36">
        <v>4301132179</v>
      </c>
      <c r="D169" s="348">
        <v>4607111035691</v>
      </c>
      <c r="E169" s="348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4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50"/>
      <c r="R169" s="350"/>
      <c r="S169" s="350"/>
      <c r="T169" s="35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257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258</v>
      </c>
      <c r="B170" s="63" t="s">
        <v>259</v>
      </c>
      <c r="C170" s="36">
        <v>4301132182</v>
      </c>
      <c r="D170" s="348">
        <v>4607111035721</v>
      </c>
      <c r="E170" s="348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50"/>
      <c r="R170" s="350"/>
      <c r="S170" s="350"/>
      <c r="T170" s="35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4301132170</v>
      </c>
      <c r="D171" s="348">
        <v>4607111038487</v>
      </c>
      <c r="E171" s="348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40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50"/>
      <c r="R171" s="350"/>
      <c r="S171" s="350"/>
      <c r="T171" s="35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55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56"/>
      <c r="P172" s="352" t="s">
        <v>40</v>
      </c>
      <c r="Q172" s="353"/>
      <c r="R172" s="353"/>
      <c r="S172" s="353"/>
      <c r="T172" s="353"/>
      <c r="U172" s="353"/>
      <c r="V172" s="354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55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5"/>
      <c r="N173" s="355"/>
      <c r="O173" s="356"/>
      <c r="P173" s="352" t="s">
        <v>40</v>
      </c>
      <c r="Q173" s="353"/>
      <c r="R173" s="353"/>
      <c r="S173" s="353"/>
      <c r="T173" s="353"/>
      <c r="U173" s="353"/>
      <c r="V173" s="354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47" t="s">
        <v>264</v>
      </c>
      <c r="B174" s="347"/>
      <c r="C174" s="347"/>
      <c r="D174" s="347"/>
      <c r="E174" s="347"/>
      <c r="F174" s="347"/>
      <c r="G174" s="347"/>
      <c r="H174" s="347"/>
      <c r="I174" s="347"/>
      <c r="J174" s="347"/>
      <c r="K174" s="347"/>
      <c r="L174" s="347"/>
      <c r="M174" s="347"/>
      <c r="N174" s="347"/>
      <c r="O174" s="347"/>
      <c r="P174" s="347"/>
      <c r="Q174" s="347"/>
      <c r="R174" s="347"/>
      <c r="S174" s="347"/>
      <c r="T174" s="347"/>
      <c r="U174" s="347"/>
      <c r="V174" s="347"/>
      <c r="W174" s="347"/>
      <c r="X174" s="347"/>
      <c r="Y174" s="347"/>
      <c r="Z174" s="347"/>
      <c r="AA174" s="66"/>
      <c r="AB174" s="66"/>
      <c r="AC174" s="83"/>
    </row>
    <row r="175" spans="1:68" ht="27" customHeight="1" x14ac:dyDescent="0.25">
      <c r="A175" s="63" t="s">
        <v>265</v>
      </c>
      <c r="B175" s="63" t="s">
        <v>266</v>
      </c>
      <c r="C175" s="36">
        <v>4301051855</v>
      </c>
      <c r="D175" s="348">
        <v>4680115885875</v>
      </c>
      <c r="E175" s="348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271</v>
      </c>
      <c r="L175" s="37" t="s">
        <v>88</v>
      </c>
      <c r="M175" s="38" t="s">
        <v>270</v>
      </c>
      <c r="N175" s="38"/>
      <c r="O175" s="37">
        <v>365</v>
      </c>
      <c r="P175" s="409" t="s">
        <v>267</v>
      </c>
      <c r="Q175" s="350"/>
      <c r="R175" s="350"/>
      <c r="S175" s="350"/>
      <c r="T175" s="351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268</v>
      </c>
      <c r="AG175" s="81"/>
      <c r="AJ175" s="87" t="s">
        <v>89</v>
      </c>
      <c r="AK175" s="87">
        <v>1</v>
      </c>
      <c r="BB175" s="196" t="s">
        <v>269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55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5"/>
      <c r="N176" s="355"/>
      <c r="O176" s="356"/>
      <c r="P176" s="352" t="s">
        <v>40</v>
      </c>
      <c r="Q176" s="353"/>
      <c r="R176" s="353"/>
      <c r="S176" s="353"/>
      <c r="T176" s="353"/>
      <c r="U176" s="353"/>
      <c r="V176" s="354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5"/>
      <c r="N177" s="355"/>
      <c r="O177" s="356"/>
      <c r="P177" s="352" t="s">
        <v>40</v>
      </c>
      <c r="Q177" s="353"/>
      <c r="R177" s="353"/>
      <c r="S177" s="353"/>
      <c r="T177" s="353"/>
      <c r="U177" s="353"/>
      <c r="V177" s="354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45" t="s">
        <v>272</v>
      </c>
      <c r="B178" s="345"/>
      <c r="C178" s="345"/>
      <c r="D178" s="345"/>
      <c r="E178" s="345"/>
      <c r="F178" s="345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54"/>
      <c r="AB178" s="54"/>
      <c r="AC178" s="54"/>
    </row>
    <row r="179" spans="1:68" ht="16.5" customHeight="1" x14ac:dyDescent="0.25">
      <c r="A179" s="346" t="s">
        <v>273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65"/>
      <c r="AB179" s="65"/>
      <c r="AC179" s="82"/>
    </row>
    <row r="180" spans="1:68" ht="14.25" customHeight="1" x14ac:dyDescent="0.25">
      <c r="A180" s="347" t="s">
        <v>91</v>
      </c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47"/>
      <c r="P180" s="347"/>
      <c r="Q180" s="347"/>
      <c r="R180" s="347"/>
      <c r="S180" s="347"/>
      <c r="T180" s="347"/>
      <c r="U180" s="347"/>
      <c r="V180" s="347"/>
      <c r="W180" s="347"/>
      <c r="X180" s="347"/>
      <c r="Y180" s="347"/>
      <c r="Z180" s="347"/>
      <c r="AA180" s="66"/>
      <c r="AB180" s="66"/>
      <c r="AC180" s="83"/>
    </row>
    <row r="181" spans="1:68" ht="27" customHeight="1" x14ac:dyDescent="0.25">
      <c r="A181" s="63" t="s">
        <v>274</v>
      </c>
      <c r="B181" s="63" t="s">
        <v>275</v>
      </c>
      <c r="C181" s="36">
        <v>4301132227</v>
      </c>
      <c r="D181" s="348">
        <v>4620207491133</v>
      </c>
      <c r="E181" s="348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410" t="s">
        <v>276</v>
      </c>
      <c r="Q181" s="350"/>
      <c r="R181" s="350"/>
      <c r="S181" s="350"/>
      <c r="T181" s="351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277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55"/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6"/>
      <c r="P182" s="352" t="s">
        <v>40</v>
      </c>
      <c r="Q182" s="353"/>
      <c r="R182" s="353"/>
      <c r="S182" s="353"/>
      <c r="T182" s="353"/>
      <c r="U182" s="353"/>
      <c r="V182" s="354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55"/>
      <c r="B183" s="355"/>
      <c r="C183" s="355"/>
      <c r="D183" s="355"/>
      <c r="E183" s="355"/>
      <c r="F183" s="355"/>
      <c r="G183" s="355"/>
      <c r="H183" s="355"/>
      <c r="I183" s="355"/>
      <c r="J183" s="355"/>
      <c r="K183" s="355"/>
      <c r="L183" s="355"/>
      <c r="M183" s="355"/>
      <c r="N183" s="355"/>
      <c r="O183" s="356"/>
      <c r="P183" s="352" t="s">
        <v>40</v>
      </c>
      <c r="Q183" s="353"/>
      <c r="R183" s="353"/>
      <c r="S183" s="353"/>
      <c r="T183" s="353"/>
      <c r="U183" s="353"/>
      <c r="V183" s="354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47" t="s">
        <v>139</v>
      </c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66"/>
      <c r="AB184" s="66"/>
      <c r="AC184" s="83"/>
    </row>
    <row r="185" spans="1:68" ht="27" customHeight="1" x14ac:dyDescent="0.25">
      <c r="A185" s="63" t="s">
        <v>278</v>
      </c>
      <c r="B185" s="63" t="s">
        <v>279</v>
      </c>
      <c r="C185" s="36">
        <v>4301135707</v>
      </c>
      <c r="D185" s="348">
        <v>4620207490198</v>
      </c>
      <c r="E185" s="348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88</v>
      </c>
      <c r="M185" s="38" t="s">
        <v>86</v>
      </c>
      <c r="N185" s="38"/>
      <c r="O185" s="37">
        <v>180</v>
      </c>
      <c r="P185" s="4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50"/>
      <c r="R185" s="350"/>
      <c r="S185" s="350"/>
      <c r="T185" s="35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280</v>
      </c>
      <c r="AG185" s="81"/>
      <c r="AJ185" s="87" t="s">
        <v>89</v>
      </c>
      <c r="AK185" s="87">
        <v>1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281</v>
      </c>
      <c r="B186" s="63" t="s">
        <v>282</v>
      </c>
      <c r="C186" s="36">
        <v>4301135696</v>
      </c>
      <c r="D186" s="348">
        <v>4620207490235</v>
      </c>
      <c r="E186" s="348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50"/>
      <c r="R186" s="350"/>
      <c r="S186" s="350"/>
      <c r="T186" s="35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4301135697</v>
      </c>
      <c r="D187" s="348">
        <v>4620207490259</v>
      </c>
      <c r="E187" s="348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50"/>
      <c r="R187" s="350"/>
      <c r="S187" s="350"/>
      <c r="T187" s="35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280</v>
      </c>
      <c r="AG187" s="81"/>
      <c r="AJ187" s="87" t="s">
        <v>89</v>
      </c>
      <c r="AK187" s="87">
        <v>1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286</v>
      </c>
      <c r="B188" s="63" t="s">
        <v>287</v>
      </c>
      <c r="C188" s="36">
        <v>4301135681</v>
      </c>
      <c r="D188" s="348">
        <v>4620207490143</v>
      </c>
      <c r="E188" s="348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50"/>
      <c r="R188" s="350"/>
      <c r="S188" s="350"/>
      <c r="T188" s="35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288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55"/>
      <c r="B189" s="355"/>
      <c r="C189" s="355"/>
      <c r="D189" s="355"/>
      <c r="E189" s="355"/>
      <c r="F189" s="355"/>
      <c r="G189" s="355"/>
      <c r="H189" s="355"/>
      <c r="I189" s="355"/>
      <c r="J189" s="355"/>
      <c r="K189" s="355"/>
      <c r="L189" s="355"/>
      <c r="M189" s="355"/>
      <c r="N189" s="355"/>
      <c r="O189" s="356"/>
      <c r="P189" s="352" t="s">
        <v>40</v>
      </c>
      <c r="Q189" s="353"/>
      <c r="R189" s="353"/>
      <c r="S189" s="353"/>
      <c r="T189" s="353"/>
      <c r="U189" s="353"/>
      <c r="V189" s="354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55"/>
      <c r="B190" s="355"/>
      <c r="C190" s="355"/>
      <c r="D190" s="355"/>
      <c r="E190" s="355"/>
      <c r="F190" s="355"/>
      <c r="G190" s="355"/>
      <c r="H190" s="355"/>
      <c r="I190" s="355"/>
      <c r="J190" s="355"/>
      <c r="K190" s="355"/>
      <c r="L190" s="355"/>
      <c r="M190" s="355"/>
      <c r="N190" s="355"/>
      <c r="O190" s="356"/>
      <c r="P190" s="352" t="s">
        <v>40</v>
      </c>
      <c r="Q190" s="353"/>
      <c r="R190" s="353"/>
      <c r="S190" s="353"/>
      <c r="T190" s="353"/>
      <c r="U190" s="353"/>
      <c r="V190" s="354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46" t="s">
        <v>289</v>
      </c>
      <c r="B191" s="346"/>
      <c r="C191" s="346"/>
      <c r="D191" s="346"/>
      <c r="E191" s="346"/>
      <c r="F191" s="346"/>
      <c r="G191" s="346"/>
      <c r="H191" s="346"/>
      <c r="I191" s="346"/>
      <c r="J191" s="346"/>
      <c r="K191" s="346"/>
      <c r="L191" s="346"/>
      <c r="M191" s="346"/>
      <c r="N191" s="346"/>
      <c r="O191" s="346"/>
      <c r="P191" s="346"/>
      <c r="Q191" s="346"/>
      <c r="R191" s="346"/>
      <c r="S191" s="346"/>
      <c r="T191" s="346"/>
      <c r="U191" s="346"/>
      <c r="V191" s="346"/>
      <c r="W191" s="346"/>
      <c r="X191" s="346"/>
      <c r="Y191" s="346"/>
      <c r="Z191" s="346"/>
      <c r="AA191" s="65"/>
      <c r="AB191" s="65"/>
      <c r="AC191" s="82"/>
    </row>
    <row r="192" spans="1:68" ht="14.25" customHeight="1" x14ac:dyDescent="0.25">
      <c r="A192" s="347" t="s">
        <v>82</v>
      </c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47"/>
      <c r="P192" s="347"/>
      <c r="Q192" s="347"/>
      <c r="R192" s="347"/>
      <c r="S192" s="347"/>
      <c r="T192" s="347"/>
      <c r="U192" s="347"/>
      <c r="V192" s="347"/>
      <c r="W192" s="347"/>
      <c r="X192" s="347"/>
      <c r="Y192" s="347"/>
      <c r="Z192" s="347"/>
      <c r="AA192" s="66"/>
      <c r="AB192" s="66"/>
      <c r="AC192" s="83"/>
    </row>
    <row r="193" spans="1:68" ht="27" customHeight="1" x14ac:dyDescent="0.25">
      <c r="A193" s="63" t="s">
        <v>290</v>
      </c>
      <c r="B193" s="63" t="s">
        <v>291</v>
      </c>
      <c r="C193" s="36">
        <v>4301071108</v>
      </c>
      <c r="D193" s="348">
        <v>4607111035912</v>
      </c>
      <c r="E193" s="348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15" t="s">
        <v>292</v>
      </c>
      <c r="Q193" s="350"/>
      <c r="R193" s="350"/>
      <c r="S193" s="350"/>
      <c r="T193" s="351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293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294</v>
      </c>
      <c r="B194" s="63" t="s">
        <v>295</v>
      </c>
      <c r="C194" s="36">
        <v>4301071109</v>
      </c>
      <c r="D194" s="348">
        <v>4607111035929</v>
      </c>
      <c r="E194" s="348"/>
      <c r="F194" s="62">
        <v>0.9</v>
      </c>
      <c r="G194" s="37">
        <v>8</v>
      </c>
      <c r="H194" s="62">
        <v>7.2</v>
      </c>
      <c r="I194" s="62">
        <v>7.47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6" t="s">
        <v>296</v>
      </c>
      <c r="Q194" s="350"/>
      <c r="R194" s="350"/>
      <c r="S194" s="350"/>
      <c r="T194" s="351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293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4301070915</v>
      </c>
      <c r="D195" s="348">
        <v>4607111035882</v>
      </c>
      <c r="E195" s="348"/>
      <c r="F195" s="62">
        <v>0.43</v>
      </c>
      <c r="G195" s="37">
        <v>16</v>
      </c>
      <c r="H195" s="62">
        <v>6.88</v>
      </c>
      <c r="I195" s="62">
        <v>7.19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1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350"/>
      <c r="R195" s="350"/>
      <c r="S195" s="350"/>
      <c r="T195" s="351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299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300</v>
      </c>
      <c r="B196" s="63" t="s">
        <v>301</v>
      </c>
      <c r="C196" s="36">
        <v>4301071107</v>
      </c>
      <c r="D196" s="348">
        <v>4607111035905</v>
      </c>
      <c r="E196" s="348"/>
      <c r="F196" s="62">
        <v>0.9</v>
      </c>
      <c r="G196" s="37">
        <v>8</v>
      </c>
      <c r="H196" s="62">
        <v>7.2</v>
      </c>
      <c r="I196" s="62">
        <v>7.47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18" t="s">
        <v>302</v>
      </c>
      <c r="Q196" s="350"/>
      <c r="R196" s="350"/>
      <c r="S196" s="350"/>
      <c r="T196" s="351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293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5"/>
      <c r="N197" s="355"/>
      <c r="O197" s="356"/>
      <c r="P197" s="352" t="s">
        <v>40</v>
      </c>
      <c r="Q197" s="353"/>
      <c r="R197" s="353"/>
      <c r="S197" s="353"/>
      <c r="T197" s="353"/>
      <c r="U197" s="353"/>
      <c r="V197" s="354"/>
      <c r="W197" s="42" t="s">
        <v>39</v>
      </c>
      <c r="X197" s="43">
        <f>IFERROR(SUM(X193:X196),"0")</f>
        <v>0</v>
      </c>
      <c r="Y197" s="43">
        <f>IFERROR(SUM(Y193:Y196),"0")</f>
        <v>0</v>
      </c>
      <c r="Z197" s="43">
        <f>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55"/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6"/>
      <c r="P198" s="352" t="s">
        <v>40</v>
      </c>
      <c r="Q198" s="353"/>
      <c r="R198" s="353"/>
      <c r="S198" s="353"/>
      <c r="T198" s="353"/>
      <c r="U198" s="353"/>
      <c r="V198" s="354"/>
      <c r="W198" s="42" t="s">
        <v>0</v>
      </c>
      <c r="X198" s="43">
        <f>IFERROR(SUMPRODUCT(X193:X196*H193:H196),"0")</f>
        <v>0</v>
      </c>
      <c r="Y198" s="43">
        <f>IFERROR(SUMPRODUCT(Y193:Y196*H193:H196),"0")</f>
        <v>0</v>
      </c>
      <c r="Z198" s="42"/>
      <c r="AA198" s="67"/>
      <c r="AB198" s="67"/>
      <c r="AC198" s="67"/>
    </row>
    <row r="199" spans="1:68" ht="16.5" customHeight="1" x14ac:dyDescent="0.25">
      <c r="A199" s="346" t="s">
        <v>303</v>
      </c>
      <c r="B199" s="346"/>
      <c r="C199" s="346"/>
      <c r="D199" s="346"/>
      <c r="E199" s="346"/>
      <c r="F199" s="346"/>
      <c r="G199" s="346"/>
      <c r="H199" s="346"/>
      <c r="I199" s="346"/>
      <c r="J199" s="346"/>
      <c r="K199" s="346"/>
      <c r="L199" s="346"/>
      <c r="M199" s="346"/>
      <c r="N199" s="346"/>
      <c r="O199" s="346"/>
      <c r="P199" s="346"/>
      <c r="Q199" s="346"/>
      <c r="R199" s="346"/>
      <c r="S199" s="346"/>
      <c r="T199" s="346"/>
      <c r="U199" s="346"/>
      <c r="V199" s="346"/>
      <c r="W199" s="346"/>
      <c r="X199" s="346"/>
      <c r="Y199" s="346"/>
      <c r="Z199" s="346"/>
      <c r="AA199" s="65"/>
      <c r="AB199" s="65"/>
      <c r="AC199" s="82"/>
    </row>
    <row r="200" spans="1:68" ht="14.25" customHeight="1" x14ac:dyDescent="0.25">
      <c r="A200" s="347" t="s">
        <v>82</v>
      </c>
      <c r="B200" s="347"/>
      <c r="C200" s="347"/>
      <c r="D200" s="347"/>
      <c r="E200" s="347"/>
      <c r="F200" s="347"/>
      <c r="G200" s="347"/>
      <c r="H200" s="347"/>
      <c r="I200" s="347"/>
      <c r="J200" s="347"/>
      <c r="K200" s="347"/>
      <c r="L200" s="347"/>
      <c r="M200" s="347"/>
      <c r="N200" s="347"/>
      <c r="O200" s="347"/>
      <c r="P200" s="347"/>
      <c r="Q200" s="347"/>
      <c r="R200" s="347"/>
      <c r="S200" s="347"/>
      <c r="T200" s="347"/>
      <c r="U200" s="347"/>
      <c r="V200" s="347"/>
      <c r="W200" s="347"/>
      <c r="X200" s="347"/>
      <c r="Y200" s="347"/>
      <c r="Z200" s="347"/>
      <c r="AA200" s="66"/>
      <c r="AB200" s="66"/>
      <c r="AC200" s="83"/>
    </row>
    <row r="201" spans="1:68" ht="27" customHeight="1" x14ac:dyDescent="0.25">
      <c r="A201" s="63" t="s">
        <v>304</v>
      </c>
      <c r="B201" s="63" t="s">
        <v>305</v>
      </c>
      <c r="C201" s="36">
        <v>4301071097</v>
      </c>
      <c r="D201" s="348">
        <v>4620207491096</v>
      </c>
      <c r="E201" s="348"/>
      <c r="F201" s="62">
        <v>1</v>
      </c>
      <c r="G201" s="37">
        <v>5</v>
      </c>
      <c r="H201" s="62">
        <v>5</v>
      </c>
      <c r="I201" s="62">
        <v>5.23</v>
      </c>
      <c r="J201" s="37">
        <v>84</v>
      </c>
      <c r="K201" s="37" t="s">
        <v>87</v>
      </c>
      <c r="L201" s="37" t="s">
        <v>97</v>
      </c>
      <c r="M201" s="38" t="s">
        <v>86</v>
      </c>
      <c r="N201" s="38"/>
      <c r="O201" s="37">
        <v>180</v>
      </c>
      <c r="P201" s="419" t="s">
        <v>306</v>
      </c>
      <c r="Q201" s="350"/>
      <c r="R201" s="350"/>
      <c r="S201" s="350"/>
      <c r="T201" s="351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307</v>
      </c>
      <c r="AG201" s="81"/>
      <c r="AJ201" s="87" t="s">
        <v>98</v>
      </c>
      <c r="AK201" s="87">
        <v>12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355"/>
      <c r="B202" s="355"/>
      <c r="C202" s="355"/>
      <c r="D202" s="355"/>
      <c r="E202" s="355"/>
      <c r="F202" s="355"/>
      <c r="G202" s="355"/>
      <c r="H202" s="355"/>
      <c r="I202" s="355"/>
      <c r="J202" s="355"/>
      <c r="K202" s="355"/>
      <c r="L202" s="355"/>
      <c r="M202" s="355"/>
      <c r="N202" s="355"/>
      <c r="O202" s="356"/>
      <c r="P202" s="352" t="s">
        <v>40</v>
      </c>
      <c r="Q202" s="353"/>
      <c r="R202" s="353"/>
      <c r="S202" s="353"/>
      <c r="T202" s="353"/>
      <c r="U202" s="353"/>
      <c r="V202" s="354"/>
      <c r="W202" s="42" t="s">
        <v>39</v>
      </c>
      <c r="X202" s="43">
        <f>IFERROR(SUM(X201:X201),"0")</f>
        <v>0</v>
      </c>
      <c r="Y202" s="43">
        <f>IFERROR(SUM(Y201:Y201),"0")</f>
        <v>0</v>
      </c>
      <c r="Z202" s="43">
        <f>IFERROR(IF(Z201="",0,Z201),"0")</f>
        <v>0</v>
      </c>
      <c r="AA202" s="67"/>
      <c r="AB202" s="67"/>
      <c r="AC202" s="67"/>
    </row>
    <row r="203" spans="1:68" x14ac:dyDescent="0.2">
      <c r="A203" s="355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56"/>
      <c r="P203" s="352" t="s">
        <v>40</v>
      </c>
      <c r="Q203" s="353"/>
      <c r="R203" s="353"/>
      <c r="S203" s="353"/>
      <c r="T203" s="353"/>
      <c r="U203" s="353"/>
      <c r="V203" s="354"/>
      <c r="W203" s="42" t="s">
        <v>0</v>
      </c>
      <c r="X203" s="43">
        <f>IFERROR(SUMPRODUCT(X201:X201*H201:H201),"0")</f>
        <v>0</v>
      </c>
      <c r="Y203" s="43">
        <f>IFERROR(SUMPRODUCT(Y201:Y201*H201:H201),"0")</f>
        <v>0</v>
      </c>
      <c r="Z203" s="42"/>
      <c r="AA203" s="67"/>
      <c r="AB203" s="67"/>
      <c r="AC203" s="67"/>
    </row>
    <row r="204" spans="1:68" ht="16.5" customHeight="1" x14ac:dyDescent="0.25">
      <c r="A204" s="346" t="s">
        <v>308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65"/>
      <c r="AB204" s="65"/>
      <c r="AC204" s="82"/>
    </row>
    <row r="205" spans="1:68" ht="14.25" customHeight="1" x14ac:dyDescent="0.25">
      <c r="A205" s="347" t="s">
        <v>82</v>
      </c>
      <c r="B205" s="347"/>
      <c r="C205" s="347"/>
      <c r="D205" s="347"/>
      <c r="E205" s="347"/>
      <c r="F205" s="347"/>
      <c r="G205" s="347"/>
      <c r="H205" s="347"/>
      <c r="I205" s="347"/>
      <c r="J205" s="347"/>
      <c r="K205" s="347"/>
      <c r="L205" s="347"/>
      <c r="M205" s="347"/>
      <c r="N205" s="347"/>
      <c r="O205" s="347"/>
      <c r="P205" s="347"/>
      <c r="Q205" s="347"/>
      <c r="R205" s="347"/>
      <c r="S205" s="347"/>
      <c r="T205" s="347"/>
      <c r="U205" s="347"/>
      <c r="V205" s="347"/>
      <c r="W205" s="347"/>
      <c r="X205" s="347"/>
      <c r="Y205" s="347"/>
      <c r="Z205" s="347"/>
      <c r="AA205" s="66"/>
      <c r="AB205" s="66"/>
      <c r="AC205" s="83"/>
    </row>
    <row r="206" spans="1:68" ht="27" customHeight="1" x14ac:dyDescent="0.25">
      <c r="A206" s="63" t="s">
        <v>309</v>
      </c>
      <c r="B206" s="63" t="s">
        <v>310</v>
      </c>
      <c r="C206" s="36">
        <v>4301071093</v>
      </c>
      <c r="D206" s="348">
        <v>4620207490709</v>
      </c>
      <c r="E206" s="348"/>
      <c r="F206" s="62">
        <v>0.65</v>
      </c>
      <c r="G206" s="37">
        <v>8</v>
      </c>
      <c r="H206" s="62">
        <v>5.2</v>
      </c>
      <c r="I206" s="62">
        <v>5.47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2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350"/>
      <c r="R206" s="350"/>
      <c r="S206" s="350"/>
      <c r="T206" s="351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17" t="s">
        <v>311</v>
      </c>
      <c r="AG206" s="81"/>
      <c r="AJ206" s="87" t="s">
        <v>89</v>
      </c>
      <c r="AK206" s="87">
        <v>1</v>
      </c>
      <c r="BB206" s="218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55"/>
      <c r="B207" s="355"/>
      <c r="C207" s="355"/>
      <c r="D207" s="355"/>
      <c r="E207" s="355"/>
      <c r="F207" s="355"/>
      <c r="G207" s="355"/>
      <c r="H207" s="355"/>
      <c r="I207" s="355"/>
      <c r="J207" s="355"/>
      <c r="K207" s="355"/>
      <c r="L207" s="355"/>
      <c r="M207" s="355"/>
      <c r="N207" s="355"/>
      <c r="O207" s="356"/>
      <c r="P207" s="352" t="s">
        <v>40</v>
      </c>
      <c r="Q207" s="353"/>
      <c r="R207" s="353"/>
      <c r="S207" s="353"/>
      <c r="T207" s="353"/>
      <c r="U207" s="353"/>
      <c r="V207" s="354"/>
      <c r="W207" s="42" t="s">
        <v>39</v>
      </c>
      <c r="X207" s="43">
        <f>IFERROR(SUM(X206:X206),"0")</f>
        <v>0</v>
      </c>
      <c r="Y207" s="43">
        <f>IFERROR(SUM(Y206:Y206),"0")</f>
        <v>0</v>
      </c>
      <c r="Z207" s="43">
        <f>IFERROR(IF(Z206="",0,Z206),"0")</f>
        <v>0</v>
      </c>
      <c r="AA207" s="67"/>
      <c r="AB207" s="67"/>
      <c r="AC207" s="67"/>
    </row>
    <row r="208" spans="1:68" x14ac:dyDescent="0.2">
      <c r="A208" s="355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5"/>
      <c r="N208" s="355"/>
      <c r="O208" s="356"/>
      <c r="P208" s="352" t="s">
        <v>40</v>
      </c>
      <c r="Q208" s="353"/>
      <c r="R208" s="353"/>
      <c r="S208" s="353"/>
      <c r="T208" s="353"/>
      <c r="U208" s="353"/>
      <c r="V208" s="354"/>
      <c r="W208" s="42" t="s">
        <v>0</v>
      </c>
      <c r="X208" s="43">
        <f>IFERROR(SUMPRODUCT(X206:X206*H206:H206),"0")</f>
        <v>0</v>
      </c>
      <c r="Y208" s="43">
        <f>IFERROR(SUMPRODUCT(Y206:Y206*H206:H206),"0")</f>
        <v>0</v>
      </c>
      <c r="Z208" s="42"/>
      <c r="AA208" s="67"/>
      <c r="AB208" s="67"/>
      <c r="AC208" s="67"/>
    </row>
    <row r="209" spans="1:68" ht="14.25" customHeight="1" x14ac:dyDescent="0.25">
      <c r="A209" s="347" t="s">
        <v>139</v>
      </c>
      <c r="B209" s="347"/>
      <c r="C209" s="347"/>
      <c r="D209" s="347"/>
      <c r="E209" s="347"/>
      <c r="F209" s="347"/>
      <c r="G209" s="347"/>
      <c r="H209" s="347"/>
      <c r="I209" s="347"/>
      <c r="J209" s="347"/>
      <c r="K209" s="347"/>
      <c r="L209" s="347"/>
      <c r="M209" s="347"/>
      <c r="N209" s="347"/>
      <c r="O209" s="347"/>
      <c r="P209" s="347"/>
      <c r="Q209" s="347"/>
      <c r="R209" s="347"/>
      <c r="S209" s="347"/>
      <c r="T209" s="347"/>
      <c r="U209" s="347"/>
      <c r="V209" s="347"/>
      <c r="W209" s="347"/>
      <c r="X209" s="347"/>
      <c r="Y209" s="347"/>
      <c r="Z209" s="347"/>
      <c r="AA209" s="66"/>
      <c r="AB209" s="66"/>
      <c r="AC209" s="83"/>
    </row>
    <row r="210" spans="1:68" ht="27" customHeight="1" x14ac:dyDescent="0.25">
      <c r="A210" s="63" t="s">
        <v>312</v>
      </c>
      <c r="B210" s="63" t="s">
        <v>313</v>
      </c>
      <c r="C210" s="36">
        <v>4301135692</v>
      </c>
      <c r="D210" s="348">
        <v>4620207490570</v>
      </c>
      <c r="E210" s="348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96</v>
      </c>
      <c r="L210" s="37" t="s">
        <v>88</v>
      </c>
      <c r="M210" s="38" t="s">
        <v>86</v>
      </c>
      <c r="N210" s="38"/>
      <c r="O210" s="37">
        <v>180</v>
      </c>
      <c r="P210" s="42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350"/>
      <c r="R210" s="350"/>
      <c r="S210" s="350"/>
      <c r="T210" s="351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19" t="s">
        <v>314</v>
      </c>
      <c r="AG210" s="81"/>
      <c r="AJ210" s="87" t="s">
        <v>89</v>
      </c>
      <c r="AK210" s="87">
        <v>1</v>
      </c>
      <c r="BB210" s="220" t="s">
        <v>95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315</v>
      </c>
      <c r="B211" s="63" t="s">
        <v>316</v>
      </c>
      <c r="C211" s="36">
        <v>4301135691</v>
      </c>
      <c r="D211" s="348">
        <v>4620207490549</v>
      </c>
      <c r="E211" s="348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350"/>
      <c r="R211" s="350"/>
      <c r="S211" s="350"/>
      <c r="T211" s="351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314</v>
      </c>
      <c r="AG211" s="81"/>
      <c r="AJ211" s="87" t="s">
        <v>89</v>
      </c>
      <c r="AK211" s="87">
        <v>1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317</v>
      </c>
      <c r="B212" s="63" t="s">
        <v>318</v>
      </c>
      <c r="C212" s="36">
        <v>4301135694</v>
      </c>
      <c r="D212" s="348">
        <v>4620207490501</v>
      </c>
      <c r="E212" s="348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350"/>
      <c r="R212" s="350"/>
      <c r="S212" s="350"/>
      <c r="T212" s="351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314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55"/>
      <c r="B213" s="355"/>
      <c r="C213" s="355"/>
      <c r="D213" s="355"/>
      <c r="E213" s="355"/>
      <c r="F213" s="355"/>
      <c r="G213" s="355"/>
      <c r="H213" s="355"/>
      <c r="I213" s="355"/>
      <c r="J213" s="355"/>
      <c r="K213" s="355"/>
      <c r="L213" s="355"/>
      <c r="M213" s="355"/>
      <c r="N213" s="355"/>
      <c r="O213" s="356"/>
      <c r="P213" s="352" t="s">
        <v>40</v>
      </c>
      <c r="Q213" s="353"/>
      <c r="R213" s="353"/>
      <c r="S213" s="353"/>
      <c r="T213" s="353"/>
      <c r="U213" s="353"/>
      <c r="V213" s="354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55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5"/>
      <c r="N214" s="355"/>
      <c r="O214" s="356"/>
      <c r="P214" s="352" t="s">
        <v>40</v>
      </c>
      <c r="Q214" s="353"/>
      <c r="R214" s="353"/>
      <c r="S214" s="353"/>
      <c r="T214" s="353"/>
      <c r="U214" s="353"/>
      <c r="V214" s="354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46" t="s">
        <v>319</v>
      </c>
      <c r="B215" s="346"/>
      <c r="C215" s="346"/>
      <c r="D215" s="346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46"/>
      <c r="P215" s="346"/>
      <c r="Q215" s="346"/>
      <c r="R215" s="346"/>
      <c r="S215" s="346"/>
      <c r="T215" s="346"/>
      <c r="U215" s="346"/>
      <c r="V215" s="346"/>
      <c r="W215" s="346"/>
      <c r="X215" s="346"/>
      <c r="Y215" s="346"/>
      <c r="Z215" s="346"/>
      <c r="AA215" s="65"/>
      <c r="AB215" s="65"/>
      <c r="AC215" s="82"/>
    </row>
    <row r="216" spans="1:68" ht="14.25" customHeight="1" x14ac:dyDescent="0.25">
      <c r="A216" s="347" t="s">
        <v>82</v>
      </c>
      <c r="B216" s="347"/>
      <c r="C216" s="347"/>
      <c r="D216" s="347"/>
      <c r="E216" s="347"/>
      <c r="F216" s="347"/>
      <c r="G216" s="347"/>
      <c r="H216" s="347"/>
      <c r="I216" s="347"/>
      <c r="J216" s="347"/>
      <c r="K216" s="347"/>
      <c r="L216" s="347"/>
      <c r="M216" s="347"/>
      <c r="N216" s="347"/>
      <c r="O216" s="347"/>
      <c r="P216" s="347"/>
      <c r="Q216" s="347"/>
      <c r="R216" s="347"/>
      <c r="S216" s="347"/>
      <c r="T216" s="347"/>
      <c r="U216" s="347"/>
      <c r="V216" s="347"/>
      <c r="W216" s="347"/>
      <c r="X216" s="347"/>
      <c r="Y216" s="347"/>
      <c r="Z216" s="347"/>
      <c r="AA216" s="66"/>
      <c r="AB216" s="66"/>
      <c r="AC216" s="83"/>
    </row>
    <row r="217" spans="1:68" ht="16.5" customHeight="1" x14ac:dyDescent="0.25">
      <c r="A217" s="63" t="s">
        <v>320</v>
      </c>
      <c r="B217" s="63" t="s">
        <v>321</v>
      </c>
      <c r="C217" s="36">
        <v>4301071063</v>
      </c>
      <c r="D217" s="348">
        <v>4607111039019</v>
      </c>
      <c r="E217" s="348"/>
      <c r="F217" s="62">
        <v>0.43</v>
      </c>
      <c r="G217" s="37">
        <v>16</v>
      </c>
      <c r="H217" s="62">
        <v>6.88</v>
      </c>
      <c r="I217" s="62">
        <v>7.2060000000000004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350"/>
      <c r="R217" s="350"/>
      <c r="S217" s="350"/>
      <c r="T217" s="351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25" t="s">
        <v>322</v>
      </c>
      <c r="AG217" s="81"/>
      <c r="AJ217" s="87" t="s">
        <v>89</v>
      </c>
      <c r="AK217" s="87">
        <v>1</v>
      </c>
      <c r="BB217" s="226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16.5" customHeight="1" x14ac:dyDescent="0.25">
      <c r="A218" s="63" t="s">
        <v>323</v>
      </c>
      <c r="B218" s="63" t="s">
        <v>324</v>
      </c>
      <c r="C218" s="36">
        <v>4301071100</v>
      </c>
      <c r="D218" s="348">
        <v>4607111038708</v>
      </c>
      <c r="E218" s="348"/>
      <c r="F218" s="62">
        <v>0.8</v>
      </c>
      <c r="G218" s="37">
        <v>8</v>
      </c>
      <c r="H218" s="62">
        <v>6.4</v>
      </c>
      <c r="I218" s="62">
        <v>6.67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25" t="s">
        <v>325</v>
      </c>
      <c r="Q218" s="350"/>
      <c r="R218" s="350"/>
      <c r="S218" s="350"/>
      <c r="T218" s="351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322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5"/>
      <c r="N219" s="355"/>
      <c r="O219" s="356"/>
      <c r="P219" s="352" t="s">
        <v>40</v>
      </c>
      <c r="Q219" s="353"/>
      <c r="R219" s="353"/>
      <c r="S219" s="353"/>
      <c r="T219" s="353"/>
      <c r="U219" s="353"/>
      <c r="V219" s="354"/>
      <c r="W219" s="42" t="s">
        <v>39</v>
      </c>
      <c r="X219" s="43">
        <f>IFERROR(SUM(X217:X218),"0")</f>
        <v>0</v>
      </c>
      <c r="Y219" s="43">
        <f>IFERROR(SUM(Y217:Y218),"0")</f>
        <v>0</v>
      </c>
      <c r="Z219" s="43">
        <f>IFERROR(IF(Z217="",0,Z217),"0")+IFERROR(IF(Z218="",0,Z218),"0")</f>
        <v>0</v>
      </c>
      <c r="AA219" s="67"/>
      <c r="AB219" s="67"/>
      <c r="AC219" s="67"/>
    </row>
    <row r="220" spans="1:68" x14ac:dyDescent="0.2">
      <c r="A220" s="355"/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6"/>
      <c r="P220" s="352" t="s">
        <v>40</v>
      </c>
      <c r="Q220" s="353"/>
      <c r="R220" s="353"/>
      <c r="S220" s="353"/>
      <c r="T220" s="353"/>
      <c r="U220" s="353"/>
      <c r="V220" s="354"/>
      <c r="W220" s="42" t="s">
        <v>0</v>
      </c>
      <c r="X220" s="43">
        <f>IFERROR(SUMPRODUCT(X217:X218*H217:H218),"0")</f>
        <v>0</v>
      </c>
      <c r="Y220" s="43">
        <f>IFERROR(SUMPRODUCT(Y217:Y218*H217:H218),"0")</f>
        <v>0</v>
      </c>
      <c r="Z220" s="42"/>
      <c r="AA220" s="67"/>
      <c r="AB220" s="67"/>
      <c r="AC220" s="67"/>
    </row>
    <row r="221" spans="1:68" ht="27.75" customHeight="1" x14ac:dyDescent="0.2">
      <c r="A221" s="345" t="s">
        <v>326</v>
      </c>
      <c r="B221" s="345"/>
      <c r="C221" s="345"/>
      <c r="D221" s="345"/>
      <c r="E221" s="345"/>
      <c r="F221" s="345"/>
      <c r="G221" s="345"/>
      <c r="H221" s="345"/>
      <c r="I221" s="345"/>
      <c r="J221" s="345"/>
      <c r="K221" s="345"/>
      <c r="L221" s="345"/>
      <c r="M221" s="345"/>
      <c r="N221" s="345"/>
      <c r="O221" s="345"/>
      <c r="P221" s="345"/>
      <c r="Q221" s="345"/>
      <c r="R221" s="345"/>
      <c r="S221" s="345"/>
      <c r="T221" s="345"/>
      <c r="U221" s="345"/>
      <c r="V221" s="345"/>
      <c r="W221" s="345"/>
      <c r="X221" s="345"/>
      <c r="Y221" s="345"/>
      <c r="Z221" s="345"/>
      <c r="AA221" s="54"/>
      <c r="AB221" s="54"/>
      <c r="AC221" s="54"/>
    </row>
    <row r="222" spans="1:68" ht="16.5" customHeight="1" x14ac:dyDescent="0.25">
      <c r="A222" s="346" t="s">
        <v>327</v>
      </c>
      <c r="B222" s="346"/>
      <c r="C222" s="346"/>
      <c r="D222" s="346"/>
      <c r="E222" s="346"/>
      <c r="F222" s="346"/>
      <c r="G222" s="346"/>
      <c r="H222" s="346"/>
      <c r="I222" s="346"/>
      <c r="J222" s="346"/>
      <c r="K222" s="346"/>
      <c r="L222" s="346"/>
      <c r="M222" s="346"/>
      <c r="N222" s="346"/>
      <c r="O222" s="346"/>
      <c r="P222" s="346"/>
      <c r="Q222" s="346"/>
      <c r="R222" s="346"/>
      <c r="S222" s="346"/>
      <c r="T222" s="346"/>
      <c r="U222" s="346"/>
      <c r="V222" s="346"/>
      <c r="W222" s="346"/>
      <c r="X222" s="346"/>
      <c r="Y222" s="346"/>
      <c r="Z222" s="346"/>
      <c r="AA222" s="65"/>
      <c r="AB222" s="65"/>
      <c r="AC222" s="82"/>
    </row>
    <row r="223" spans="1:68" ht="14.25" customHeight="1" x14ac:dyDescent="0.25">
      <c r="A223" s="347" t="s">
        <v>82</v>
      </c>
      <c r="B223" s="347"/>
      <c r="C223" s="347"/>
      <c r="D223" s="347"/>
      <c r="E223" s="347"/>
      <c r="F223" s="347"/>
      <c r="G223" s="347"/>
      <c r="H223" s="347"/>
      <c r="I223" s="347"/>
      <c r="J223" s="347"/>
      <c r="K223" s="347"/>
      <c r="L223" s="347"/>
      <c r="M223" s="347"/>
      <c r="N223" s="347"/>
      <c r="O223" s="347"/>
      <c r="P223" s="347"/>
      <c r="Q223" s="347"/>
      <c r="R223" s="347"/>
      <c r="S223" s="347"/>
      <c r="T223" s="347"/>
      <c r="U223" s="347"/>
      <c r="V223" s="347"/>
      <c r="W223" s="347"/>
      <c r="X223" s="347"/>
      <c r="Y223" s="347"/>
      <c r="Z223" s="347"/>
      <c r="AA223" s="66"/>
      <c r="AB223" s="66"/>
      <c r="AC223" s="83"/>
    </row>
    <row r="224" spans="1:68" ht="27" customHeight="1" x14ac:dyDescent="0.25">
      <c r="A224" s="63" t="s">
        <v>328</v>
      </c>
      <c r="B224" s="63" t="s">
        <v>329</v>
      </c>
      <c r="C224" s="36">
        <v>4301071036</v>
      </c>
      <c r="D224" s="348">
        <v>4607111036162</v>
      </c>
      <c r="E224" s="348"/>
      <c r="F224" s="62">
        <v>0.8</v>
      </c>
      <c r="G224" s="37">
        <v>8</v>
      </c>
      <c r="H224" s="62">
        <v>6.4</v>
      </c>
      <c r="I224" s="62">
        <v>6.6811999999999996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90</v>
      </c>
      <c r="P224" s="42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350"/>
      <c r="R224" s="350"/>
      <c r="S224" s="350"/>
      <c r="T224" s="351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29" t="s">
        <v>330</v>
      </c>
      <c r="AG224" s="81"/>
      <c r="AJ224" s="87" t="s">
        <v>89</v>
      </c>
      <c r="AK224" s="87">
        <v>1</v>
      </c>
      <c r="BB224" s="230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55"/>
      <c r="B225" s="355"/>
      <c r="C225" s="355"/>
      <c r="D225" s="355"/>
      <c r="E225" s="355"/>
      <c r="F225" s="355"/>
      <c r="G225" s="355"/>
      <c r="H225" s="355"/>
      <c r="I225" s="355"/>
      <c r="J225" s="355"/>
      <c r="K225" s="355"/>
      <c r="L225" s="355"/>
      <c r="M225" s="355"/>
      <c r="N225" s="355"/>
      <c r="O225" s="356"/>
      <c r="P225" s="352" t="s">
        <v>40</v>
      </c>
      <c r="Q225" s="353"/>
      <c r="R225" s="353"/>
      <c r="S225" s="353"/>
      <c r="T225" s="353"/>
      <c r="U225" s="353"/>
      <c r="V225" s="354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355"/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56"/>
      <c r="P226" s="352" t="s">
        <v>40</v>
      </c>
      <c r="Q226" s="353"/>
      <c r="R226" s="353"/>
      <c r="S226" s="353"/>
      <c r="T226" s="353"/>
      <c r="U226" s="353"/>
      <c r="V226" s="354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27.75" customHeight="1" x14ac:dyDescent="0.2">
      <c r="A227" s="345" t="s">
        <v>331</v>
      </c>
      <c r="B227" s="345"/>
      <c r="C227" s="345"/>
      <c r="D227" s="345"/>
      <c r="E227" s="345"/>
      <c r="F227" s="345"/>
      <c r="G227" s="345"/>
      <c r="H227" s="345"/>
      <c r="I227" s="345"/>
      <c r="J227" s="345"/>
      <c r="K227" s="345"/>
      <c r="L227" s="345"/>
      <c r="M227" s="345"/>
      <c r="N227" s="345"/>
      <c r="O227" s="345"/>
      <c r="P227" s="345"/>
      <c r="Q227" s="345"/>
      <c r="R227" s="345"/>
      <c r="S227" s="345"/>
      <c r="T227" s="345"/>
      <c r="U227" s="345"/>
      <c r="V227" s="345"/>
      <c r="W227" s="345"/>
      <c r="X227" s="345"/>
      <c r="Y227" s="345"/>
      <c r="Z227" s="345"/>
      <c r="AA227" s="54"/>
      <c r="AB227" s="54"/>
      <c r="AC227" s="54"/>
    </row>
    <row r="228" spans="1:68" ht="16.5" customHeight="1" x14ac:dyDescent="0.25">
      <c r="A228" s="346" t="s">
        <v>332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65"/>
      <c r="AB228" s="65"/>
      <c r="AC228" s="82"/>
    </row>
    <row r="229" spans="1:68" ht="14.25" customHeight="1" x14ac:dyDescent="0.25">
      <c r="A229" s="347" t="s">
        <v>82</v>
      </c>
      <c r="B229" s="347"/>
      <c r="C229" s="347"/>
      <c r="D229" s="347"/>
      <c r="E229" s="347"/>
      <c r="F229" s="347"/>
      <c r="G229" s="347"/>
      <c r="H229" s="347"/>
      <c r="I229" s="347"/>
      <c r="J229" s="347"/>
      <c r="K229" s="347"/>
      <c r="L229" s="347"/>
      <c r="M229" s="347"/>
      <c r="N229" s="347"/>
      <c r="O229" s="347"/>
      <c r="P229" s="347"/>
      <c r="Q229" s="347"/>
      <c r="R229" s="347"/>
      <c r="S229" s="347"/>
      <c r="T229" s="347"/>
      <c r="U229" s="347"/>
      <c r="V229" s="347"/>
      <c r="W229" s="347"/>
      <c r="X229" s="347"/>
      <c r="Y229" s="347"/>
      <c r="Z229" s="347"/>
      <c r="AA229" s="66"/>
      <c r="AB229" s="66"/>
      <c r="AC229" s="83"/>
    </row>
    <row r="230" spans="1:68" ht="27" customHeight="1" x14ac:dyDescent="0.25">
      <c r="A230" s="63" t="s">
        <v>333</v>
      </c>
      <c r="B230" s="63" t="s">
        <v>334</v>
      </c>
      <c r="C230" s="36">
        <v>4301071029</v>
      </c>
      <c r="D230" s="348">
        <v>4607111035899</v>
      </c>
      <c r="E230" s="348"/>
      <c r="F230" s="62">
        <v>1</v>
      </c>
      <c r="G230" s="37">
        <v>5</v>
      </c>
      <c r="H230" s="62">
        <v>5</v>
      </c>
      <c r="I230" s="62">
        <v>5.2619999999999996</v>
      </c>
      <c r="J230" s="37">
        <v>84</v>
      </c>
      <c r="K230" s="37" t="s">
        <v>87</v>
      </c>
      <c r="L230" s="37" t="s">
        <v>97</v>
      </c>
      <c r="M230" s="38" t="s">
        <v>86</v>
      </c>
      <c r="N230" s="38"/>
      <c r="O230" s="37">
        <v>180</v>
      </c>
      <c r="P230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50"/>
      <c r="R230" s="350"/>
      <c r="S230" s="350"/>
      <c r="T230" s="351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1" t="s">
        <v>252</v>
      </c>
      <c r="AG230" s="81"/>
      <c r="AJ230" s="87" t="s">
        <v>98</v>
      </c>
      <c r="AK230" s="87">
        <v>12</v>
      </c>
      <c r="BB230" s="23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55"/>
      <c r="B231" s="355"/>
      <c r="C231" s="355"/>
      <c r="D231" s="355"/>
      <c r="E231" s="355"/>
      <c r="F231" s="355"/>
      <c r="G231" s="355"/>
      <c r="H231" s="355"/>
      <c r="I231" s="355"/>
      <c r="J231" s="355"/>
      <c r="K231" s="355"/>
      <c r="L231" s="355"/>
      <c r="M231" s="355"/>
      <c r="N231" s="355"/>
      <c r="O231" s="356"/>
      <c r="P231" s="352" t="s">
        <v>40</v>
      </c>
      <c r="Q231" s="353"/>
      <c r="R231" s="353"/>
      <c r="S231" s="353"/>
      <c r="T231" s="353"/>
      <c r="U231" s="353"/>
      <c r="V231" s="354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355"/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355"/>
      <c r="N232" s="355"/>
      <c r="O232" s="356"/>
      <c r="P232" s="352" t="s">
        <v>40</v>
      </c>
      <c r="Q232" s="353"/>
      <c r="R232" s="353"/>
      <c r="S232" s="353"/>
      <c r="T232" s="353"/>
      <c r="U232" s="353"/>
      <c r="V232" s="354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45" t="s">
        <v>335</v>
      </c>
      <c r="B233" s="345"/>
      <c r="C233" s="345"/>
      <c r="D233" s="345"/>
      <c r="E233" s="345"/>
      <c r="F233" s="345"/>
      <c r="G233" s="345"/>
      <c r="H233" s="345"/>
      <c r="I233" s="345"/>
      <c r="J233" s="345"/>
      <c r="K233" s="345"/>
      <c r="L233" s="345"/>
      <c r="M233" s="345"/>
      <c r="N233" s="345"/>
      <c r="O233" s="345"/>
      <c r="P233" s="345"/>
      <c r="Q233" s="345"/>
      <c r="R233" s="345"/>
      <c r="S233" s="345"/>
      <c r="T233" s="345"/>
      <c r="U233" s="345"/>
      <c r="V233" s="345"/>
      <c r="W233" s="345"/>
      <c r="X233" s="345"/>
      <c r="Y233" s="345"/>
      <c r="Z233" s="345"/>
      <c r="AA233" s="54"/>
      <c r="AB233" s="54"/>
      <c r="AC233" s="54"/>
    </row>
    <row r="234" spans="1:68" ht="16.5" customHeight="1" x14ac:dyDescent="0.25">
      <c r="A234" s="346" t="s">
        <v>336</v>
      </c>
      <c r="B234" s="346"/>
      <c r="C234" s="346"/>
      <c r="D234" s="346"/>
      <c r="E234" s="346"/>
      <c r="F234" s="346"/>
      <c r="G234" s="346"/>
      <c r="H234" s="346"/>
      <c r="I234" s="346"/>
      <c r="J234" s="346"/>
      <c r="K234" s="346"/>
      <c r="L234" s="346"/>
      <c r="M234" s="346"/>
      <c r="N234" s="346"/>
      <c r="O234" s="346"/>
      <c r="P234" s="346"/>
      <c r="Q234" s="346"/>
      <c r="R234" s="346"/>
      <c r="S234" s="346"/>
      <c r="T234" s="346"/>
      <c r="U234" s="346"/>
      <c r="V234" s="346"/>
      <c r="W234" s="346"/>
      <c r="X234" s="346"/>
      <c r="Y234" s="346"/>
      <c r="Z234" s="346"/>
      <c r="AA234" s="65"/>
      <c r="AB234" s="65"/>
      <c r="AC234" s="82"/>
    </row>
    <row r="235" spans="1:68" ht="14.25" customHeight="1" x14ac:dyDescent="0.25">
      <c r="A235" s="347" t="s">
        <v>337</v>
      </c>
      <c r="B235" s="347"/>
      <c r="C235" s="347"/>
      <c r="D235" s="347"/>
      <c r="E235" s="347"/>
      <c r="F235" s="347"/>
      <c r="G235" s="347"/>
      <c r="H235" s="347"/>
      <c r="I235" s="347"/>
      <c r="J235" s="347"/>
      <c r="K235" s="347"/>
      <c r="L235" s="347"/>
      <c r="M235" s="347"/>
      <c r="N235" s="347"/>
      <c r="O235" s="347"/>
      <c r="P235" s="347"/>
      <c r="Q235" s="347"/>
      <c r="R235" s="347"/>
      <c r="S235" s="347"/>
      <c r="T235" s="347"/>
      <c r="U235" s="347"/>
      <c r="V235" s="347"/>
      <c r="W235" s="347"/>
      <c r="X235" s="347"/>
      <c r="Y235" s="347"/>
      <c r="Z235" s="347"/>
      <c r="AA235" s="66"/>
      <c r="AB235" s="66"/>
      <c r="AC235" s="83"/>
    </row>
    <row r="236" spans="1:68" ht="27" customHeight="1" x14ac:dyDescent="0.25">
      <c r="A236" s="63" t="s">
        <v>338</v>
      </c>
      <c r="B236" s="63" t="s">
        <v>339</v>
      </c>
      <c r="C236" s="36">
        <v>4301133004</v>
      </c>
      <c r="D236" s="348">
        <v>4607111039774</v>
      </c>
      <c r="E236" s="348"/>
      <c r="F236" s="62">
        <v>0.25</v>
      </c>
      <c r="G236" s="37">
        <v>12</v>
      </c>
      <c r="H236" s="62">
        <v>3</v>
      </c>
      <c r="I236" s="62">
        <v>3.22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42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350"/>
      <c r="R236" s="350"/>
      <c r="S236" s="350"/>
      <c r="T236" s="351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33" t="s">
        <v>340</v>
      </c>
      <c r="AG236" s="81"/>
      <c r="AJ236" s="87" t="s">
        <v>89</v>
      </c>
      <c r="AK236" s="87">
        <v>1</v>
      </c>
      <c r="BB236" s="234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55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5"/>
      <c r="N237" s="355"/>
      <c r="O237" s="356"/>
      <c r="P237" s="352" t="s">
        <v>40</v>
      </c>
      <c r="Q237" s="353"/>
      <c r="R237" s="353"/>
      <c r="S237" s="353"/>
      <c r="T237" s="353"/>
      <c r="U237" s="353"/>
      <c r="V237" s="354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56"/>
      <c r="P238" s="352" t="s">
        <v>40</v>
      </c>
      <c r="Q238" s="353"/>
      <c r="R238" s="353"/>
      <c r="S238" s="353"/>
      <c r="T238" s="353"/>
      <c r="U238" s="353"/>
      <c r="V238" s="354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347" t="s">
        <v>139</v>
      </c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47"/>
      <c r="P239" s="347"/>
      <c r="Q239" s="347"/>
      <c r="R239" s="347"/>
      <c r="S239" s="347"/>
      <c r="T239" s="347"/>
      <c r="U239" s="347"/>
      <c r="V239" s="347"/>
      <c r="W239" s="347"/>
      <c r="X239" s="347"/>
      <c r="Y239" s="347"/>
      <c r="Z239" s="347"/>
      <c r="AA239" s="66"/>
      <c r="AB239" s="66"/>
      <c r="AC239" s="83"/>
    </row>
    <row r="240" spans="1:68" ht="37.5" customHeight="1" x14ac:dyDescent="0.25">
      <c r="A240" s="63" t="s">
        <v>341</v>
      </c>
      <c r="B240" s="63" t="s">
        <v>342</v>
      </c>
      <c r="C240" s="36">
        <v>4301135400</v>
      </c>
      <c r="D240" s="348">
        <v>4607111039361</v>
      </c>
      <c r="E240" s="348"/>
      <c r="F240" s="62">
        <v>0.25</v>
      </c>
      <c r="G240" s="37">
        <v>12</v>
      </c>
      <c r="H240" s="62">
        <v>3</v>
      </c>
      <c r="I240" s="62">
        <v>3.7035999999999998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4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350"/>
      <c r="R240" s="350"/>
      <c r="S240" s="350"/>
      <c r="T240" s="351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35" t="s">
        <v>340</v>
      </c>
      <c r="AG240" s="81"/>
      <c r="AJ240" s="87" t="s">
        <v>89</v>
      </c>
      <c r="AK240" s="87">
        <v>1</v>
      </c>
      <c r="BB240" s="23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55"/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5"/>
      <c r="N241" s="355"/>
      <c r="O241" s="356"/>
      <c r="P241" s="352" t="s">
        <v>40</v>
      </c>
      <c r="Q241" s="353"/>
      <c r="R241" s="353"/>
      <c r="S241" s="353"/>
      <c r="T241" s="353"/>
      <c r="U241" s="353"/>
      <c r="V241" s="354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5"/>
      <c r="N242" s="355"/>
      <c r="O242" s="356"/>
      <c r="P242" s="352" t="s">
        <v>40</v>
      </c>
      <c r="Q242" s="353"/>
      <c r="R242" s="353"/>
      <c r="S242" s="353"/>
      <c r="T242" s="353"/>
      <c r="U242" s="353"/>
      <c r="V242" s="354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45" t="s">
        <v>343</v>
      </c>
      <c r="B243" s="345"/>
      <c r="C243" s="345"/>
      <c r="D243" s="345"/>
      <c r="E243" s="345"/>
      <c r="F243" s="345"/>
      <c r="G243" s="345"/>
      <c r="H243" s="345"/>
      <c r="I243" s="345"/>
      <c r="J243" s="345"/>
      <c r="K243" s="345"/>
      <c r="L243" s="345"/>
      <c r="M243" s="345"/>
      <c r="N243" s="345"/>
      <c r="O243" s="345"/>
      <c r="P243" s="345"/>
      <c r="Q243" s="345"/>
      <c r="R243" s="345"/>
      <c r="S243" s="345"/>
      <c r="T243" s="345"/>
      <c r="U243" s="345"/>
      <c r="V243" s="345"/>
      <c r="W243" s="345"/>
      <c r="X243" s="345"/>
      <c r="Y243" s="345"/>
      <c r="Z243" s="345"/>
      <c r="AA243" s="54"/>
      <c r="AB243" s="54"/>
      <c r="AC243" s="54"/>
    </row>
    <row r="244" spans="1:68" ht="16.5" customHeight="1" x14ac:dyDescent="0.25">
      <c r="A244" s="346" t="s">
        <v>343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65"/>
      <c r="AB244" s="65"/>
      <c r="AC244" s="82"/>
    </row>
    <row r="245" spans="1:68" ht="14.25" customHeight="1" x14ac:dyDescent="0.25">
      <c r="A245" s="347" t="s">
        <v>82</v>
      </c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7"/>
      <c r="P245" s="347"/>
      <c r="Q245" s="347"/>
      <c r="R245" s="347"/>
      <c r="S245" s="347"/>
      <c r="T245" s="347"/>
      <c r="U245" s="347"/>
      <c r="V245" s="347"/>
      <c r="W245" s="347"/>
      <c r="X245" s="347"/>
      <c r="Y245" s="347"/>
      <c r="Z245" s="347"/>
      <c r="AA245" s="66"/>
      <c r="AB245" s="66"/>
      <c r="AC245" s="83"/>
    </row>
    <row r="246" spans="1:68" ht="27" customHeight="1" x14ac:dyDescent="0.25">
      <c r="A246" s="63" t="s">
        <v>344</v>
      </c>
      <c r="B246" s="63" t="s">
        <v>345</v>
      </c>
      <c r="C246" s="36">
        <v>4301071014</v>
      </c>
      <c r="D246" s="348">
        <v>4640242181264</v>
      </c>
      <c r="E246" s="348"/>
      <c r="F246" s="62">
        <v>0.7</v>
      </c>
      <c r="G246" s="37">
        <v>10</v>
      </c>
      <c r="H246" s="62">
        <v>7</v>
      </c>
      <c r="I246" s="62">
        <v>7.28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3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350"/>
      <c r="R246" s="350"/>
      <c r="S246" s="350"/>
      <c r="T246" s="351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37" t="s">
        <v>346</v>
      </c>
      <c r="AG246" s="81"/>
      <c r="AJ246" s="87" t="s">
        <v>89</v>
      </c>
      <c r="AK246" s="87">
        <v>1</v>
      </c>
      <c r="BB246" s="238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347</v>
      </c>
      <c r="B247" s="63" t="s">
        <v>348</v>
      </c>
      <c r="C247" s="36">
        <v>4301071021</v>
      </c>
      <c r="D247" s="348">
        <v>4640242181325</v>
      </c>
      <c r="E247" s="348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97</v>
      </c>
      <c r="M247" s="38" t="s">
        <v>86</v>
      </c>
      <c r="N247" s="38"/>
      <c r="O247" s="37">
        <v>180</v>
      </c>
      <c r="P247" s="431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350"/>
      <c r="R247" s="350"/>
      <c r="S247" s="350"/>
      <c r="T247" s="351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346</v>
      </c>
      <c r="AG247" s="81"/>
      <c r="AJ247" s="87" t="s">
        <v>98</v>
      </c>
      <c r="AK247" s="87">
        <v>12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349</v>
      </c>
      <c r="B248" s="63" t="s">
        <v>350</v>
      </c>
      <c r="C248" s="36">
        <v>4301070993</v>
      </c>
      <c r="D248" s="348">
        <v>4640242180670</v>
      </c>
      <c r="E248" s="348"/>
      <c r="F248" s="62">
        <v>1</v>
      </c>
      <c r="G248" s="37">
        <v>6</v>
      </c>
      <c r="H248" s="62">
        <v>6</v>
      </c>
      <c r="I248" s="62">
        <v>6.23</v>
      </c>
      <c r="J248" s="37">
        <v>84</v>
      </c>
      <c r="K248" s="37" t="s">
        <v>87</v>
      </c>
      <c r="L248" s="37" t="s">
        <v>97</v>
      </c>
      <c r="M248" s="38" t="s">
        <v>86</v>
      </c>
      <c r="N248" s="38"/>
      <c r="O248" s="37">
        <v>180</v>
      </c>
      <c r="P248" s="43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350"/>
      <c r="R248" s="350"/>
      <c r="S248" s="350"/>
      <c r="T248" s="35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351</v>
      </c>
      <c r="AG248" s="81"/>
      <c r="AJ248" s="87" t="s">
        <v>98</v>
      </c>
      <c r="AK248" s="87">
        <v>12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5"/>
      <c r="N249" s="355"/>
      <c r="O249" s="356"/>
      <c r="P249" s="352" t="s">
        <v>40</v>
      </c>
      <c r="Q249" s="353"/>
      <c r="R249" s="353"/>
      <c r="S249" s="353"/>
      <c r="T249" s="353"/>
      <c r="U249" s="353"/>
      <c r="V249" s="354"/>
      <c r="W249" s="42" t="s">
        <v>39</v>
      </c>
      <c r="X249" s="43">
        <f>IFERROR(SUM(X246:X248),"0")</f>
        <v>0</v>
      </c>
      <c r="Y249" s="43">
        <f>IFERROR(SUM(Y246:Y248),"0")</f>
        <v>0</v>
      </c>
      <c r="Z249" s="43">
        <f>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355"/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6"/>
      <c r="P250" s="352" t="s">
        <v>40</v>
      </c>
      <c r="Q250" s="353"/>
      <c r="R250" s="353"/>
      <c r="S250" s="353"/>
      <c r="T250" s="353"/>
      <c r="U250" s="353"/>
      <c r="V250" s="354"/>
      <c r="W250" s="42" t="s">
        <v>0</v>
      </c>
      <c r="X250" s="43">
        <f>IFERROR(SUMPRODUCT(X246:X248*H246:H248),"0")</f>
        <v>0</v>
      </c>
      <c r="Y250" s="43">
        <f>IFERROR(SUMPRODUCT(Y246:Y248*H246:H248),"0")</f>
        <v>0</v>
      </c>
      <c r="Z250" s="42"/>
      <c r="AA250" s="67"/>
      <c r="AB250" s="67"/>
      <c r="AC250" s="67"/>
    </row>
    <row r="251" spans="1:68" ht="14.25" customHeight="1" x14ac:dyDescent="0.25">
      <c r="A251" s="347" t="s">
        <v>91</v>
      </c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47"/>
      <c r="P251" s="347"/>
      <c r="Q251" s="347"/>
      <c r="R251" s="347"/>
      <c r="S251" s="347"/>
      <c r="T251" s="347"/>
      <c r="U251" s="347"/>
      <c r="V251" s="347"/>
      <c r="W251" s="347"/>
      <c r="X251" s="347"/>
      <c r="Y251" s="347"/>
      <c r="Z251" s="347"/>
      <c r="AA251" s="66"/>
      <c r="AB251" s="66"/>
      <c r="AC251" s="83"/>
    </row>
    <row r="252" spans="1:68" ht="27" customHeight="1" x14ac:dyDescent="0.25">
      <c r="A252" s="63" t="s">
        <v>352</v>
      </c>
      <c r="B252" s="63" t="s">
        <v>353</v>
      </c>
      <c r="C252" s="36">
        <v>4301132080</v>
      </c>
      <c r="D252" s="348">
        <v>4640242180397</v>
      </c>
      <c r="E252" s="348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97</v>
      </c>
      <c r="M252" s="38" t="s">
        <v>86</v>
      </c>
      <c r="N252" s="38"/>
      <c r="O252" s="37">
        <v>180</v>
      </c>
      <c r="P252" s="43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350"/>
      <c r="R252" s="350"/>
      <c r="S252" s="350"/>
      <c r="T252" s="351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3" t="s">
        <v>354</v>
      </c>
      <c r="AG252" s="81"/>
      <c r="AJ252" s="87" t="s">
        <v>98</v>
      </c>
      <c r="AK252" s="87">
        <v>12</v>
      </c>
      <c r="BB252" s="244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355</v>
      </c>
      <c r="B253" s="63" t="s">
        <v>356</v>
      </c>
      <c r="C253" s="36">
        <v>4301132104</v>
      </c>
      <c r="D253" s="348">
        <v>4640242181219</v>
      </c>
      <c r="E253" s="348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151</v>
      </c>
      <c r="L253" s="37" t="s">
        <v>88</v>
      </c>
      <c r="M253" s="38" t="s">
        <v>86</v>
      </c>
      <c r="N253" s="38"/>
      <c r="O253" s="37">
        <v>180</v>
      </c>
      <c r="P253" s="43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350"/>
      <c r="R253" s="350"/>
      <c r="S253" s="350"/>
      <c r="T253" s="351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45" t="s">
        <v>354</v>
      </c>
      <c r="AG253" s="81"/>
      <c r="AJ253" s="87" t="s">
        <v>89</v>
      </c>
      <c r="AK253" s="87">
        <v>1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355"/>
      <c r="B254" s="355"/>
      <c r="C254" s="355"/>
      <c r="D254" s="355"/>
      <c r="E254" s="355"/>
      <c r="F254" s="355"/>
      <c r="G254" s="355"/>
      <c r="H254" s="355"/>
      <c r="I254" s="355"/>
      <c r="J254" s="355"/>
      <c r="K254" s="355"/>
      <c r="L254" s="355"/>
      <c r="M254" s="355"/>
      <c r="N254" s="355"/>
      <c r="O254" s="356"/>
      <c r="P254" s="352" t="s">
        <v>40</v>
      </c>
      <c r="Q254" s="353"/>
      <c r="R254" s="353"/>
      <c r="S254" s="353"/>
      <c r="T254" s="353"/>
      <c r="U254" s="353"/>
      <c r="V254" s="354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355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5"/>
      <c r="N255" s="355"/>
      <c r="O255" s="356"/>
      <c r="P255" s="352" t="s">
        <v>40</v>
      </c>
      <c r="Q255" s="353"/>
      <c r="R255" s="353"/>
      <c r="S255" s="353"/>
      <c r="T255" s="353"/>
      <c r="U255" s="353"/>
      <c r="V255" s="354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47" t="s">
        <v>133</v>
      </c>
      <c r="B256" s="347"/>
      <c r="C256" s="347"/>
      <c r="D256" s="347"/>
      <c r="E256" s="347"/>
      <c r="F256" s="347"/>
      <c r="G256" s="347"/>
      <c r="H256" s="347"/>
      <c r="I256" s="347"/>
      <c r="J256" s="347"/>
      <c r="K256" s="347"/>
      <c r="L256" s="347"/>
      <c r="M256" s="347"/>
      <c r="N256" s="347"/>
      <c r="O256" s="347"/>
      <c r="P256" s="347"/>
      <c r="Q256" s="347"/>
      <c r="R256" s="347"/>
      <c r="S256" s="347"/>
      <c r="T256" s="347"/>
      <c r="U256" s="347"/>
      <c r="V256" s="347"/>
      <c r="W256" s="347"/>
      <c r="X256" s="347"/>
      <c r="Y256" s="347"/>
      <c r="Z256" s="347"/>
      <c r="AA256" s="66"/>
      <c r="AB256" s="66"/>
      <c r="AC256" s="83"/>
    </row>
    <row r="257" spans="1:68" ht="27" customHeight="1" x14ac:dyDescent="0.25">
      <c r="A257" s="63" t="s">
        <v>357</v>
      </c>
      <c r="B257" s="63" t="s">
        <v>358</v>
      </c>
      <c r="C257" s="36">
        <v>4301136051</v>
      </c>
      <c r="D257" s="348">
        <v>4640242180304</v>
      </c>
      <c r="E257" s="348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97</v>
      </c>
      <c r="M257" s="38" t="s">
        <v>86</v>
      </c>
      <c r="N257" s="38"/>
      <c r="O257" s="37">
        <v>180</v>
      </c>
      <c r="P257" s="43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350"/>
      <c r="R257" s="350"/>
      <c r="S257" s="350"/>
      <c r="T257" s="351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47" t="s">
        <v>359</v>
      </c>
      <c r="AG257" s="81"/>
      <c r="AJ257" s="87" t="s">
        <v>98</v>
      </c>
      <c r="AK257" s="87">
        <v>14</v>
      </c>
      <c r="BB257" s="248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360</v>
      </c>
      <c r="B258" s="63" t="s">
        <v>361</v>
      </c>
      <c r="C258" s="36">
        <v>4301136053</v>
      </c>
      <c r="D258" s="348">
        <v>4640242180236</v>
      </c>
      <c r="E258" s="348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43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350"/>
      <c r="R258" s="350"/>
      <c r="S258" s="350"/>
      <c r="T258" s="351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49" t="s">
        <v>359</v>
      </c>
      <c r="AG258" s="81"/>
      <c r="AJ258" s="87" t="s">
        <v>98</v>
      </c>
      <c r="AK258" s="87">
        <v>12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362</v>
      </c>
      <c r="B259" s="63" t="s">
        <v>363</v>
      </c>
      <c r="C259" s="36">
        <v>4301136052</v>
      </c>
      <c r="D259" s="348">
        <v>4640242180410</v>
      </c>
      <c r="E259" s="348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43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50"/>
      <c r="R259" s="350"/>
      <c r="S259" s="350"/>
      <c r="T259" s="351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51" t="s">
        <v>359</v>
      </c>
      <c r="AG259" s="81"/>
      <c r="AJ259" s="87" t="s">
        <v>89</v>
      </c>
      <c r="AK259" s="87">
        <v>1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55"/>
      <c r="B260" s="355"/>
      <c r="C260" s="355"/>
      <c r="D260" s="355"/>
      <c r="E260" s="355"/>
      <c r="F260" s="355"/>
      <c r="G260" s="355"/>
      <c r="H260" s="355"/>
      <c r="I260" s="355"/>
      <c r="J260" s="355"/>
      <c r="K260" s="355"/>
      <c r="L260" s="355"/>
      <c r="M260" s="355"/>
      <c r="N260" s="355"/>
      <c r="O260" s="356"/>
      <c r="P260" s="352" t="s">
        <v>40</v>
      </c>
      <c r="Q260" s="353"/>
      <c r="R260" s="353"/>
      <c r="S260" s="353"/>
      <c r="T260" s="353"/>
      <c r="U260" s="353"/>
      <c r="V260" s="354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55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5"/>
      <c r="N261" s="355"/>
      <c r="O261" s="356"/>
      <c r="P261" s="352" t="s">
        <v>40</v>
      </c>
      <c r="Q261" s="353"/>
      <c r="R261" s="353"/>
      <c r="S261" s="353"/>
      <c r="T261" s="353"/>
      <c r="U261" s="353"/>
      <c r="V261" s="354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47" t="s">
        <v>139</v>
      </c>
      <c r="B262" s="347"/>
      <c r="C262" s="347"/>
      <c r="D262" s="347"/>
      <c r="E262" s="347"/>
      <c r="F262" s="347"/>
      <c r="G262" s="347"/>
      <c r="H262" s="347"/>
      <c r="I262" s="347"/>
      <c r="J262" s="347"/>
      <c r="K262" s="347"/>
      <c r="L262" s="347"/>
      <c r="M262" s="347"/>
      <c r="N262" s="347"/>
      <c r="O262" s="347"/>
      <c r="P262" s="347"/>
      <c r="Q262" s="347"/>
      <c r="R262" s="347"/>
      <c r="S262" s="347"/>
      <c r="T262" s="347"/>
      <c r="U262" s="347"/>
      <c r="V262" s="347"/>
      <c r="W262" s="347"/>
      <c r="X262" s="347"/>
      <c r="Y262" s="347"/>
      <c r="Z262" s="347"/>
      <c r="AA262" s="66"/>
      <c r="AB262" s="66"/>
      <c r="AC262" s="83"/>
    </row>
    <row r="263" spans="1:68" ht="37.5" customHeight="1" x14ac:dyDescent="0.25">
      <c r="A263" s="63" t="s">
        <v>364</v>
      </c>
      <c r="B263" s="63" t="s">
        <v>365</v>
      </c>
      <c r="C263" s="36">
        <v>4301135504</v>
      </c>
      <c r="D263" s="348">
        <v>4640242181554</v>
      </c>
      <c r="E263" s="348"/>
      <c r="F263" s="62">
        <v>3</v>
      </c>
      <c r="G263" s="37">
        <v>1</v>
      </c>
      <c r="H263" s="62">
        <v>3</v>
      </c>
      <c r="I263" s="62">
        <v>3.1920000000000002</v>
      </c>
      <c r="J263" s="37">
        <v>126</v>
      </c>
      <c r="K263" s="37" t="s">
        <v>96</v>
      </c>
      <c r="L263" s="37" t="s">
        <v>88</v>
      </c>
      <c r="M263" s="38" t="s">
        <v>86</v>
      </c>
      <c r="N263" s="38"/>
      <c r="O263" s="37">
        <v>180</v>
      </c>
      <c r="P263" s="43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350"/>
      <c r="R263" s="350"/>
      <c r="S263" s="350"/>
      <c r="T263" s="351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74" si="6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3" t="s">
        <v>366</v>
      </c>
      <c r="AG263" s="81"/>
      <c r="AJ263" s="87" t="s">
        <v>89</v>
      </c>
      <c r="AK263" s="87">
        <v>1</v>
      </c>
      <c r="BB263" s="254" t="s">
        <v>95</v>
      </c>
      <c r="BM263" s="81">
        <f t="shared" ref="BM263:BM274" si="7">IFERROR(X263*I263,"0")</f>
        <v>0</v>
      </c>
      <c r="BN263" s="81">
        <f t="shared" ref="BN263:BN274" si="8">IFERROR(Y263*I263,"0")</f>
        <v>0</v>
      </c>
      <c r="BO263" s="81">
        <f t="shared" ref="BO263:BO274" si="9">IFERROR(X263/J263,"0")</f>
        <v>0</v>
      </c>
      <c r="BP263" s="81">
        <f t="shared" ref="BP263:BP274" si="10">IFERROR(Y263/J263,"0")</f>
        <v>0</v>
      </c>
    </row>
    <row r="264" spans="1:68" ht="27" customHeight="1" x14ac:dyDescent="0.25">
      <c r="A264" s="63" t="s">
        <v>367</v>
      </c>
      <c r="B264" s="63" t="s">
        <v>368</v>
      </c>
      <c r="C264" s="36">
        <v>4301135518</v>
      </c>
      <c r="D264" s="348">
        <v>4640242181561</v>
      </c>
      <c r="E264" s="348"/>
      <c r="F264" s="62">
        <v>3.7</v>
      </c>
      <c r="G264" s="37">
        <v>1</v>
      </c>
      <c r="H264" s="62">
        <v>3.7</v>
      </c>
      <c r="I264" s="62">
        <v>3.8919999999999999</v>
      </c>
      <c r="J264" s="37">
        <v>126</v>
      </c>
      <c r="K264" s="37" t="s">
        <v>96</v>
      </c>
      <c r="L264" s="37" t="s">
        <v>97</v>
      </c>
      <c r="M264" s="38" t="s">
        <v>86</v>
      </c>
      <c r="N264" s="38"/>
      <c r="O264" s="37">
        <v>180</v>
      </c>
      <c r="P264" s="43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350"/>
      <c r="R264" s="350"/>
      <c r="S264" s="350"/>
      <c r="T264" s="351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6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369</v>
      </c>
      <c r="AG264" s="81"/>
      <c r="AJ264" s="87" t="s">
        <v>98</v>
      </c>
      <c r="AK264" s="87">
        <v>14</v>
      </c>
      <c r="BB264" s="256" t="s">
        <v>95</v>
      </c>
      <c r="BM264" s="81">
        <f t="shared" si="7"/>
        <v>0</v>
      </c>
      <c r="BN264" s="81">
        <f t="shared" si="8"/>
        <v>0</v>
      </c>
      <c r="BO264" s="81">
        <f t="shared" si="9"/>
        <v>0</v>
      </c>
      <c r="BP264" s="81">
        <f t="shared" si="10"/>
        <v>0</v>
      </c>
    </row>
    <row r="265" spans="1:68" ht="27" customHeight="1" x14ac:dyDescent="0.25">
      <c r="A265" s="63" t="s">
        <v>370</v>
      </c>
      <c r="B265" s="63" t="s">
        <v>371</v>
      </c>
      <c r="C265" s="36">
        <v>4301135374</v>
      </c>
      <c r="D265" s="348">
        <v>4640242181424</v>
      </c>
      <c r="E265" s="348"/>
      <c r="F265" s="62">
        <v>5.5</v>
      </c>
      <c r="G265" s="37">
        <v>1</v>
      </c>
      <c r="H265" s="62">
        <v>5.5</v>
      </c>
      <c r="I265" s="62">
        <v>5.7350000000000003</v>
      </c>
      <c r="J265" s="37">
        <v>84</v>
      </c>
      <c r="K265" s="37" t="s">
        <v>87</v>
      </c>
      <c r="L265" s="37" t="s">
        <v>97</v>
      </c>
      <c r="M265" s="38" t="s">
        <v>86</v>
      </c>
      <c r="N265" s="38"/>
      <c r="O265" s="37">
        <v>180</v>
      </c>
      <c r="P265" s="44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350"/>
      <c r="R265" s="350"/>
      <c r="S265" s="350"/>
      <c r="T265" s="351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6"/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57" t="s">
        <v>366</v>
      </c>
      <c r="AG265" s="81"/>
      <c r="AJ265" s="87" t="s">
        <v>98</v>
      </c>
      <c r="AK265" s="87">
        <v>12</v>
      </c>
      <c r="BB265" s="258" t="s">
        <v>95</v>
      </c>
      <c r="BM265" s="81">
        <f t="shared" si="7"/>
        <v>0</v>
      </c>
      <c r="BN265" s="81">
        <f t="shared" si="8"/>
        <v>0</v>
      </c>
      <c r="BO265" s="81">
        <f t="shared" si="9"/>
        <v>0</v>
      </c>
      <c r="BP265" s="81">
        <f t="shared" si="10"/>
        <v>0</v>
      </c>
    </row>
    <row r="266" spans="1:68" ht="27" customHeight="1" x14ac:dyDescent="0.25">
      <c r="A266" s="63" t="s">
        <v>372</v>
      </c>
      <c r="B266" s="63" t="s">
        <v>373</v>
      </c>
      <c r="C266" s="36">
        <v>4301135405</v>
      </c>
      <c r="D266" s="348">
        <v>4640242181523</v>
      </c>
      <c r="E266" s="348"/>
      <c r="F266" s="62">
        <v>3</v>
      </c>
      <c r="G266" s="37">
        <v>1</v>
      </c>
      <c r="H266" s="62">
        <v>3</v>
      </c>
      <c r="I266" s="62">
        <v>3.1920000000000002</v>
      </c>
      <c r="J266" s="37">
        <v>126</v>
      </c>
      <c r="K266" s="37" t="s">
        <v>96</v>
      </c>
      <c r="L266" s="37" t="s">
        <v>88</v>
      </c>
      <c r="M266" s="38" t="s">
        <v>86</v>
      </c>
      <c r="N266" s="38"/>
      <c r="O266" s="37">
        <v>180</v>
      </c>
      <c r="P266" s="44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350"/>
      <c r="R266" s="350"/>
      <c r="S266" s="350"/>
      <c r="T266" s="351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6"/>
        <v>0</v>
      </c>
      <c r="Z266" s="41">
        <f t="shared" ref="Z266:Z271" si="11">IFERROR(IF(X266="","",X266*0.00936),"")</f>
        <v>0</v>
      </c>
      <c r="AA266" s="68" t="s">
        <v>46</v>
      </c>
      <c r="AB266" s="69" t="s">
        <v>46</v>
      </c>
      <c r="AC266" s="259" t="s">
        <v>369</v>
      </c>
      <c r="AG266" s="81"/>
      <c r="AJ266" s="87" t="s">
        <v>89</v>
      </c>
      <c r="AK266" s="87">
        <v>1</v>
      </c>
      <c r="BB266" s="260" t="s">
        <v>95</v>
      </c>
      <c r="BM266" s="81">
        <f t="shared" si="7"/>
        <v>0</v>
      </c>
      <c r="BN266" s="81">
        <f t="shared" si="8"/>
        <v>0</v>
      </c>
      <c r="BO266" s="81">
        <f t="shared" si="9"/>
        <v>0</v>
      </c>
      <c r="BP266" s="81">
        <f t="shared" si="10"/>
        <v>0</v>
      </c>
    </row>
    <row r="267" spans="1:68" ht="27" customHeight="1" x14ac:dyDescent="0.25">
      <c r="A267" s="63" t="s">
        <v>374</v>
      </c>
      <c r="B267" s="63" t="s">
        <v>375</v>
      </c>
      <c r="C267" s="36">
        <v>4301135375</v>
      </c>
      <c r="D267" s="348">
        <v>4640242181486</v>
      </c>
      <c r="E267" s="348"/>
      <c r="F267" s="62">
        <v>3.7</v>
      </c>
      <c r="G267" s="37">
        <v>1</v>
      </c>
      <c r="H267" s="62">
        <v>3.7</v>
      </c>
      <c r="I267" s="62">
        <v>3.8919999999999999</v>
      </c>
      <c r="J267" s="37">
        <v>126</v>
      </c>
      <c r="K267" s="37" t="s">
        <v>96</v>
      </c>
      <c r="L267" s="37" t="s">
        <v>88</v>
      </c>
      <c r="M267" s="38" t="s">
        <v>86</v>
      </c>
      <c r="N267" s="38"/>
      <c r="O267" s="37">
        <v>180</v>
      </c>
      <c r="P267" s="44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350"/>
      <c r="R267" s="350"/>
      <c r="S267" s="350"/>
      <c r="T267" s="351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6"/>
        <v>0</v>
      </c>
      <c r="Z267" s="41">
        <f t="shared" si="11"/>
        <v>0</v>
      </c>
      <c r="AA267" s="68" t="s">
        <v>46</v>
      </c>
      <c r="AB267" s="69" t="s">
        <v>46</v>
      </c>
      <c r="AC267" s="261" t="s">
        <v>366</v>
      </c>
      <c r="AG267" s="81"/>
      <c r="AJ267" s="87" t="s">
        <v>89</v>
      </c>
      <c r="AK267" s="87">
        <v>1</v>
      </c>
      <c r="BB267" s="262" t="s">
        <v>95</v>
      </c>
      <c r="BM267" s="81">
        <f t="shared" si="7"/>
        <v>0</v>
      </c>
      <c r="BN267" s="81">
        <f t="shared" si="8"/>
        <v>0</v>
      </c>
      <c r="BO267" s="81">
        <f t="shared" si="9"/>
        <v>0</v>
      </c>
      <c r="BP267" s="81">
        <f t="shared" si="10"/>
        <v>0</v>
      </c>
    </row>
    <row r="268" spans="1:68" ht="37.5" customHeight="1" x14ac:dyDescent="0.25">
      <c r="A268" s="63" t="s">
        <v>376</v>
      </c>
      <c r="B268" s="63" t="s">
        <v>377</v>
      </c>
      <c r="C268" s="36">
        <v>4301135402</v>
      </c>
      <c r="D268" s="348">
        <v>4640242181493</v>
      </c>
      <c r="E268" s="348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44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350"/>
      <c r="R268" s="350"/>
      <c r="S268" s="350"/>
      <c r="T268" s="351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6"/>
        <v>0</v>
      </c>
      <c r="Z268" s="41">
        <f t="shared" si="11"/>
        <v>0</v>
      </c>
      <c r="AA268" s="68" t="s">
        <v>46</v>
      </c>
      <c r="AB268" s="69" t="s">
        <v>46</v>
      </c>
      <c r="AC268" s="263" t="s">
        <v>366</v>
      </c>
      <c r="AG268" s="81"/>
      <c r="AJ268" s="87" t="s">
        <v>89</v>
      </c>
      <c r="AK268" s="87">
        <v>1</v>
      </c>
      <c r="BB268" s="264" t="s">
        <v>95</v>
      </c>
      <c r="BM268" s="81">
        <f t="shared" si="7"/>
        <v>0</v>
      </c>
      <c r="BN268" s="81">
        <f t="shared" si="8"/>
        <v>0</v>
      </c>
      <c r="BO268" s="81">
        <f t="shared" si="9"/>
        <v>0</v>
      </c>
      <c r="BP268" s="81">
        <f t="shared" si="10"/>
        <v>0</v>
      </c>
    </row>
    <row r="269" spans="1:68" ht="37.5" customHeight="1" x14ac:dyDescent="0.25">
      <c r="A269" s="63" t="s">
        <v>378</v>
      </c>
      <c r="B269" s="63" t="s">
        <v>379</v>
      </c>
      <c r="C269" s="36">
        <v>4301135403</v>
      </c>
      <c r="D269" s="348">
        <v>4640242181509</v>
      </c>
      <c r="E269" s="348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350"/>
      <c r="R269" s="350"/>
      <c r="S269" s="350"/>
      <c r="T269" s="351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6"/>
        <v>0</v>
      </c>
      <c r="Z269" s="41">
        <f t="shared" si="11"/>
        <v>0</v>
      </c>
      <c r="AA269" s="68" t="s">
        <v>46</v>
      </c>
      <c r="AB269" s="69" t="s">
        <v>46</v>
      </c>
      <c r="AC269" s="265" t="s">
        <v>366</v>
      </c>
      <c r="AG269" s="81"/>
      <c r="AJ269" s="87" t="s">
        <v>89</v>
      </c>
      <c r="AK269" s="87">
        <v>1</v>
      </c>
      <c r="BB269" s="266" t="s">
        <v>95</v>
      </c>
      <c r="BM269" s="81">
        <f t="shared" si="7"/>
        <v>0</v>
      </c>
      <c r="BN269" s="81">
        <f t="shared" si="8"/>
        <v>0</v>
      </c>
      <c r="BO269" s="81">
        <f t="shared" si="9"/>
        <v>0</v>
      </c>
      <c r="BP269" s="81">
        <f t="shared" si="10"/>
        <v>0</v>
      </c>
    </row>
    <row r="270" spans="1:68" ht="27" customHeight="1" x14ac:dyDescent="0.25">
      <c r="A270" s="63" t="s">
        <v>380</v>
      </c>
      <c r="B270" s="63" t="s">
        <v>381</v>
      </c>
      <c r="C270" s="36">
        <v>4301135304</v>
      </c>
      <c r="D270" s="348">
        <v>4640242181240</v>
      </c>
      <c r="E270" s="348"/>
      <c r="F270" s="62">
        <v>0.3</v>
      </c>
      <c r="G270" s="37">
        <v>9</v>
      </c>
      <c r="H270" s="62">
        <v>2.7</v>
      </c>
      <c r="I270" s="62">
        <v>2.88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350"/>
      <c r="R270" s="350"/>
      <c r="S270" s="350"/>
      <c r="T270" s="351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 t="shared" si="11"/>
        <v>0</v>
      </c>
      <c r="AA270" s="68" t="s">
        <v>46</v>
      </c>
      <c r="AB270" s="69" t="s">
        <v>46</v>
      </c>
      <c r="AC270" s="267" t="s">
        <v>366</v>
      </c>
      <c r="AG270" s="81"/>
      <c r="AJ270" s="87" t="s">
        <v>89</v>
      </c>
      <c r="AK270" s="87">
        <v>1</v>
      </c>
      <c r="BB270" s="268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382</v>
      </c>
      <c r="B271" s="63" t="s">
        <v>383</v>
      </c>
      <c r="C271" s="36">
        <v>4301135610</v>
      </c>
      <c r="D271" s="348">
        <v>4640242181318</v>
      </c>
      <c r="E271" s="348"/>
      <c r="F271" s="62">
        <v>0.3</v>
      </c>
      <c r="G271" s="37">
        <v>9</v>
      </c>
      <c r="H271" s="62">
        <v>2.7</v>
      </c>
      <c r="I271" s="62">
        <v>2.988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46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350"/>
      <c r="R271" s="350"/>
      <c r="S271" s="350"/>
      <c r="T271" s="351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 t="shared" si="11"/>
        <v>0</v>
      </c>
      <c r="AA271" s="68" t="s">
        <v>46</v>
      </c>
      <c r="AB271" s="69" t="s">
        <v>46</v>
      </c>
      <c r="AC271" s="269" t="s">
        <v>369</v>
      </c>
      <c r="AG271" s="81"/>
      <c r="AJ271" s="87" t="s">
        <v>89</v>
      </c>
      <c r="AK271" s="87">
        <v>1</v>
      </c>
      <c r="BB271" s="270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384</v>
      </c>
      <c r="B272" s="63" t="s">
        <v>385</v>
      </c>
      <c r="C272" s="36">
        <v>4301135306</v>
      </c>
      <c r="D272" s="348">
        <v>4640242181387</v>
      </c>
      <c r="E272" s="348"/>
      <c r="F272" s="62">
        <v>0.3</v>
      </c>
      <c r="G272" s="37">
        <v>9</v>
      </c>
      <c r="H272" s="62">
        <v>2.7</v>
      </c>
      <c r="I272" s="62">
        <v>2.8450000000000002</v>
      </c>
      <c r="J272" s="37">
        <v>234</v>
      </c>
      <c r="K272" s="37" t="s">
        <v>151</v>
      </c>
      <c r="L272" s="37" t="s">
        <v>88</v>
      </c>
      <c r="M272" s="38" t="s">
        <v>86</v>
      </c>
      <c r="N272" s="38"/>
      <c r="O272" s="37">
        <v>180</v>
      </c>
      <c r="P272" s="44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350"/>
      <c r="R272" s="350"/>
      <c r="S272" s="350"/>
      <c r="T272" s="351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>IFERROR(IF(X272="","",X272*0.00502),"")</f>
        <v>0</v>
      </c>
      <c r="AA272" s="68" t="s">
        <v>46</v>
      </c>
      <c r="AB272" s="69" t="s">
        <v>46</v>
      </c>
      <c r="AC272" s="271" t="s">
        <v>366</v>
      </c>
      <c r="AG272" s="81"/>
      <c r="AJ272" s="87" t="s">
        <v>89</v>
      </c>
      <c r="AK272" s="87">
        <v>1</v>
      </c>
      <c r="BB272" s="272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386</v>
      </c>
      <c r="B273" s="63" t="s">
        <v>387</v>
      </c>
      <c r="C273" s="36">
        <v>4301135309</v>
      </c>
      <c r="D273" s="348">
        <v>4640242181332</v>
      </c>
      <c r="E273" s="348"/>
      <c r="F273" s="62">
        <v>0.3</v>
      </c>
      <c r="G273" s="37">
        <v>9</v>
      </c>
      <c r="H273" s="62">
        <v>2.7</v>
      </c>
      <c r="I273" s="62">
        <v>2.9079999999999999</v>
      </c>
      <c r="J273" s="37">
        <v>234</v>
      </c>
      <c r="K273" s="37" t="s">
        <v>151</v>
      </c>
      <c r="L273" s="37" t="s">
        <v>88</v>
      </c>
      <c r="M273" s="38" t="s">
        <v>86</v>
      </c>
      <c r="N273" s="38"/>
      <c r="O273" s="37">
        <v>180</v>
      </c>
      <c r="P273" s="44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350"/>
      <c r="R273" s="350"/>
      <c r="S273" s="350"/>
      <c r="T273" s="351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366</v>
      </c>
      <c r="AG273" s="81"/>
      <c r="AJ273" s="87" t="s">
        <v>89</v>
      </c>
      <c r="AK273" s="87">
        <v>1</v>
      </c>
      <c r="BB273" s="274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27" customHeight="1" x14ac:dyDescent="0.25">
      <c r="A274" s="63" t="s">
        <v>388</v>
      </c>
      <c r="B274" s="63" t="s">
        <v>389</v>
      </c>
      <c r="C274" s="36">
        <v>4301135308</v>
      </c>
      <c r="D274" s="348">
        <v>4640242181349</v>
      </c>
      <c r="E274" s="348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151</v>
      </c>
      <c r="L274" s="37" t="s">
        <v>88</v>
      </c>
      <c r="M274" s="38" t="s">
        <v>86</v>
      </c>
      <c r="N274" s="38"/>
      <c r="O274" s="37">
        <v>180</v>
      </c>
      <c r="P274" s="449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350"/>
      <c r="R274" s="350"/>
      <c r="S274" s="350"/>
      <c r="T274" s="351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366</v>
      </c>
      <c r="AG274" s="81"/>
      <c r="AJ274" s="87" t="s">
        <v>89</v>
      </c>
      <c r="AK274" s="87">
        <v>1</v>
      </c>
      <c r="BB274" s="276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x14ac:dyDescent="0.2">
      <c r="A275" s="355"/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6"/>
      <c r="P275" s="352" t="s">
        <v>40</v>
      </c>
      <c r="Q275" s="353"/>
      <c r="R275" s="353"/>
      <c r="S275" s="353"/>
      <c r="T275" s="353"/>
      <c r="U275" s="353"/>
      <c r="V275" s="354"/>
      <c r="W275" s="42" t="s">
        <v>39</v>
      </c>
      <c r="X275" s="43">
        <f>IFERROR(SUM(X263:X274),"0")</f>
        <v>0</v>
      </c>
      <c r="Y275" s="43">
        <f>IFERROR(SUM(Y263:Y274),"0")</f>
        <v>0</v>
      </c>
      <c r="Z275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355"/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6"/>
      <c r="P276" s="352" t="s">
        <v>40</v>
      </c>
      <c r="Q276" s="353"/>
      <c r="R276" s="353"/>
      <c r="S276" s="353"/>
      <c r="T276" s="353"/>
      <c r="U276" s="353"/>
      <c r="V276" s="354"/>
      <c r="W276" s="42" t="s">
        <v>0</v>
      </c>
      <c r="X276" s="43">
        <f>IFERROR(SUMPRODUCT(X263:X274*H263:H274),"0")</f>
        <v>0</v>
      </c>
      <c r="Y276" s="43">
        <f>IFERROR(SUMPRODUCT(Y263:Y274*H263:H274),"0")</f>
        <v>0</v>
      </c>
      <c r="Z276" s="42"/>
      <c r="AA276" s="67"/>
      <c r="AB276" s="67"/>
      <c r="AC276" s="67"/>
    </row>
    <row r="277" spans="1:68" ht="15" customHeight="1" x14ac:dyDescent="0.2">
      <c r="A277" s="355"/>
      <c r="B277" s="355"/>
      <c r="C277" s="355"/>
      <c r="D277" s="355"/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453"/>
      <c r="P277" s="450" t="s">
        <v>33</v>
      </c>
      <c r="Q277" s="451"/>
      <c r="R277" s="451"/>
      <c r="S277" s="451"/>
      <c r="T277" s="451"/>
      <c r="U277" s="451"/>
      <c r="V277" s="452"/>
      <c r="W277" s="42" t="s">
        <v>0</v>
      </c>
      <c r="X277" s="43">
        <f>IFERROR(X24+X31+X38+X46+X51+X55+X59+X64+X70+X76+X81+X87+X97+X103+X112+X116+X120+X126+X132+X138+X143+X148+X153+X158+X165+X173+X177+X183+X190+X198+X203+X208+X214+X220+X226+X232+X238+X242+X250+X255+X261+X276,"0")</f>
        <v>0</v>
      </c>
      <c r="Y277" s="43">
        <f>IFERROR(Y24+Y31+Y38+Y46+Y51+Y55+Y59+Y64+Y70+Y76+Y81+Y87+Y97+Y103+Y112+Y116+Y120+Y126+Y132+Y138+Y143+Y148+Y153+Y158+Y165+Y173+Y177+Y183+Y190+Y198+Y203+Y208+Y214+Y220+Y226+Y232+Y238+Y242+Y250+Y255+Y261+Y276,"0")</f>
        <v>0</v>
      </c>
      <c r="Z277" s="42"/>
      <c r="AA277" s="67"/>
      <c r="AB277" s="67"/>
      <c r="AC277" s="67"/>
    </row>
    <row r="278" spans="1:68" x14ac:dyDescent="0.2">
      <c r="A278" s="355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453"/>
      <c r="P278" s="450" t="s">
        <v>34</v>
      </c>
      <c r="Q278" s="451"/>
      <c r="R278" s="451"/>
      <c r="S278" s="451"/>
      <c r="T278" s="451"/>
      <c r="U278" s="451"/>
      <c r="V278" s="452"/>
      <c r="W278" s="42" t="s">
        <v>0</v>
      </c>
      <c r="X278" s="43">
        <f>IFERROR(SUM(BM22:BM274),"0")</f>
        <v>0</v>
      </c>
      <c r="Y278" s="43">
        <f>IFERROR(SUM(BN22:BN274),"0")</f>
        <v>0</v>
      </c>
      <c r="Z278" s="42"/>
      <c r="AA278" s="67"/>
      <c r="AB278" s="67"/>
      <c r="AC278" s="67"/>
    </row>
    <row r="279" spans="1:68" x14ac:dyDescent="0.2">
      <c r="A279" s="355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453"/>
      <c r="P279" s="450" t="s">
        <v>35</v>
      </c>
      <c r="Q279" s="451"/>
      <c r="R279" s="451"/>
      <c r="S279" s="451"/>
      <c r="T279" s="451"/>
      <c r="U279" s="451"/>
      <c r="V279" s="452"/>
      <c r="W279" s="42" t="s">
        <v>20</v>
      </c>
      <c r="X279" s="44">
        <f>ROUNDUP(SUM(BO22:BO274),0)</f>
        <v>0</v>
      </c>
      <c r="Y279" s="44">
        <f>ROUNDUP(SUM(BP22:BP274),0)</f>
        <v>0</v>
      </c>
      <c r="Z279" s="42"/>
      <c r="AA279" s="67"/>
      <c r="AB279" s="67"/>
      <c r="AC279" s="67"/>
    </row>
    <row r="280" spans="1:68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5"/>
      <c r="N280" s="355"/>
      <c r="O280" s="453"/>
      <c r="P280" s="450" t="s">
        <v>36</v>
      </c>
      <c r="Q280" s="451"/>
      <c r="R280" s="451"/>
      <c r="S280" s="451"/>
      <c r="T280" s="451"/>
      <c r="U280" s="451"/>
      <c r="V280" s="452"/>
      <c r="W280" s="42" t="s">
        <v>0</v>
      </c>
      <c r="X280" s="43">
        <f>GrossWeightTotal+PalletQtyTotal*25</f>
        <v>0</v>
      </c>
      <c r="Y280" s="43">
        <f>GrossWeightTotalR+PalletQtyTotalR*25</f>
        <v>0</v>
      </c>
      <c r="Z280" s="42"/>
      <c r="AA280" s="67"/>
      <c r="AB280" s="67"/>
      <c r="AC280" s="67"/>
    </row>
    <row r="281" spans="1:68" x14ac:dyDescent="0.2">
      <c r="A281" s="355"/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453"/>
      <c r="P281" s="450" t="s">
        <v>37</v>
      </c>
      <c r="Q281" s="451"/>
      <c r="R281" s="451"/>
      <c r="S281" s="451"/>
      <c r="T281" s="451"/>
      <c r="U281" s="451"/>
      <c r="V281" s="452"/>
      <c r="W281" s="42" t="s">
        <v>20</v>
      </c>
      <c r="X281" s="43">
        <f>IFERROR(X23+X30+X37+X45+X50+X54+X58+X63+X69+X75+X80+X86+X96+X102+X111+X115+X119+X125+X131+X137+X142+X147+X152+X157+X164+X172+X176+X182+X189+X197+X202+X207+X213+X219+X225+X231+X237+X241+X249+X254+X260+X275,"0")</f>
        <v>0</v>
      </c>
      <c r="Y281" s="43">
        <f>IFERROR(Y23+Y30+Y37+Y45+Y50+Y54+Y58+Y63+Y69+Y75+Y80+Y86+Y96+Y102+Y111+Y115+Y119+Y125+Y131+Y137+Y142+Y147+Y152+Y157+Y164+Y172+Y176+Y182+Y189+Y197+Y202+Y207+Y213+Y219+Y225+Y231+Y237+Y241+Y249+Y254+Y260+Y275,"0")</f>
        <v>0</v>
      </c>
      <c r="Z281" s="42"/>
      <c r="AA281" s="67"/>
      <c r="AB281" s="67"/>
      <c r="AC281" s="67"/>
    </row>
    <row r="282" spans="1:68" ht="14.25" x14ac:dyDescent="0.2">
      <c r="A282" s="355"/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453"/>
      <c r="P282" s="450" t="s">
        <v>38</v>
      </c>
      <c r="Q282" s="451"/>
      <c r="R282" s="451"/>
      <c r="S282" s="451"/>
      <c r="T282" s="451"/>
      <c r="U282" s="451"/>
      <c r="V282" s="452"/>
      <c r="W282" s="45" t="s">
        <v>52</v>
      </c>
      <c r="X282" s="42"/>
      <c r="Y282" s="42"/>
      <c r="Z282" s="42">
        <f>IFERROR(Z23+Z30+Z37+Z45+Z50+Z54+Z58+Z63+Z69+Z75+Z80+Z86+Z96+Z102+Z111+Z115+Z119+Z125+Z131+Z137+Z142+Z147+Z152+Z157+Z164+Z172+Z176+Z182+Z189+Z197+Z202+Z207+Z213+Z219+Z225+Z231+Z237+Z241+Z249+Z254+Z260+Z275,"0")</f>
        <v>0</v>
      </c>
      <c r="AA282" s="67"/>
      <c r="AB282" s="67"/>
      <c r="AC282" s="67"/>
    </row>
    <row r="283" spans="1:68" ht="13.5" thickBot="1" x14ac:dyDescent="0.25"/>
    <row r="284" spans="1:68" ht="27" thickTop="1" thickBot="1" x14ac:dyDescent="0.25">
      <c r="A284" s="46" t="s">
        <v>9</v>
      </c>
      <c r="B284" s="88" t="s">
        <v>81</v>
      </c>
      <c r="C284" s="454" t="s">
        <v>45</v>
      </c>
      <c r="D284" s="454" t="s">
        <v>45</v>
      </c>
      <c r="E284" s="454" t="s">
        <v>45</v>
      </c>
      <c r="F284" s="454" t="s">
        <v>45</v>
      </c>
      <c r="G284" s="454" t="s">
        <v>45</v>
      </c>
      <c r="H284" s="454" t="s">
        <v>45</v>
      </c>
      <c r="I284" s="454" t="s">
        <v>45</v>
      </c>
      <c r="J284" s="454" t="s">
        <v>45</v>
      </c>
      <c r="K284" s="454" t="s">
        <v>45</v>
      </c>
      <c r="L284" s="454" t="s">
        <v>45</v>
      </c>
      <c r="M284" s="454" t="s">
        <v>45</v>
      </c>
      <c r="N284" s="455"/>
      <c r="O284" s="454" t="s">
        <v>45</v>
      </c>
      <c r="P284" s="454" t="s">
        <v>45</v>
      </c>
      <c r="Q284" s="454" t="s">
        <v>45</v>
      </c>
      <c r="R284" s="454" t="s">
        <v>45</v>
      </c>
      <c r="S284" s="454" t="s">
        <v>45</v>
      </c>
      <c r="T284" s="454" t="s">
        <v>45</v>
      </c>
      <c r="U284" s="88" t="s">
        <v>244</v>
      </c>
      <c r="V284" s="88" t="s">
        <v>253</v>
      </c>
      <c r="W284" s="454" t="s">
        <v>272</v>
      </c>
      <c r="X284" s="454" t="s">
        <v>272</v>
      </c>
      <c r="Y284" s="454" t="s">
        <v>272</v>
      </c>
      <c r="Z284" s="454" t="s">
        <v>272</v>
      </c>
      <c r="AA284" s="454" t="s">
        <v>272</v>
      </c>
      <c r="AB284" s="88" t="s">
        <v>326</v>
      </c>
      <c r="AC284" s="88" t="s">
        <v>331</v>
      </c>
      <c r="AD284" s="88" t="s">
        <v>335</v>
      </c>
      <c r="AE284" s="88" t="s">
        <v>343</v>
      </c>
      <c r="AF284" s="1"/>
    </row>
    <row r="285" spans="1:68" ht="14.25" customHeight="1" thickTop="1" x14ac:dyDescent="0.2">
      <c r="A285" s="456" t="s">
        <v>10</v>
      </c>
      <c r="B285" s="454" t="s">
        <v>81</v>
      </c>
      <c r="C285" s="454" t="s">
        <v>90</v>
      </c>
      <c r="D285" s="454" t="s">
        <v>101</v>
      </c>
      <c r="E285" s="454" t="s">
        <v>111</v>
      </c>
      <c r="F285" s="454" t="s">
        <v>122</v>
      </c>
      <c r="G285" s="454" t="s">
        <v>147</v>
      </c>
      <c r="H285" s="454" t="s">
        <v>154</v>
      </c>
      <c r="I285" s="454" t="s">
        <v>158</v>
      </c>
      <c r="J285" s="454" t="s">
        <v>166</v>
      </c>
      <c r="K285" s="454" t="s">
        <v>181</v>
      </c>
      <c r="L285" s="454" t="s">
        <v>187</v>
      </c>
      <c r="M285" s="454" t="s">
        <v>208</v>
      </c>
      <c r="N285" s="1"/>
      <c r="O285" s="454" t="s">
        <v>216</v>
      </c>
      <c r="P285" s="454" t="s">
        <v>223</v>
      </c>
      <c r="Q285" s="454" t="s">
        <v>228</v>
      </c>
      <c r="R285" s="454" t="s">
        <v>232</v>
      </c>
      <c r="S285" s="454" t="s">
        <v>235</v>
      </c>
      <c r="T285" s="454" t="s">
        <v>240</v>
      </c>
      <c r="U285" s="454" t="s">
        <v>245</v>
      </c>
      <c r="V285" s="454" t="s">
        <v>254</v>
      </c>
      <c r="W285" s="454" t="s">
        <v>273</v>
      </c>
      <c r="X285" s="454" t="s">
        <v>289</v>
      </c>
      <c r="Y285" s="454" t="s">
        <v>303</v>
      </c>
      <c r="Z285" s="454" t="s">
        <v>308</v>
      </c>
      <c r="AA285" s="454" t="s">
        <v>319</v>
      </c>
      <c r="AB285" s="454" t="s">
        <v>327</v>
      </c>
      <c r="AC285" s="454" t="s">
        <v>332</v>
      </c>
      <c r="AD285" s="454" t="s">
        <v>336</v>
      </c>
      <c r="AE285" s="454" t="s">
        <v>343</v>
      </c>
      <c r="AF285" s="1"/>
    </row>
    <row r="286" spans="1:68" ht="13.5" thickBot="1" x14ac:dyDescent="0.25">
      <c r="A286" s="457"/>
      <c r="B286" s="454"/>
      <c r="C286" s="454"/>
      <c r="D286" s="454"/>
      <c r="E286" s="454"/>
      <c r="F286" s="454"/>
      <c r="G286" s="454"/>
      <c r="H286" s="454"/>
      <c r="I286" s="454"/>
      <c r="J286" s="454"/>
      <c r="K286" s="454"/>
      <c r="L286" s="454"/>
      <c r="M286" s="454"/>
      <c r="N286" s="1"/>
      <c r="O286" s="454"/>
      <c r="P286" s="454"/>
      <c r="Q286" s="454"/>
      <c r="R286" s="454"/>
      <c r="S286" s="454"/>
      <c r="T286" s="454"/>
      <c r="U286" s="454"/>
      <c r="V286" s="454"/>
      <c r="W286" s="454"/>
      <c r="X286" s="454"/>
      <c r="Y286" s="454"/>
      <c r="Z286" s="454"/>
      <c r="AA286" s="454"/>
      <c r="AB286" s="454"/>
      <c r="AC286" s="454"/>
      <c r="AD286" s="454"/>
      <c r="AE286" s="454"/>
      <c r="AF286" s="1"/>
    </row>
    <row r="287" spans="1:68" ht="18" thickTop="1" thickBot="1" x14ac:dyDescent="0.25">
      <c r="A287" s="46" t="s">
        <v>13</v>
      </c>
      <c r="B287" s="52">
        <f>IFERROR(X22*H22,"0")</f>
        <v>0</v>
      </c>
      <c r="C287" s="52">
        <f>IFERROR(X28*H28,"0")+IFERROR(X29*H29,"0")</f>
        <v>0</v>
      </c>
      <c r="D287" s="52">
        <f>IFERROR(X34*H34,"0")+IFERROR(X35*H35,"0")+IFERROR(X36*H36,"0")</f>
        <v>0</v>
      </c>
      <c r="E287" s="52">
        <f>IFERROR(X41*H41,"0")+IFERROR(X42*H42,"0")+IFERROR(X43*H43,"0")+IFERROR(X44*H44,"0")</f>
        <v>0</v>
      </c>
      <c r="F287" s="52">
        <f>IFERROR(X49*H49,"0")+IFERROR(X53*H53,"0")+IFERROR(X57*H57,"0")+IFERROR(X61*H61,"0")+IFERROR(X62*H62,"0")+IFERROR(X66*H66,"0")+IFERROR(X67*H67,"0")+IFERROR(X68*H68,"0")</f>
        <v>0</v>
      </c>
      <c r="G287" s="52">
        <f>IFERROR(X73*H73,"0")+IFERROR(X74*H74,"0")</f>
        <v>0</v>
      </c>
      <c r="H287" s="52">
        <f>IFERROR(X79*H79,"0")</f>
        <v>0</v>
      </c>
      <c r="I287" s="52">
        <f>IFERROR(X84*H84,"0")+IFERROR(X85*H85,"0")</f>
        <v>0</v>
      </c>
      <c r="J287" s="52">
        <f>IFERROR(X90*H90,"0")+IFERROR(X91*H91,"0")+IFERROR(X92*H92,"0")+IFERROR(X93*H93,"0")+IFERROR(X94*H94,"0")+IFERROR(X95*H95,"0")</f>
        <v>0</v>
      </c>
      <c r="K287" s="52">
        <f>IFERROR(X100*H100,"0")+IFERROR(X101*H101,"0")</f>
        <v>0</v>
      </c>
      <c r="L287" s="52">
        <f>IFERROR(X106*H106,"0")+IFERROR(X107*H107,"0")+IFERROR(X108*H108,"0")+IFERROR(X109*H109,"0")+IFERROR(X110*H110,"0")+IFERROR(X114*H114,"0")+IFERROR(X118*H118,"0")</f>
        <v>0</v>
      </c>
      <c r="M287" s="52">
        <f>IFERROR(X123*H123,"0")+IFERROR(X124*H124,"0")</f>
        <v>0</v>
      </c>
      <c r="N287" s="1"/>
      <c r="O287" s="52">
        <f>IFERROR(X129*H129,"0")+IFERROR(X130*H130,"0")</f>
        <v>0</v>
      </c>
      <c r="P287" s="52">
        <f>IFERROR(X135*H135,"0")+IFERROR(X136*H136,"0")</f>
        <v>0</v>
      </c>
      <c r="Q287" s="52">
        <f>IFERROR(X141*H141,"0")</f>
        <v>0</v>
      </c>
      <c r="R287" s="52">
        <f>IFERROR(X146*H146,"0")</f>
        <v>0</v>
      </c>
      <c r="S287" s="52">
        <f>IFERROR(X151*H151,"0")</f>
        <v>0</v>
      </c>
      <c r="T287" s="52">
        <f>IFERROR(X156*H156,"0")</f>
        <v>0</v>
      </c>
      <c r="U287" s="52">
        <f>IFERROR(X162*H162,"0")+IFERROR(X163*H163,"0")</f>
        <v>0</v>
      </c>
      <c r="V287" s="52">
        <f>IFERROR(X169*H169,"0")+IFERROR(X170*H170,"0")+IFERROR(X171*H171,"0")+IFERROR(X175*H175,"0")</f>
        <v>0</v>
      </c>
      <c r="W287" s="52">
        <f>IFERROR(X181*H181,"0")+IFERROR(X185*H185,"0")+IFERROR(X186*H186,"0")+IFERROR(X187*H187,"0")+IFERROR(X188*H188,"0")</f>
        <v>0</v>
      </c>
      <c r="X287" s="52">
        <f>IFERROR(X193*H193,"0")+IFERROR(X194*H194,"0")+IFERROR(X195*H195,"0")+IFERROR(X196*H196,"0")</f>
        <v>0</v>
      </c>
      <c r="Y287" s="52">
        <f>IFERROR(X201*H201,"0")</f>
        <v>0</v>
      </c>
      <c r="Z287" s="52">
        <f>IFERROR(X206*H206,"0")+IFERROR(X210*H210,"0")+IFERROR(X211*H211,"0")+IFERROR(X212*H212,"0")</f>
        <v>0</v>
      </c>
      <c r="AA287" s="52">
        <f>IFERROR(X217*H217,"0")+IFERROR(X218*H218,"0")</f>
        <v>0</v>
      </c>
      <c r="AB287" s="52">
        <f>IFERROR(X224*H224,"0")</f>
        <v>0</v>
      </c>
      <c r="AC287" s="52">
        <f>IFERROR(X230*H230,"0")</f>
        <v>0</v>
      </c>
      <c r="AD287" s="52">
        <f>IFERROR(X236*H236,"0")+IFERROR(X240*H240,"0")</f>
        <v>0</v>
      </c>
      <c r="AE287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1"/>
    </row>
    <row r="288" spans="1:68" ht="13.5" thickTop="1" x14ac:dyDescent="0.2">
      <c r="C288" s="1"/>
    </row>
    <row r="289" spans="1:3" ht="19.5" customHeight="1" x14ac:dyDescent="0.2">
      <c r="A289" s="70" t="s">
        <v>62</v>
      </c>
      <c r="B289" s="70" t="s">
        <v>63</v>
      </c>
      <c r="C289" s="70" t="s">
        <v>65</v>
      </c>
    </row>
    <row r="290" spans="1:3" x14ac:dyDescent="0.2">
      <c r="A290" s="71">
        <f>SUMPRODUCT(--(BB:BB="ЗПФ"),--(W:W="кор"),H:H,Y:Y)+SUMPRODUCT(--(BB:BB="ЗПФ"),--(W:W="кг"),Y:Y)</f>
        <v>0</v>
      </c>
      <c r="B290" s="72">
        <f>SUMPRODUCT(--(BB:BB="ПГП"),--(W:W="кор"),H:H,Y:Y)+SUMPRODUCT(--(BB:BB="ПГП"),--(W:W="кг"),Y:Y)</f>
        <v>0</v>
      </c>
      <c r="C290" s="72">
        <f>SUMPRODUCT(--(BB:BB="КИЗ"),--(W:W="кор"),H:H,Y:Y)+SUMPRODUCT(--(BB:BB="КИЗ"),--(W:W="кг"),Y:Y)</f>
        <v>0</v>
      </c>
    </row>
  </sheetData>
  <sheetProtection algorithmName="SHA-512" hashValue="VyzCzboVWJ9xujnc0WbotZjpGPAsvMa/XvpPeNJliCCVbUM5TdtdvsW1PfKcPwAov5IXd+wzV/xmMztKFQTHMA==" saltValue="t4WEpaZG/6xhOpgYJ0C0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9">
    <mergeCell ref="AC285:AC286"/>
    <mergeCell ref="AD285:AD286"/>
    <mergeCell ref="AE285:AE286"/>
    <mergeCell ref="T285:T286"/>
    <mergeCell ref="U285:U286"/>
    <mergeCell ref="V285:V286"/>
    <mergeCell ref="W285:W286"/>
    <mergeCell ref="X285:X286"/>
    <mergeCell ref="Y285:Y286"/>
    <mergeCell ref="Z285:Z286"/>
    <mergeCell ref="AA285:AA286"/>
    <mergeCell ref="AB285:AB286"/>
    <mergeCell ref="J285:J286"/>
    <mergeCell ref="K285:K286"/>
    <mergeCell ref="L285:L286"/>
    <mergeCell ref="M285:M286"/>
    <mergeCell ref="O285:O286"/>
    <mergeCell ref="P285:P286"/>
    <mergeCell ref="Q285:Q286"/>
    <mergeCell ref="R285:R286"/>
    <mergeCell ref="S285:S286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I285:I286"/>
    <mergeCell ref="P277:V277"/>
    <mergeCell ref="A277:O282"/>
    <mergeCell ref="P278:V278"/>
    <mergeCell ref="P279:V279"/>
    <mergeCell ref="P280:V280"/>
    <mergeCell ref="P281:V281"/>
    <mergeCell ref="P282:V282"/>
    <mergeCell ref="C284:T284"/>
    <mergeCell ref="W284:AA284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56:Z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P254:V254"/>
    <mergeCell ref="A254:O255"/>
    <mergeCell ref="P255:V255"/>
    <mergeCell ref="A243:Z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A204:Z204"/>
    <mergeCell ref="A205:Z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P197:V197"/>
    <mergeCell ref="A197:O198"/>
    <mergeCell ref="P198:V198"/>
    <mergeCell ref="A199:Z199"/>
    <mergeCell ref="A200:Z200"/>
    <mergeCell ref="D201:E201"/>
    <mergeCell ref="P201:T201"/>
    <mergeCell ref="P202:V202"/>
    <mergeCell ref="A202:O203"/>
    <mergeCell ref="P203:V203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6:X274 X263 X259 X253 X246 X240 X236 X224 X217:X218 X210:X212 X206 X193:X196 X185:X188 X175 X162 X151 X146 X135:X136 X118 X114 X95 X73 X66:X68 X61:X62 X57 X53 X49 X43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4:X265 X257:X258 X252 X247:X248 X230 X201 X181 X169:X171 X163 X156 X141 X129:X130 X123 X106:X110 X100:X101 X90:X94 X84:X85 X79 X74 X44 X41:X42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 xr:uid="{00000000-0002-0000-0000-000038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9"/>
    </row>
    <row r="3" spans="2:8" x14ac:dyDescent="0.2">
      <c r="B3" s="53" t="s">
        <v>391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393</v>
      </c>
      <c r="D6" s="53" t="s">
        <v>394</v>
      </c>
      <c r="E6" s="53" t="s">
        <v>46</v>
      </c>
    </row>
    <row r="8" spans="2:8" x14ac:dyDescent="0.2">
      <c r="B8" s="53" t="s">
        <v>80</v>
      </c>
      <c r="C8" s="53" t="s">
        <v>393</v>
      </c>
      <c r="D8" s="53" t="s">
        <v>46</v>
      </c>
      <c r="E8" s="53" t="s">
        <v>46</v>
      </c>
    </row>
    <row r="10" spans="2:8" x14ac:dyDescent="0.2">
      <c r="B10" s="53" t="s">
        <v>395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398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399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405</v>
      </c>
      <c r="C20" s="53" t="s">
        <v>46</v>
      </c>
      <c r="D20" s="53" t="s">
        <v>46</v>
      </c>
      <c r="E20" s="53" t="s">
        <v>46</v>
      </c>
    </row>
  </sheetData>
  <sheetProtection algorithmName="SHA-512" hashValue="ux/SUQuQDodfZMN+5tC0Zwcpq5OIyXLE/nY29ziNSXJMqohEz8+CNxQA7SJ6jzgN/i9nbBX3QoWLFpBlSUSGoQ==" saltValue="gYczbUZuVrRMQ5vfoLKD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418</vt:i4>
      </vt:variant>
    </vt:vector>
  </HeadingPairs>
  <TitlesOfParts>
    <vt:vector size="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2025-10-02T06:15:05Z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