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7072DD2C-A4D7-4D39-B7AD-659DD34C92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8" i="1"/>
  <c r="Z207" i="1"/>
  <c r="X207" i="1"/>
  <c r="BO206" i="1"/>
  <c r="BM206" i="1"/>
  <c r="Z206" i="1"/>
  <c r="Y206" i="1"/>
  <c r="P206" i="1"/>
  <c r="Y203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8" i="1" s="1"/>
  <c r="Y184" i="1"/>
  <c r="P184" i="1"/>
  <c r="X182" i="1"/>
  <c r="Z181" i="1"/>
  <c r="X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P161" i="1"/>
  <c r="X157" i="1"/>
  <c r="Z156" i="1"/>
  <c r="X156" i="1"/>
  <c r="BO155" i="1"/>
  <c r="BM155" i="1"/>
  <c r="Z155" i="1"/>
  <c r="Y155" i="1"/>
  <c r="P155" i="1"/>
  <c r="Y152" i="1"/>
  <c r="X152" i="1"/>
  <c r="X151" i="1"/>
  <c r="BO150" i="1"/>
  <c r="BM150" i="1"/>
  <c r="Z150" i="1"/>
  <c r="Z151" i="1" s="1"/>
  <c r="Y150" i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Z114" i="1"/>
  <c r="X114" i="1"/>
  <c r="BO113" i="1"/>
  <c r="BM113" i="1"/>
  <c r="Z113" i="1"/>
  <c r="Y113" i="1"/>
  <c r="Y114" i="1" s="1"/>
  <c r="P113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0" i="1" s="1"/>
  <c r="Y104" i="1"/>
  <c r="P104" i="1"/>
  <c r="BO103" i="1"/>
  <c r="BM103" i="1"/>
  <c r="Z103" i="1"/>
  <c r="Y103" i="1"/>
  <c r="Y110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Y99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Z93" i="1" s="1"/>
  <c r="Y87" i="1"/>
  <c r="Y94" i="1" s="1"/>
  <c r="P87" i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Y77" i="1"/>
  <c r="X77" i="1"/>
  <c r="BP76" i="1"/>
  <c r="BO76" i="1"/>
  <c r="BN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Z72" i="1" s="1"/>
  <c r="Y70" i="1"/>
  <c r="Y73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BO63" i="1"/>
  <c r="BM63" i="1"/>
  <c r="Z63" i="1"/>
  <c r="Y63" i="1"/>
  <c r="Y66" i="1" s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275" i="1" s="1"/>
  <c r="X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Z46" i="1" s="1"/>
  <c r="Y42" i="1"/>
  <c r="Y47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Y31" i="1" s="1"/>
  <c r="P28" i="1"/>
  <c r="X24" i="1"/>
  <c r="Z23" i="1"/>
  <c r="X23" i="1"/>
  <c r="X279" i="1" s="1"/>
  <c r="BO22" i="1"/>
  <c r="X277" i="1" s="1"/>
  <c r="BM22" i="1"/>
  <c r="X276" i="1" s="1"/>
  <c r="Z22" i="1"/>
  <c r="Y22" i="1"/>
  <c r="Y23" i="1" s="1"/>
  <c r="P22" i="1"/>
  <c r="H10" i="1"/>
  <c r="A9" i="1"/>
  <c r="F10" i="1" s="1"/>
  <c r="D7" i="1"/>
  <c r="Q6" i="1"/>
  <c r="P2" i="1"/>
  <c r="X278" i="1" l="1"/>
  <c r="H9" i="1"/>
  <c r="A10" i="1"/>
  <c r="Y24" i="1"/>
  <c r="Y32" i="1"/>
  <c r="Y39" i="1"/>
  <c r="Y46" i="1"/>
  <c r="Y61" i="1"/>
  <c r="Y67" i="1"/>
  <c r="Y72" i="1"/>
  <c r="Y279" i="1" s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6" i="1" l="1"/>
  <c r="Y275" i="1"/>
  <c r="Y277" i="1"/>
  <c r="B288" i="1" l="1"/>
  <c r="Y278" i="1"/>
  <c r="C288" i="1"/>
  <c r="A288" i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<sst xmlns="http://schemas.openxmlformats.org/spreadsheetml/2006/main" count="1238" uniqueCount="398">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</sst>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21" t="s">
        <v>0</v>
      </c>
      <c r="E1" s="289"/>
      <c r="F1" s="289"/>
      <c r="G1" s="12" t="s">
        <v>1</v>
      </c>
      <c r="H1" s="321" t="s">
        <v>2</v>
      </c>
      <c r="I1" s="289"/>
      <c r="J1" s="289"/>
      <c r="K1" s="289"/>
      <c r="L1" s="289"/>
      <c r="M1" s="289"/>
      <c r="N1" s="289"/>
      <c r="O1" s="289"/>
      <c r="P1" s="289"/>
      <c r="Q1" s="289"/>
      <c r="R1" s="288" t="s">
        <v>3</v>
      </c>
      <c r="S1" s="289"/>
      <c r="T1" s="2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7"/>
      <c r="R2" s="277"/>
      <c r="S2" s="277"/>
      <c r="T2" s="277"/>
      <c r="U2" s="277"/>
      <c r="V2" s="277"/>
      <c r="W2" s="277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7"/>
      <c r="Q3" s="277"/>
      <c r="R3" s="277"/>
      <c r="S3" s="277"/>
      <c r="T3" s="277"/>
      <c r="U3" s="277"/>
      <c r="V3" s="277"/>
      <c r="W3" s="277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4" t="s">
        <v>8</v>
      </c>
      <c r="B5" s="318"/>
      <c r="C5" s="319"/>
      <c r="D5" s="325"/>
      <c r="E5" s="326"/>
      <c r="F5" s="442" t="s">
        <v>9</v>
      </c>
      <c r="G5" s="319"/>
      <c r="H5" s="325"/>
      <c r="I5" s="415"/>
      <c r="J5" s="415"/>
      <c r="K5" s="415"/>
      <c r="L5" s="415"/>
      <c r="M5" s="326"/>
      <c r="N5" s="61"/>
      <c r="P5" s="24" t="s">
        <v>10</v>
      </c>
      <c r="Q5" s="447">
        <v>45957</v>
      </c>
      <c r="R5" s="353"/>
      <c r="T5" s="373" t="s">
        <v>11</v>
      </c>
      <c r="U5" s="374"/>
      <c r="V5" s="376" t="s">
        <v>12</v>
      </c>
      <c r="W5" s="353"/>
      <c r="AB5" s="51"/>
      <c r="AC5" s="51"/>
      <c r="AD5" s="51"/>
      <c r="AE5" s="51"/>
    </row>
    <row r="6" spans="1:32" s="267" customFormat="1" ht="24" customHeight="1" x14ac:dyDescent="0.2">
      <c r="A6" s="354" t="s">
        <v>13</v>
      </c>
      <c r="B6" s="318"/>
      <c r="C6" s="319"/>
      <c r="D6" s="417" t="s">
        <v>14</v>
      </c>
      <c r="E6" s="418"/>
      <c r="F6" s="418"/>
      <c r="G6" s="418"/>
      <c r="H6" s="418"/>
      <c r="I6" s="418"/>
      <c r="J6" s="418"/>
      <c r="K6" s="418"/>
      <c r="L6" s="418"/>
      <c r="M6" s="353"/>
      <c r="N6" s="62"/>
      <c r="P6" s="24" t="s">
        <v>15</v>
      </c>
      <c r="Q6" s="451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79" t="s">
        <v>16</v>
      </c>
      <c r="U6" s="374"/>
      <c r="V6" s="404" t="s">
        <v>17</v>
      </c>
      <c r="W6" s="301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77"/>
      <c r="U7" s="374"/>
      <c r="V7" s="405"/>
      <c r="W7" s="406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81"/>
      <c r="C8" s="282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7">
        <v>0.41666666666666669</v>
      </c>
      <c r="R8" s="307"/>
      <c r="T8" s="277"/>
      <c r="U8" s="374"/>
      <c r="V8" s="405"/>
      <c r="W8" s="406"/>
      <c r="AB8" s="51"/>
      <c r="AC8" s="51"/>
      <c r="AD8" s="51"/>
      <c r="AE8" s="51"/>
    </row>
    <row r="9" spans="1:32" s="26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7"/>
      <c r="C9" s="277"/>
      <c r="D9" s="362"/>
      <c r="E9" s="27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7"/>
      <c r="H9" s="278" t="str">
        <f>IF(AND($A$9="Тип доверенности/получателя при получении в адресе перегруза:",$D$9="Разовая доверенность"),"Введите ФИО","")</f>
        <v/>
      </c>
      <c r="I9" s="279"/>
      <c r="J9" s="2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9"/>
      <c r="L9" s="279"/>
      <c r="M9" s="279"/>
      <c r="N9" s="268"/>
      <c r="P9" s="26" t="s">
        <v>21</v>
      </c>
      <c r="Q9" s="350"/>
      <c r="R9" s="351"/>
      <c r="T9" s="277"/>
      <c r="U9" s="374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7"/>
      <c r="C10" s="277"/>
      <c r="D10" s="362"/>
      <c r="E10" s="27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7"/>
      <c r="H10" s="398" t="str">
        <f>IFERROR(VLOOKUP($D$10,Proxy,2,FALSE),"")</f>
        <v/>
      </c>
      <c r="I10" s="277"/>
      <c r="J10" s="277"/>
      <c r="K10" s="277"/>
      <c r="L10" s="277"/>
      <c r="M10" s="277"/>
      <c r="N10" s="266"/>
      <c r="P10" s="26" t="s">
        <v>22</v>
      </c>
      <c r="Q10" s="380"/>
      <c r="R10" s="38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2"/>
      <c r="R11" s="353"/>
      <c r="U11" s="24" t="s">
        <v>27</v>
      </c>
      <c r="V11" s="424" t="s">
        <v>28</v>
      </c>
      <c r="W11" s="351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72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7"/>
      <c r="R12" s="307"/>
      <c r="S12" s="23"/>
      <c r="U12" s="24"/>
      <c r="V12" s="289"/>
      <c r="W12" s="277"/>
      <c r="AB12" s="51"/>
      <c r="AC12" s="51"/>
      <c r="AD12" s="51"/>
      <c r="AE12" s="51"/>
    </row>
    <row r="13" spans="1:32" s="267" customFormat="1" ht="23.25" customHeight="1" x14ac:dyDescent="0.2">
      <c r="A13" s="372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24"/>
      <c r="R13" s="3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72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87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5" t="s">
        <v>35</v>
      </c>
      <c r="Q15" s="289"/>
      <c r="R15" s="289"/>
      <c r="S15" s="289"/>
      <c r="T15" s="2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61" t="s">
        <v>38</v>
      </c>
      <c r="D17" s="296" t="s">
        <v>39</v>
      </c>
      <c r="E17" s="338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7"/>
      <c r="R17" s="337"/>
      <c r="S17" s="337"/>
      <c r="T17" s="338"/>
      <c r="U17" s="454" t="s">
        <v>51</v>
      </c>
      <c r="V17" s="319"/>
      <c r="W17" s="296" t="s">
        <v>52</v>
      </c>
      <c r="X17" s="296" t="s">
        <v>53</v>
      </c>
      <c r="Y17" s="455" t="s">
        <v>54</v>
      </c>
      <c r="Z17" s="413" t="s">
        <v>55</v>
      </c>
      <c r="AA17" s="399" t="s">
        <v>56</v>
      </c>
      <c r="AB17" s="399" t="s">
        <v>57</v>
      </c>
      <c r="AC17" s="399" t="s">
        <v>58</v>
      </c>
      <c r="AD17" s="399" t="s">
        <v>59</v>
      </c>
      <c r="AE17" s="437"/>
      <c r="AF17" s="438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9"/>
      <c r="E18" s="34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9"/>
      <c r="Q18" s="340"/>
      <c r="R18" s="340"/>
      <c r="S18" s="340"/>
      <c r="T18" s="341"/>
      <c r="U18" s="70" t="s">
        <v>61</v>
      </c>
      <c r="V18" s="70" t="s">
        <v>62</v>
      </c>
      <c r="W18" s="297"/>
      <c r="X18" s="297"/>
      <c r="Y18" s="456"/>
      <c r="Z18" s="414"/>
      <c r="AA18" s="400"/>
      <c r="AB18" s="400"/>
      <c r="AC18" s="400"/>
      <c r="AD18" s="439"/>
      <c r="AE18" s="440"/>
      <c r="AF18" s="441"/>
      <c r="AG18" s="69"/>
      <c r="BD18" s="68"/>
    </row>
    <row r="19" spans="1:68" ht="27.75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customHeight="1" x14ac:dyDescent="0.25">
      <c r="A20" s="304" t="s">
        <v>63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65"/>
      <c r="AB20" s="265"/>
      <c r="AC20" s="265"/>
    </row>
    <row r="21" spans="1:68" ht="14.25" customHeight="1" x14ac:dyDescent="0.25">
      <c r="A21" s="276" t="s">
        <v>64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93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93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customHeight="1" x14ac:dyDescent="0.25">
      <c r="A26" s="304" t="s">
        <v>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65"/>
      <c r="AB26" s="265"/>
      <c r="AC26" s="265"/>
    </row>
    <row r="27" spans="1:68" ht="14.25" customHeight="1" x14ac:dyDescent="0.25">
      <c r="A27" s="276" t="s">
        <v>77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90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0">
        <v>42</v>
      </c>
      <c r="Y29" s="27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4"/>
      <c r="R30" s="284"/>
      <c r="S30" s="284"/>
      <c r="T30" s="285"/>
      <c r="U30" s="34"/>
      <c r="V30" s="34"/>
      <c r="W30" s="35" t="s">
        <v>70</v>
      </c>
      <c r="X30" s="270">
        <v>42</v>
      </c>
      <c r="Y30" s="27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x14ac:dyDescent="0.2">
      <c r="A31" s="292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93"/>
      <c r="P31" s="280" t="s">
        <v>73</v>
      </c>
      <c r="Q31" s="281"/>
      <c r="R31" s="281"/>
      <c r="S31" s="281"/>
      <c r="T31" s="281"/>
      <c r="U31" s="281"/>
      <c r="V31" s="282"/>
      <c r="W31" s="37" t="s">
        <v>70</v>
      </c>
      <c r="X31" s="272">
        <f>IFERROR(SUM(X28:X30),"0")</f>
        <v>84</v>
      </c>
      <c r="Y31" s="272">
        <f>IFERROR(SUM(Y28:Y30),"0")</f>
        <v>84</v>
      </c>
      <c r="Z31" s="272">
        <f>IFERROR(IF(Z28="",0,Z28),"0")+IFERROR(IF(Z29="",0,Z29),"0")+IFERROR(IF(Z30="",0,Z30),"0")</f>
        <v>0.79044000000000003</v>
      </c>
      <c r="AA31" s="273"/>
      <c r="AB31" s="273"/>
      <c r="AC31" s="273"/>
    </row>
    <row r="32" spans="1:68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93"/>
      <c r="P32" s="280" t="s">
        <v>73</v>
      </c>
      <c r="Q32" s="281"/>
      <c r="R32" s="281"/>
      <c r="S32" s="281"/>
      <c r="T32" s="281"/>
      <c r="U32" s="281"/>
      <c r="V32" s="282"/>
      <c r="W32" s="37" t="s">
        <v>74</v>
      </c>
      <c r="X32" s="272">
        <f>IFERROR(SUMPRODUCT(X28:X30*H28:H30),"0")</f>
        <v>126</v>
      </c>
      <c r="Y32" s="272">
        <f>IFERROR(SUMPRODUCT(Y28:Y30*H28:H30),"0")</f>
        <v>126</v>
      </c>
      <c r="Z32" s="37"/>
      <c r="AA32" s="273"/>
      <c r="AB32" s="273"/>
      <c r="AC32" s="273"/>
    </row>
    <row r="33" spans="1:68" ht="16.5" customHeight="1" x14ac:dyDescent="0.25">
      <c r="A33" s="304" t="s">
        <v>89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65"/>
      <c r="AB33" s="265"/>
      <c r="AC33" s="265"/>
    </row>
    <row r="34" spans="1:68" ht="14.25" customHeight="1" x14ac:dyDescent="0.25">
      <c r="A34" s="276" t="s">
        <v>64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4"/>
      <c r="R37" s="284"/>
      <c r="S37" s="284"/>
      <c r="T37" s="285"/>
      <c r="U37" s="34"/>
      <c r="V37" s="34"/>
      <c r="W37" s="35" t="s">
        <v>70</v>
      </c>
      <c r="X37" s="270">
        <v>0</v>
      </c>
      <c r="Y37" s="27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292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93"/>
      <c r="P38" s="280" t="s">
        <v>73</v>
      </c>
      <c r="Q38" s="281"/>
      <c r="R38" s="281"/>
      <c r="S38" s="281"/>
      <c r="T38" s="281"/>
      <c r="U38" s="281"/>
      <c r="V38" s="282"/>
      <c r="W38" s="37" t="s">
        <v>70</v>
      </c>
      <c r="X38" s="272">
        <f>IFERROR(SUM(X35:X37),"0")</f>
        <v>0</v>
      </c>
      <c r="Y38" s="272">
        <f>IFERROR(SUM(Y35:Y37),"0")</f>
        <v>0</v>
      </c>
      <c r="Z38" s="272">
        <f>IFERROR(IF(Z35="",0,Z35),"0")+IFERROR(IF(Z36="",0,Z36),"0")+IFERROR(IF(Z37="",0,Z37),"0")</f>
        <v>0</v>
      </c>
      <c r="AA38" s="273"/>
      <c r="AB38" s="273"/>
      <c r="AC38" s="273"/>
    </row>
    <row r="39" spans="1:68" x14ac:dyDescent="0.2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93"/>
      <c r="P39" s="280" t="s">
        <v>73</v>
      </c>
      <c r="Q39" s="281"/>
      <c r="R39" s="281"/>
      <c r="S39" s="281"/>
      <c r="T39" s="281"/>
      <c r="U39" s="281"/>
      <c r="V39" s="282"/>
      <c r="W39" s="37" t="s">
        <v>74</v>
      </c>
      <c r="X39" s="272">
        <f>IFERROR(SUMPRODUCT(X35:X37*H35:H37),"0")</f>
        <v>0</v>
      </c>
      <c r="Y39" s="272">
        <f>IFERROR(SUMPRODUCT(Y35:Y37*H35:H37),"0")</f>
        <v>0</v>
      </c>
      <c r="Z39" s="37"/>
      <c r="AA39" s="273"/>
      <c r="AB39" s="273"/>
      <c r="AC39" s="273"/>
    </row>
    <row r="40" spans="1:68" ht="16.5" customHeight="1" x14ac:dyDescent="0.25">
      <c r="A40" s="304" t="s">
        <v>99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65"/>
      <c r="AB40" s="265"/>
      <c r="AC40" s="265"/>
    </row>
    <row r="41" spans="1:68" ht="14.25" customHeight="1" x14ac:dyDescent="0.25">
      <c r="A41" s="276" t="s">
        <v>64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4"/>
      <c r="R45" s="284"/>
      <c r="S45" s="284"/>
      <c r="T45" s="285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292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93"/>
      <c r="P46" s="280" t="s">
        <v>73</v>
      </c>
      <c r="Q46" s="281"/>
      <c r="R46" s="281"/>
      <c r="S46" s="281"/>
      <c r="T46" s="281"/>
      <c r="U46" s="281"/>
      <c r="V46" s="282"/>
      <c r="W46" s="37" t="s">
        <v>70</v>
      </c>
      <c r="X46" s="272">
        <f>IFERROR(SUM(X42:X45),"0")</f>
        <v>0</v>
      </c>
      <c r="Y46" s="272">
        <f>IFERROR(SUM(Y42:Y45),"0")</f>
        <v>0</v>
      </c>
      <c r="Z46" s="272">
        <f>IFERROR(IF(Z42="",0,Z42),"0")+IFERROR(IF(Z43="",0,Z43),"0")+IFERROR(IF(Z44="",0,Z44),"0")+IFERROR(IF(Z45="",0,Z45),"0")</f>
        <v>0</v>
      </c>
      <c r="AA46" s="273"/>
      <c r="AB46" s="273"/>
      <c r="AC46" s="273"/>
    </row>
    <row r="47" spans="1:68" x14ac:dyDescent="0.2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93"/>
      <c r="P47" s="280" t="s">
        <v>73</v>
      </c>
      <c r="Q47" s="281"/>
      <c r="R47" s="281"/>
      <c r="S47" s="281"/>
      <c r="T47" s="281"/>
      <c r="U47" s="281"/>
      <c r="V47" s="282"/>
      <c r="W47" s="37" t="s">
        <v>74</v>
      </c>
      <c r="X47" s="272">
        <f>IFERROR(SUMPRODUCT(X42:X45*H42:H45),"0")</f>
        <v>0</v>
      </c>
      <c r="Y47" s="272">
        <f>IFERROR(SUMPRODUCT(Y42:Y45*H42:H45),"0")</f>
        <v>0</v>
      </c>
      <c r="Z47" s="37"/>
      <c r="AA47" s="273"/>
      <c r="AB47" s="273"/>
      <c r="AC47" s="273"/>
    </row>
    <row r="48" spans="1:68" ht="16.5" customHeight="1" x14ac:dyDescent="0.25">
      <c r="A48" s="304" t="s">
        <v>110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65"/>
      <c r="AB48" s="265"/>
      <c r="AC48" s="265"/>
    </row>
    <row r="49" spans="1:68" ht="14.25" customHeight="1" x14ac:dyDescent="0.25">
      <c r="A49" s="276" t="s">
        <v>64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4"/>
      <c r="R50" s="284"/>
      <c r="S50" s="284"/>
      <c r="T50" s="285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92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93"/>
      <c r="P51" s="280" t="s">
        <v>73</v>
      </c>
      <c r="Q51" s="281"/>
      <c r="R51" s="281"/>
      <c r="S51" s="281"/>
      <c r="T51" s="281"/>
      <c r="U51" s="281"/>
      <c r="V51" s="282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93"/>
      <c r="P52" s="280" t="s">
        <v>73</v>
      </c>
      <c r="Q52" s="281"/>
      <c r="R52" s="281"/>
      <c r="S52" s="281"/>
      <c r="T52" s="281"/>
      <c r="U52" s="281"/>
      <c r="V52" s="282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76" t="s">
        <v>77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4"/>
      <c r="R54" s="284"/>
      <c r="S54" s="284"/>
      <c r="T54" s="285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92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93"/>
      <c r="P55" s="280" t="s">
        <v>73</v>
      </c>
      <c r="Q55" s="281"/>
      <c r="R55" s="281"/>
      <c r="S55" s="281"/>
      <c r="T55" s="281"/>
      <c r="U55" s="281"/>
      <c r="V55" s="282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93"/>
      <c r="P56" s="280" t="s">
        <v>73</v>
      </c>
      <c r="Q56" s="281"/>
      <c r="R56" s="281"/>
      <c r="S56" s="281"/>
      <c r="T56" s="281"/>
      <c r="U56" s="281"/>
      <c r="V56" s="282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76" t="s">
        <v>117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4"/>
      <c r="R58" s="284"/>
      <c r="S58" s="284"/>
      <c r="T58" s="285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4"/>
      <c r="R59" s="284"/>
      <c r="S59" s="284"/>
      <c r="T59" s="285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92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93"/>
      <c r="P60" s="280" t="s">
        <v>73</v>
      </c>
      <c r="Q60" s="281"/>
      <c r="R60" s="281"/>
      <c r="S60" s="281"/>
      <c r="T60" s="281"/>
      <c r="U60" s="281"/>
      <c r="V60" s="282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93"/>
      <c r="P61" s="280" t="s">
        <v>73</v>
      </c>
      <c r="Q61" s="281"/>
      <c r="R61" s="281"/>
      <c r="S61" s="281"/>
      <c r="T61" s="281"/>
      <c r="U61" s="281"/>
      <c r="V61" s="282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76" t="s">
        <v>123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4"/>
      <c r="R65" s="284"/>
      <c r="S65" s="284"/>
      <c r="T65" s="285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92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93"/>
      <c r="P66" s="280" t="s">
        <v>73</v>
      </c>
      <c r="Q66" s="281"/>
      <c r="R66" s="281"/>
      <c r="S66" s="281"/>
      <c r="T66" s="281"/>
      <c r="U66" s="281"/>
      <c r="V66" s="282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93"/>
      <c r="P67" s="280" t="s">
        <v>73</v>
      </c>
      <c r="Q67" s="281"/>
      <c r="R67" s="281"/>
      <c r="S67" s="281"/>
      <c r="T67" s="281"/>
      <c r="U67" s="281"/>
      <c r="V67" s="282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304" t="s">
        <v>133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65"/>
      <c r="AB68" s="265"/>
      <c r="AC68" s="265"/>
    </row>
    <row r="69" spans="1:68" ht="14.25" customHeight="1" x14ac:dyDescent="0.25">
      <c r="A69" s="276" t="s">
        <v>64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64"/>
      <c r="AB69" s="264"/>
      <c r="AC69" s="264"/>
    </row>
    <row r="70" spans="1:68" ht="27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4"/>
      <c r="R70" s="284"/>
      <c r="S70" s="284"/>
      <c r="T70" s="285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4"/>
      <c r="R71" s="284"/>
      <c r="S71" s="284"/>
      <c r="T71" s="285"/>
      <c r="U71" s="34"/>
      <c r="V71" s="34"/>
      <c r="W71" s="35" t="s">
        <v>70</v>
      </c>
      <c r="X71" s="270">
        <v>0</v>
      </c>
      <c r="Y71" s="271">
        <f>IFERROR(IF(X71="","",X71),"")</f>
        <v>0</v>
      </c>
      <c r="Z71" s="36">
        <f>IFERROR(IF(X71="","",X71*0.00866),"")</f>
        <v>0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292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93"/>
      <c r="P72" s="280" t="s">
        <v>73</v>
      </c>
      <c r="Q72" s="281"/>
      <c r="R72" s="281"/>
      <c r="S72" s="281"/>
      <c r="T72" s="281"/>
      <c r="U72" s="281"/>
      <c r="V72" s="282"/>
      <c r="W72" s="37" t="s">
        <v>70</v>
      </c>
      <c r="X72" s="272">
        <f>IFERROR(SUM(X70:X71),"0")</f>
        <v>0</v>
      </c>
      <c r="Y72" s="272">
        <f>IFERROR(SUM(Y70:Y71),"0")</f>
        <v>0</v>
      </c>
      <c r="Z72" s="272">
        <f>IFERROR(IF(Z70="",0,Z70),"0")+IFERROR(IF(Z71="",0,Z71),"0")</f>
        <v>0</v>
      </c>
      <c r="AA72" s="273"/>
      <c r="AB72" s="273"/>
      <c r="AC72" s="273"/>
    </row>
    <row r="73" spans="1:68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93"/>
      <c r="P73" s="280" t="s">
        <v>73</v>
      </c>
      <c r="Q73" s="281"/>
      <c r="R73" s="281"/>
      <c r="S73" s="281"/>
      <c r="T73" s="281"/>
      <c r="U73" s="281"/>
      <c r="V73" s="282"/>
      <c r="W73" s="37" t="s">
        <v>74</v>
      </c>
      <c r="X73" s="272">
        <f>IFERROR(SUMPRODUCT(X70:X71*H70:H71),"0")</f>
        <v>0</v>
      </c>
      <c r="Y73" s="272">
        <f>IFERROR(SUMPRODUCT(Y70:Y71*H70:H71),"0")</f>
        <v>0</v>
      </c>
      <c r="Z73" s="37"/>
      <c r="AA73" s="273"/>
      <c r="AB73" s="273"/>
      <c r="AC73" s="273"/>
    </row>
    <row r="74" spans="1:68" ht="16.5" customHeight="1" x14ac:dyDescent="0.25">
      <c r="A74" s="304" t="s">
        <v>140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65"/>
      <c r="AB74" s="265"/>
      <c r="AC74" s="265"/>
    </row>
    <row r="75" spans="1:68" ht="14.25" customHeight="1" x14ac:dyDescent="0.25">
      <c r="A75" s="276" t="s">
        <v>123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4"/>
      <c r="R76" s="284"/>
      <c r="S76" s="284"/>
      <c r="T76" s="285"/>
      <c r="U76" s="34"/>
      <c r="V76" s="34"/>
      <c r="W76" s="35" t="s">
        <v>70</v>
      </c>
      <c r="X76" s="270">
        <v>28</v>
      </c>
      <c r="Y76" s="271">
        <f>IFERROR(IF(X76="","",X76),"")</f>
        <v>28</v>
      </c>
      <c r="Z76" s="36">
        <f>IFERROR(IF(X76="","",X76*0.01788),"")</f>
        <v>0.50063999999999997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92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93"/>
      <c r="P77" s="280" t="s">
        <v>73</v>
      </c>
      <c r="Q77" s="281"/>
      <c r="R77" s="281"/>
      <c r="S77" s="281"/>
      <c r="T77" s="281"/>
      <c r="U77" s="281"/>
      <c r="V77" s="282"/>
      <c r="W77" s="37" t="s">
        <v>70</v>
      </c>
      <c r="X77" s="272">
        <f>IFERROR(SUM(X76:X76),"0")</f>
        <v>28</v>
      </c>
      <c r="Y77" s="272">
        <f>IFERROR(SUM(Y76:Y76),"0")</f>
        <v>28</v>
      </c>
      <c r="Z77" s="272">
        <f>IFERROR(IF(Z76="",0,Z76),"0")</f>
        <v>0.50063999999999997</v>
      </c>
      <c r="AA77" s="273"/>
      <c r="AB77" s="273"/>
      <c r="AC77" s="273"/>
    </row>
    <row r="78" spans="1:68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93"/>
      <c r="P78" s="280" t="s">
        <v>73</v>
      </c>
      <c r="Q78" s="281"/>
      <c r="R78" s="281"/>
      <c r="S78" s="281"/>
      <c r="T78" s="281"/>
      <c r="U78" s="281"/>
      <c r="V78" s="282"/>
      <c r="W78" s="37" t="s">
        <v>74</v>
      </c>
      <c r="X78" s="272">
        <f>IFERROR(SUMPRODUCT(X76:X76*H76:H76),"0")</f>
        <v>100.8</v>
      </c>
      <c r="Y78" s="272">
        <f>IFERROR(SUMPRODUCT(Y76:Y76*H76:H76),"0")</f>
        <v>100.8</v>
      </c>
      <c r="Z78" s="37"/>
      <c r="AA78" s="273"/>
      <c r="AB78" s="273"/>
      <c r="AC78" s="273"/>
    </row>
    <row r="79" spans="1:68" ht="16.5" customHeight="1" x14ac:dyDescent="0.25">
      <c r="A79" s="304" t="s">
        <v>144</v>
      </c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65"/>
      <c r="AB79" s="265"/>
      <c r="AC79" s="265"/>
    </row>
    <row r="80" spans="1:68" ht="14.25" customHeight="1" x14ac:dyDescent="0.25">
      <c r="A80" s="276" t="s">
        <v>145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70">
        <v>70</v>
      </c>
      <c r="Y81" s="271">
        <f>IFERROR(IF(X81="","",X81),"")</f>
        <v>70</v>
      </c>
      <c r="Z81" s="36">
        <f>IFERROR(IF(X81="","",X81*0.01788),"")</f>
        <v>1.2516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301.25200000000001</v>
      </c>
      <c r="BN81" s="67">
        <f>IFERROR(Y81*I81,"0")</f>
        <v>301.25200000000001</v>
      </c>
      <c r="BO81" s="67">
        <f>IFERROR(X81/J81,"0")</f>
        <v>1</v>
      </c>
      <c r="BP81" s="67">
        <f>IFERROR(Y81/J81,"0")</f>
        <v>1</v>
      </c>
    </row>
    <row r="82" spans="1:68" ht="27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4"/>
      <c r="R82" s="284"/>
      <c r="S82" s="284"/>
      <c r="T82" s="285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292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93"/>
      <c r="P83" s="280" t="s">
        <v>73</v>
      </c>
      <c r="Q83" s="281"/>
      <c r="R83" s="281"/>
      <c r="S83" s="281"/>
      <c r="T83" s="281"/>
      <c r="U83" s="281"/>
      <c r="V83" s="282"/>
      <c r="W83" s="37" t="s">
        <v>70</v>
      </c>
      <c r="X83" s="272">
        <f>IFERROR(SUM(X81:X82),"0")</f>
        <v>70</v>
      </c>
      <c r="Y83" s="272">
        <f>IFERROR(SUM(Y81:Y82),"0")</f>
        <v>70</v>
      </c>
      <c r="Z83" s="272">
        <f>IFERROR(IF(Z81="",0,Z81),"0")+IFERROR(IF(Z82="",0,Z82),"0")</f>
        <v>1.2516</v>
      </c>
      <c r="AA83" s="273"/>
      <c r="AB83" s="273"/>
      <c r="AC83" s="273"/>
    </row>
    <row r="84" spans="1:68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3"/>
      <c r="P84" s="280" t="s">
        <v>73</v>
      </c>
      <c r="Q84" s="281"/>
      <c r="R84" s="281"/>
      <c r="S84" s="281"/>
      <c r="T84" s="281"/>
      <c r="U84" s="281"/>
      <c r="V84" s="282"/>
      <c r="W84" s="37" t="s">
        <v>74</v>
      </c>
      <c r="X84" s="272">
        <f>IFERROR(SUMPRODUCT(X81:X82*H81:H82),"0")</f>
        <v>252</v>
      </c>
      <c r="Y84" s="272">
        <f>IFERROR(SUMPRODUCT(Y81:Y82*H81:H82),"0")</f>
        <v>252</v>
      </c>
      <c r="Z84" s="37"/>
      <c r="AA84" s="273"/>
      <c r="AB84" s="273"/>
      <c r="AC84" s="273"/>
    </row>
    <row r="85" spans="1:68" ht="16.5" customHeight="1" x14ac:dyDescent="0.25">
      <c r="A85" s="304" t="s">
        <v>152</v>
      </c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65"/>
      <c r="AB85" s="265"/>
      <c r="AC85" s="265"/>
    </row>
    <row r="86" spans="1:68" ht="14.25" customHeight="1" x14ac:dyDescent="0.25">
      <c r="A86" s="276" t="s">
        <v>123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64"/>
      <c r="AB86" s="264"/>
      <c r="AC86" s="264"/>
    </row>
    <row r="87" spans="1:68" ht="27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4"/>
      <c r="R92" s="284"/>
      <c r="S92" s="284"/>
      <c r="T92" s="285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x14ac:dyDescent="0.2">
      <c r="A93" s="292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93"/>
      <c r="P93" s="280" t="s">
        <v>73</v>
      </c>
      <c r="Q93" s="281"/>
      <c r="R93" s="281"/>
      <c r="S93" s="281"/>
      <c r="T93" s="281"/>
      <c r="U93" s="281"/>
      <c r="V93" s="282"/>
      <c r="W93" s="37" t="s">
        <v>70</v>
      </c>
      <c r="X93" s="272">
        <f>IFERROR(SUM(X87:X92),"0")</f>
        <v>0</v>
      </c>
      <c r="Y93" s="272">
        <f>IFERROR(SUM(Y87:Y92),"0")</f>
        <v>0</v>
      </c>
      <c r="Z93" s="272">
        <f>IFERROR(IF(Z87="",0,Z87),"0")+IFERROR(IF(Z88="",0,Z88),"0")+IFERROR(IF(Z89="",0,Z89),"0")+IFERROR(IF(Z90="",0,Z90),"0")+IFERROR(IF(Z91="",0,Z91),"0")+IFERROR(IF(Z92="",0,Z92),"0")</f>
        <v>0</v>
      </c>
      <c r="AA93" s="273"/>
      <c r="AB93" s="273"/>
      <c r="AC93" s="273"/>
    </row>
    <row r="94" spans="1:68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93"/>
      <c r="P94" s="280" t="s">
        <v>73</v>
      </c>
      <c r="Q94" s="281"/>
      <c r="R94" s="281"/>
      <c r="S94" s="281"/>
      <c r="T94" s="281"/>
      <c r="U94" s="281"/>
      <c r="V94" s="282"/>
      <c r="W94" s="37" t="s">
        <v>74</v>
      </c>
      <c r="X94" s="272">
        <f>IFERROR(SUMPRODUCT(X87:X92*H87:H92),"0")</f>
        <v>0</v>
      </c>
      <c r="Y94" s="272">
        <f>IFERROR(SUMPRODUCT(Y87:Y92*H87:H92),"0")</f>
        <v>0</v>
      </c>
      <c r="Z94" s="37"/>
      <c r="AA94" s="273"/>
      <c r="AB94" s="273"/>
      <c r="AC94" s="273"/>
    </row>
    <row r="95" spans="1:68" ht="16.5" customHeight="1" x14ac:dyDescent="0.25">
      <c r="A95" s="304" t="s">
        <v>167</v>
      </c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65"/>
      <c r="AB95" s="265"/>
      <c r="AC95" s="265"/>
    </row>
    <row r="96" spans="1:68" ht="14.25" customHeight="1" x14ac:dyDescent="0.25">
      <c r="A96" s="276" t="s">
        <v>117</v>
      </c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64"/>
      <c r="AB96" s="264"/>
      <c r="AC96" s="264"/>
    </row>
    <row r="97" spans="1:68" ht="27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4"/>
      <c r="R97" s="284"/>
      <c r="S97" s="284"/>
      <c r="T97" s="285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4"/>
      <c r="R98" s="284"/>
      <c r="S98" s="284"/>
      <c r="T98" s="285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92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93"/>
      <c r="P99" s="280" t="s">
        <v>73</v>
      </c>
      <c r="Q99" s="281"/>
      <c r="R99" s="281"/>
      <c r="S99" s="281"/>
      <c r="T99" s="281"/>
      <c r="U99" s="281"/>
      <c r="V99" s="282"/>
      <c r="W99" s="37" t="s">
        <v>70</v>
      </c>
      <c r="X99" s="272">
        <f>IFERROR(SUM(X97:X98),"0")</f>
        <v>28</v>
      </c>
      <c r="Y99" s="272">
        <f>IFERROR(SUM(Y97:Y98),"0")</f>
        <v>28</v>
      </c>
      <c r="Z99" s="272">
        <f>IFERROR(IF(Z97="",0,Z97),"0")+IFERROR(IF(Z98="",0,Z98),"0")</f>
        <v>0.50063999999999997</v>
      </c>
      <c r="AA99" s="273"/>
      <c r="AB99" s="273"/>
      <c r="AC99" s="273"/>
    </row>
    <row r="100" spans="1:68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93"/>
      <c r="P100" s="280" t="s">
        <v>73</v>
      </c>
      <c r="Q100" s="281"/>
      <c r="R100" s="281"/>
      <c r="S100" s="281"/>
      <c r="T100" s="281"/>
      <c r="U100" s="281"/>
      <c r="V100" s="282"/>
      <c r="W100" s="37" t="s">
        <v>74</v>
      </c>
      <c r="X100" s="272">
        <f>IFERROR(SUMPRODUCT(X97:X98*H97:H98),"0")</f>
        <v>100.8</v>
      </c>
      <c r="Y100" s="272">
        <f>IFERROR(SUMPRODUCT(Y97:Y98*H97:H98),"0")</f>
        <v>100.8</v>
      </c>
      <c r="Z100" s="37"/>
      <c r="AA100" s="273"/>
      <c r="AB100" s="273"/>
      <c r="AC100" s="273"/>
    </row>
    <row r="101" spans="1:68" ht="16.5" customHeight="1" x14ac:dyDescent="0.25">
      <c r="A101" s="304" t="s">
        <v>173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65"/>
      <c r="AB101" s="265"/>
      <c r="AC101" s="265"/>
    </row>
    <row r="102" spans="1:68" ht="14.25" customHeight="1" x14ac:dyDescent="0.25">
      <c r="A102" s="276" t="s">
        <v>64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64"/>
      <c r="AB102" s="264"/>
      <c r="AC102" s="264"/>
    </row>
    <row r="103" spans="1:68" ht="27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92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93"/>
      <c r="P110" s="280" t="s">
        <v>73</v>
      </c>
      <c r="Q110" s="281"/>
      <c r="R110" s="281"/>
      <c r="S110" s="281"/>
      <c r="T110" s="281"/>
      <c r="U110" s="281"/>
      <c r="V110" s="282"/>
      <c r="W110" s="37" t="s">
        <v>70</v>
      </c>
      <c r="X110" s="272">
        <f>IFERROR(SUM(X103:X109),"0")</f>
        <v>0</v>
      </c>
      <c r="Y110" s="272">
        <f>IFERROR(SUM(Y103:Y109),"0")</f>
        <v>0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273"/>
      <c r="AB110" s="273"/>
      <c r="AC110" s="273"/>
    </row>
    <row r="111" spans="1:68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93"/>
      <c r="P111" s="280" t="s">
        <v>73</v>
      </c>
      <c r="Q111" s="281"/>
      <c r="R111" s="281"/>
      <c r="S111" s="281"/>
      <c r="T111" s="281"/>
      <c r="U111" s="281"/>
      <c r="V111" s="282"/>
      <c r="W111" s="37" t="s">
        <v>74</v>
      </c>
      <c r="X111" s="272">
        <f>IFERROR(SUMPRODUCT(X103:X109*H103:H109),"0")</f>
        <v>0</v>
      </c>
      <c r="Y111" s="272">
        <f>IFERROR(SUMPRODUCT(Y103:Y109*H103:H109),"0")</f>
        <v>0</v>
      </c>
      <c r="Z111" s="37"/>
      <c r="AA111" s="273"/>
      <c r="AB111" s="273"/>
      <c r="AC111" s="273"/>
    </row>
    <row r="112" spans="1:68" ht="14.25" customHeight="1" x14ac:dyDescent="0.25">
      <c r="A112" s="276" t="s">
        <v>123</v>
      </c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64"/>
      <c r="AB112" s="264"/>
      <c r="AC112" s="264"/>
    </row>
    <row r="113" spans="1:68" ht="27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4"/>
      <c r="R113" s="284"/>
      <c r="S113" s="284"/>
      <c r="T113" s="285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92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93"/>
      <c r="P114" s="280" t="s">
        <v>73</v>
      </c>
      <c r="Q114" s="281"/>
      <c r="R114" s="281"/>
      <c r="S114" s="281"/>
      <c r="T114" s="281"/>
      <c r="U114" s="281"/>
      <c r="V114" s="282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x14ac:dyDescent="0.2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93"/>
      <c r="P115" s="280" t="s">
        <v>73</v>
      </c>
      <c r="Q115" s="281"/>
      <c r="R115" s="281"/>
      <c r="S115" s="281"/>
      <c r="T115" s="281"/>
      <c r="U115" s="281"/>
      <c r="V115" s="282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customHeight="1" x14ac:dyDescent="0.25">
      <c r="A116" s="276" t="s">
        <v>194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64"/>
      <c r="AB116" s="264"/>
      <c r="AC116" s="264"/>
    </row>
    <row r="117" spans="1:68" ht="27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4"/>
      <c r="R117" s="284"/>
      <c r="S117" s="284"/>
      <c r="T117" s="285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92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93"/>
      <c r="P118" s="280" t="s">
        <v>73</v>
      </c>
      <c r="Q118" s="281"/>
      <c r="R118" s="281"/>
      <c r="S118" s="281"/>
      <c r="T118" s="281"/>
      <c r="U118" s="281"/>
      <c r="V118" s="282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93"/>
      <c r="P119" s="280" t="s">
        <v>73</v>
      </c>
      <c r="Q119" s="281"/>
      <c r="R119" s="281"/>
      <c r="S119" s="281"/>
      <c r="T119" s="281"/>
      <c r="U119" s="281"/>
      <c r="V119" s="282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304" t="s">
        <v>198</v>
      </c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65"/>
      <c r="AB120" s="265"/>
      <c r="AC120" s="265"/>
    </row>
    <row r="121" spans="1:68" ht="14.25" customHeight="1" x14ac:dyDescent="0.25">
      <c r="A121" s="276" t="s">
        <v>123</v>
      </c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70">
        <v>0</v>
      </c>
      <c r="Y122" s="271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0">
        <v>0</v>
      </c>
      <c r="Y123" s="271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92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93"/>
      <c r="P124" s="280" t="s">
        <v>73</v>
      </c>
      <c r="Q124" s="281"/>
      <c r="R124" s="281"/>
      <c r="S124" s="281"/>
      <c r="T124" s="281"/>
      <c r="U124" s="281"/>
      <c r="V124" s="282"/>
      <c r="W124" s="37" t="s">
        <v>70</v>
      </c>
      <c r="X124" s="272">
        <f>IFERROR(SUM(X122:X123),"0")</f>
        <v>0</v>
      </c>
      <c r="Y124" s="272">
        <f>IFERROR(SUM(Y122:Y123),"0")</f>
        <v>0</v>
      </c>
      <c r="Z124" s="272">
        <f>IFERROR(IF(Z122="",0,Z122),"0")+IFERROR(IF(Z123="",0,Z123),"0")</f>
        <v>0</v>
      </c>
      <c r="AA124" s="273"/>
      <c r="AB124" s="273"/>
      <c r="AC124" s="273"/>
    </row>
    <row r="125" spans="1:68" x14ac:dyDescent="0.2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93"/>
      <c r="P125" s="280" t="s">
        <v>73</v>
      </c>
      <c r="Q125" s="281"/>
      <c r="R125" s="281"/>
      <c r="S125" s="281"/>
      <c r="T125" s="281"/>
      <c r="U125" s="281"/>
      <c r="V125" s="282"/>
      <c r="W125" s="37" t="s">
        <v>74</v>
      </c>
      <c r="X125" s="272">
        <f>IFERROR(SUMPRODUCT(X122:X123*H122:H123),"0")</f>
        <v>0</v>
      </c>
      <c r="Y125" s="272">
        <f>IFERROR(SUMPRODUCT(Y122:Y123*H122:H123),"0")</f>
        <v>0</v>
      </c>
      <c r="Z125" s="37"/>
      <c r="AA125" s="273"/>
      <c r="AB125" s="273"/>
      <c r="AC125" s="273"/>
    </row>
    <row r="126" spans="1:68" ht="16.5" customHeight="1" x14ac:dyDescent="0.25">
      <c r="A126" s="304" t="s">
        <v>204</v>
      </c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65"/>
      <c r="AB126" s="265"/>
      <c r="AC126" s="265"/>
    </row>
    <row r="127" spans="1:68" ht="14.25" customHeight="1" x14ac:dyDescent="0.25">
      <c r="A127" s="276" t="s">
        <v>123</v>
      </c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6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70">
        <v>0</v>
      </c>
      <c r="Y128" s="271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92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93"/>
      <c r="P130" s="280" t="s">
        <v>73</v>
      </c>
      <c r="Q130" s="281"/>
      <c r="R130" s="281"/>
      <c r="S130" s="281"/>
      <c r="T130" s="281"/>
      <c r="U130" s="281"/>
      <c r="V130" s="282"/>
      <c r="W130" s="37" t="s">
        <v>70</v>
      </c>
      <c r="X130" s="272">
        <f>IFERROR(SUM(X128:X129),"0")</f>
        <v>42</v>
      </c>
      <c r="Y130" s="272">
        <f>IFERROR(SUM(Y128:Y129),"0")</f>
        <v>42</v>
      </c>
      <c r="Z130" s="272">
        <f>IFERROR(IF(Z128="",0,Z128),"0")+IFERROR(IF(Z129="",0,Z129),"0")</f>
        <v>0.75095999999999996</v>
      </c>
      <c r="AA130" s="273"/>
      <c r="AB130" s="273"/>
      <c r="AC130" s="273"/>
    </row>
    <row r="131" spans="1:68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93"/>
      <c r="P131" s="280" t="s">
        <v>73</v>
      </c>
      <c r="Q131" s="281"/>
      <c r="R131" s="281"/>
      <c r="S131" s="281"/>
      <c r="T131" s="281"/>
      <c r="U131" s="281"/>
      <c r="V131" s="282"/>
      <c r="W131" s="37" t="s">
        <v>74</v>
      </c>
      <c r="X131" s="272">
        <f>IFERROR(SUMPRODUCT(X128:X129*H128:H129),"0")</f>
        <v>126</v>
      </c>
      <c r="Y131" s="272">
        <f>IFERROR(SUMPRODUCT(Y128:Y129*H128:H129),"0")</f>
        <v>126</v>
      </c>
      <c r="Z131" s="37"/>
      <c r="AA131" s="273"/>
      <c r="AB131" s="273"/>
      <c r="AC131" s="273"/>
    </row>
    <row r="132" spans="1:68" ht="16.5" customHeight="1" x14ac:dyDescent="0.25">
      <c r="A132" s="304" t="s">
        <v>211</v>
      </c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65"/>
      <c r="AB132" s="265"/>
      <c r="AC132" s="265"/>
    </row>
    <row r="133" spans="1:68" ht="14.25" customHeight="1" x14ac:dyDescent="0.25">
      <c r="A133" s="276" t="s">
        <v>123</v>
      </c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70">
        <v>42</v>
      </c>
      <c r="Y134" s="271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92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93"/>
      <c r="P136" s="280" t="s">
        <v>73</v>
      </c>
      <c r="Q136" s="281"/>
      <c r="R136" s="281"/>
      <c r="S136" s="281"/>
      <c r="T136" s="281"/>
      <c r="U136" s="281"/>
      <c r="V136" s="282"/>
      <c r="W136" s="37" t="s">
        <v>70</v>
      </c>
      <c r="X136" s="272">
        <f>IFERROR(SUM(X134:X135),"0")</f>
        <v>70</v>
      </c>
      <c r="Y136" s="272">
        <f>IFERROR(SUM(Y134:Y135),"0")</f>
        <v>70</v>
      </c>
      <c r="Z136" s="272">
        <f>IFERROR(IF(Z134="",0,Z134),"0")+IFERROR(IF(Z135="",0,Z135),"0")</f>
        <v>1.2515999999999998</v>
      </c>
      <c r="AA136" s="273"/>
      <c r="AB136" s="273"/>
      <c r="AC136" s="273"/>
    </row>
    <row r="137" spans="1:68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93"/>
      <c r="P137" s="280" t="s">
        <v>73</v>
      </c>
      <c r="Q137" s="281"/>
      <c r="R137" s="281"/>
      <c r="S137" s="281"/>
      <c r="T137" s="281"/>
      <c r="U137" s="281"/>
      <c r="V137" s="282"/>
      <c r="W137" s="37" t="s">
        <v>74</v>
      </c>
      <c r="X137" s="272">
        <f>IFERROR(SUMPRODUCT(X134:X135*H134:H135),"0")</f>
        <v>168</v>
      </c>
      <c r="Y137" s="272">
        <f>IFERROR(SUMPRODUCT(Y134:Y135*H134:H135),"0")</f>
        <v>168</v>
      </c>
      <c r="Z137" s="37"/>
      <c r="AA137" s="273"/>
      <c r="AB137" s="273"/>
      <c r="AC137" s="273"/>
    </row>
    <row r="138" spans="1:68" ht="16.5" customHeight="1" x14ac:dyDescent="0.25">
      <c r="A138" s="304" t="s">
        <v>216</v>
      </c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65"/>
      <c r="AB138" s="265"/>
      <c r="AC138" s="265"/>
    </row>
    <row r="139" spans="1:68" ht="14.25" customHeight="1" x14ac:dyDescent="0.25">
      <c r="A139" s="276" t="s">
        <v>123</v>
      </c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4"/>
      <c r="R140" s="284"/>
      <c r="S140" s="284"/>
      <c r="T140" s="285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92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93"/>
      <c r="P141" s="280" t="s">
        <v>73</v>
      </c>
      <c r="Q141" s="281"/>
      <c r="R141" s="281"/>
      <c r="S141" s="281"/>
      <c r="T141" s="281"/>
      <c r="U141" s="281"/>
      <c r="V141" s="282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93"/>
      <c r="P142" s="280" t="s">
        <v>73</v>
      </c>
      <c r="Q142" s="281"/>
      <c r="R142" s="281"/>
      <c r="S142" s="281"/>
      <c r="T142" s="281"/>
      <c r="U142" s="281"/>
      <c r="V142" s="282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304" t="s">
        <v>220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65"/>
      <c r="AB143" s="265"/>
      <c r="AC143" s="265"/>
    </row>
    <row r="144" spans="1:68" ht="14.25" customHeight="1" x14ac:dyDescent="0.25">
      <c r="A144" s="276" t="s">
        <v>123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4"/>
      <c r="R145" s="284"/>
      <c r="S145" s="284"/>
      <c r="T145" s="285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92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93"/>
      <c r="P146" s="280" t="s">
        <v>73</v>
      </c>
      <c r="Q146" s="281"/>
      <c r="R146" s="281"/>
      <c r="S146" s="281"/>
      <c r="T146" s="281"/>
      <c r="U146" s="281"/>
      <c r="V146" s="282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93"/>
      <c r="P147" s="280" t="s">
        <v>73</v>
      </c>
      <c r="Q147" s="281"/>
      <c r="R147" s="281"/>
      <c r="S147" s="281"/>
      <c r="T147" s="281"/>
      <c r="U147" s="281"/>
      <c r="V147" s="282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customHeight="1" x14ac:dyDescent="0.25">
      <c r="A148" s="304" t="s">
        <v>223</v>
      </c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65"/>
      <c r="AB148" s="265"/>
      <c r="AC148" s="265"/>
    </row>
    <row r="149" spans="1:68" ht="14.25" customHeight="1" x14ac:dyDescent="0.25">
      <c r="A149" s="276" t="s">
        <v>194</v>
      </c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4"/>
      <c r="R150" s="284"/>
      <c r="S150" s="284"/>
      <c r="T150" s="285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92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93"/>
      <c r="P151" s="280" t="s">
        <v>73</v>
      </c>
      <c r="Q151" s="281"/>
      <c r="R151" s="281"/>
      <c r="S151" s="281"/>
      <c r="T151" s="281"/>
      <c r="U151" s="281"/>
      <c r="V151" s="282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93"/>
      <c r="P152" s="280" t="s">
        <v>73</v>
      </c>
      <c r="Q152" s="281"/>
      <c r="R152" s="281"/>
      <c r="S152" s="281"/>
      <c r="T152" s="281"/>
      <c r="U152" s="281"/>
      <c r="V152" s="282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304" t="s">
        <v>228</v>
      </c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65"/>
      <c r="AB153" s="265"/>
      <c r="AC153" s="265"/>
    </row>
    <row r="154" spans="1:68" ht="14.25" customHeight="1" x14ac:dyDescent="0.25">
      <c r="A154" s="276" t="s">
        <v>123</v>
      </c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2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4"/>
      <c r="R155" s="284"/>
      <c r="S155" s="284"/>
      <c r="T155" s="285"/>
      <c r="U155" s="34"/>
      <c r="V155" s="34"/>
      <c r="W155" s="35" t="s">
        <v>70</v>
      </c>
      <c r="X155" s="270">
        <v>56</v>
      </c>
      <c r="Y155" s="271">
        <f>IFERROR(IF(X155="","",X155),"")</f>
        <v>56</v>
      </c>
      <c r="Z155" s="36">
        <f>IFERROR(IF(X155="","",X155*0.00941),"")</f>
        <v>0.52695999999999998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117.70079999999999</v>
      </c>
      <c r="BN155" s="67">
        <f>IFERROR(Y155*I155,"0")</f>
        <v>117.70079999999999</v>
      </c>
      <c r="BO155" s="67">
        <f>IFERROR(X155/J155,"0")</f>
        <v>0.4</v>
      </c>
      <c r="BP155" s="67">
        <f>IFERROR(Y155/J155,"0")</f>
        <v>0.4</v>
      </c>
    </row>
    <row r="156" spans="1:68" x14ac:dyDescent="0.2">
      <c r="A156" s="292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93"/>
      <c r="P156" s="280" t="s">
        <v>73</v>
      </c>
      <c r="Q156" s="281"/>
      <c r="R156" s="281"/>
      <c r="S156" s="281"/>
      <c r="T156" s="281"/>
      <c r="U156" s="281"/>
      <c r="V156" s="282"/>
      <c r="W156" s="37" t="s">
        <v>70</v>
      </c>
      <c r="X156" s="272">
        <f>IFERROR(SUM(X155:X155),"0")</f>
        <v>56</v>
      </c>
      <c r="Y156" s="272">
        <f>IFERROR(SUM(Y155:Y155),"0")</f>
        <v>56</v>
      </c>
      <c r="Z156" s="272">
        <f>IFERROR(IF(Z155="",0,Z155),"0")</f>
        <v>0.52695999999999998</v>
      </c>
      <c r="AA156" s="273"/>
      <c r="AB156" s="273"/>
      <c r="AC156" s="273"/>
    </row>
    <row r="157" spans="1:68" x14ac:dyDescent="0.2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93"/>
      <c r="P157" s="280" t="s">
        <v>73</v>
      </c>
      <c r="Q157" s="281"/>
      <c r="R157" s="281"/>
      <c r="S157" s="281"/>
      <c r="T157" s="281"/>
      <c r="U157" s="281"/>
      <c r="V157" s="282"/>
      <c r="W157" s="37" t="s">
        <v>74</v>
      </c>
      <c r="X157" s="272">
        <f>IFERROR(SUMPRODUCT(X155:X155*H155:H155),"0")</f>
        <v>94.08</v>
      </c>
      <c r="Y157" s="272">
        <f>IFERROR(SUMPRODUCT(Y155:Y155*H155:H155),"0")</f>
        <v>94.08</v>
      </c>
      <c r="Z157" s="37"/>
      <c r="AA157" s="273"/>
      <c r="AB157" s="273"/>
      <c r="AC157" s="273"/>
    </row>
    <row r="158" spans="1:68" ht="27.75" customHeight="1" x14ac:dyDescent="0.2">
      <c r="A158" s="322" t="s">
        <v>232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48"/>
      <c r="AB158" s="48"/>
      <c r="AC158" s="48"/>
    </row>
    <row r="159" spans="1:68" ht="16.5" customHeight="1" x14ac:dyDescent="0.25">
      <c r="A159" s="304" t="s">
        <v>233</v>
      </c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65"/>
      <c r="AB159" s="265"/>
      <c r="AC159" s="265"/>
    </row>
    <row r="160" spans="1:68" ht="14.25" customHeight="1" x14ac:dyDescent="0.25">
      <c r="A160" s="276" t="s">
        <v>64</v>
      </c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4"/>
      <c r="R162" s="284"/>
      <c r="S162" s="284"/>
      <c r="T162" s="285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92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93"/>
      <c r="P163" s="280" t="s">
        <v>73</v>
      </c>
      <c r="Q163" s="281"/>
      <c r="R163" s="281"/>
      <c r="S163" s="281"/>
      <c r="T163" s="281"/>
      <c r="U163" s="281"/>
      <c r="V163" s="282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x14ac:dyDescent="0.2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93"/>
      <c r="P164" s="280" t="s">
        <v>73</v>
      </c>
      <c r="Q164" s="281"/>
      <c r="R164" s="281"/>
      <c r="S164" s="281"/>
      <c r="T164" s="281"/>
      <c r="U164" s="281"/>
      <c r="V164" s="282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customHeight="1" x14ac:dyDescent="0.2">
      <c r="A165" s="322" t="s">
        <v>240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48"/>
      <c r="AB165" s="48"/>
      <c r="AC165" s="48"/>
    </row>
    <row r="166" spans="1:68" ht="16.5" customHeight="1" x14ac:dyDescent="0.25">
      <c r="A166" s="304" t="s">
        <v>241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65"/>
      <c r="AB166" s="265"/>
      <c r="AC166" s="265"/>
    </row>
    <row r="167" spans="1:68" ht="14.25" customHeight="1" x14ac:dyDescent="0.25">
      <c r="A167" s="276" t="s">
        <v>77</v>
      </c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70">
        <v>28</v>
      </c>
      <c r="Y168" s="27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0">
        <v>42</v>
      </c>
      <c r="Y169" s="271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292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93"/>
      <c r="P171" s="280" t="s">
        <v>73</v>
      </c>
      <c r="Q171" s="281"/>
      <c r="R171" s="281"/>
      <c r="S171" s="281"/>
      <c r="T171" s="281"/>
      <c r="U171" s="281"/>
      <c r="V171" s="282"/>
      <c r="W171" s="37" t="s">
        <v>70</v>
      </c>
      <c r="X171" s="272">
        <f>IFERROR(SUM(X168:X170),"0")</f>
        <v>112</v>
      </c>
      <c r="Y171" s="272">
        <f>IFERROR(SUM(Y168:Y170),"0")</f>
        <v>112</v>
      </c>
      <c r="Z171" s="272">
        <f>IFERROR(IF(Z168="",0,Z168),"0")+IFERROR(IF(Z169="",0,Z169),"0")+IFERROR(IF(Z170="",0,Z170),"0")</f>
        <v>2.0025599999999999</v>
      </c>
      <c r="AA171" s="273"/>
      <c r="AB171" s="273"/>
      <c r="AC171" s="273"/>
    </row>
    <row r="172" spans="1:68" x14ac:dyDescent="0.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93"/>
      <c r="P172" s="280" t="s">
        <v>73</v>
      </c>
      <c r="Q172" s="281"/>
      <c r="R172" s="281"/>
      <c r="S172" s="281"/>
      <c r="T172" s="281"/>
      <c r="U172" s="281"/>
      <c r="V172" s="282"/>
      <c r="W172" s="37" t="s">
        <v>74</v>
      </c>
      <c r="X172" s="272">
        <f>IFERROR(SUMPRODUCT(X168:X170*H168:H170),"0")</f>
        <v>336</v>
      </c>
      <c r="Y172" s="272">
        <f>IFERROR(SUMPRODUCT(Y168:Y170*H168:H170),"0")</f>
        <v>336</v>
      </c>
      <c r="Z172" s="37"/>
      <c r="AA172" s="273"/>
      <c r="AB172" s="273"/>
      <c r="AC172" s="273"/>
    </row>
    <row r="173" spans="1:68" ht="14.25" customHeight="1" x14ac:dyDescent="0.25">
      <c r="A173" s="276" t="s">
        <v>251</v>
      </c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53" t="s">
        <v>256</v>
      </c>
      <c r="Q174" s="284"/>
      <c r="R174" s="284"/>
      <c r="S174" s="284"/>
      <c r="T174" s="285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92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93"/>
      <c r="P175" s="280" t="s">
        <v>73</v>
      </c>
      <c r="Q175" s="281"/>
      <c r="R175" s="281"/>
      <c r="S175" s="281"/>
      <c r="T175" s="281"/>
      <c r="U175" s="281"/>
      <c r="V175" s="282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93"/>
      <c r="P176" s="280" t="s">
        <v>73</v>
      </c>
      <c r="Q176" s="281"/>
      <c r="R176" s="281"/>
      <c r="S176" s="281"/>
      <c r="T176" s="281"/>
      <c r="U176" s="281"/>
      <c r="V176" s="282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2" t="s">
        <v>259</v>
      </c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48"/>
      <c r="AB177" s="48"/>
      <c r="AC177" s="48"/>
    </row>
    <row r="178" spans="1:68" ht="16.5" customHeight="1" x14ac:dyDescent="0.25">
      <c r="A178" s="304" t="s">
        <v>260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65"/>
      <c r="AB178" s="265"/>
      <c r="AC178" s="265"/>
    </row>
    <row r="179" spans="1:68" ht="14.25" customHeight="1" x14ac:dyDescent="0.25">
      <c r="A179" s="276" t="s">
        <v>77</v>
      </c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55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4"/>
      <c r="R180" s="284"/>
      <c r="S180" s="284"/>
      <c r="T180" s="285"/>
      <c r="U180" s="34"/>
      <c r="V180" s="34"/>
      <c r="W180" s="35" t="s">
        <v>70</v>
      </c>
      <c r="X180" s="270">
        <v>28</v>
      </c>
      <c r="Y180" s="271">
        <f>IFERROR(IF(X180="","",X180),"")</f>
        <v>28</v>
      </c>
      <c r="Z180" s="36">
        <f>IFERROR(IF(X180="","",X180*0.01788),"")</f>
        <v>0.50063999999999997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83.44</v>
      </c>
      <c r="BN180" s="67">
        <f>IFERROR(Y180*I180,"0")</f>
        <v>83.44</v>
      </c>
      <c r="BO180" s="67">
        <f>IFERROR(X180/J180,"0")</f>
        <v>0.4</v>
      </c>
      <c r="BP180" s="67">
        <f>IFERROR(Y180/J180,"0")</f>
        <v>0.4</v>
      </c>
    </row>
    <row r="181" spans="1:68" x14ac:dyDescent="0.2">
      <c r="A181" s="292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93"/>
      <c r="P181" s="280" t="s">
        <v>73</v>
      </c>
      <c r="Q181" s="281"/>
      <c r="R181" s="281"/>
      <c r="S181" s="281"/>
      <c r="T181" s="281"/>
      <c r="U181" s="281"/>
      <c r="V181" s="282"/>
      <c r="W181" s="37" t="s">
        <v>70</v>
      </c>
      <c r="X181" s="272">
        <f>IFERROR(SUM(X180:X180),"0")</f>
        <v>28</v>
      </c>
      <c r="Y181" s="272">
        <f>IFERROR(SUM(Y180:Y180),"0")</f>
        <v>28</v>
      </c>
      <c r="Z181" s="272">
        <f>IFERROR(IF(Z180="",0,Z180),"0")</f>
        <v>0.50063999999999997</v>
      </c>
      <c r="AA181" s="273"/>
      <c r="AB181" s="273"/>
      <c r="AC181" s="273"/>
    </row>
    <row r="182" spans="1:68" x14ac:dyDescent="0.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93"/>
      <c r="P182" s="280" t="s">
        <v>73</v>
      </c>
      <c r="Q182" s="281"/>
      <c r="R182" s="281"/>
      <c r="S182" s="281"/>
      <c r="T182" s="281"/>
      <c r="U182" s="281"/>
      <c r="V182" s="282"/>
      <c r="W182" s="37" t="s">
        <v>74</v>
      </c>
      <c r="X182" s="272">
        <f>IFERROR(SUMPRODUCT(X180:X180*H180:H180),"0")</f>
        <v>77.28</v>
      </c>
      <c r="Y182" s="272">
        <f>IFERROR(SUMPRODUCT(Y180:Y180*H180:H180),"0")</f>
        <v>77.28</v>
      </c>
      <c r="Z182" s="37"/>
      <c r="AA182" s="273"/>
      <c r="AB182" s="273"/>
      <c r="AC182" s="273"/>
    </row>
    <row r="183" spans="1:68" ht="14.25" customHeight="1" x14ac:dyDescent="0.25">
      <c r="A183" s="276" t="s">
        <v>123</v>
      </c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46.810400000000001</v>
      </c>
      <c r="BN187" s="67">
        <f>IFERROR(Y187*I187,"0")</f>
        <v>46.810400000000001</v>
      </c>
      <c r="BO187" s="67">
        <f>IFERROR(X187/J187,"0")</f>
        <v>0.2</v>
      </c>
      <c r="BP187" s="67">
        <f>IFERROR(Y187/J187,"0")</f>
        <v>0.2</v>
      </c>
    </row>
    <row r="188" spans="1:68" x14ac:dyDescent="0.2">
      <c r="A188" s="292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93"/>
      <c r="P188" s="280" t="s">
        <v>73</v>
      </c>
      <c r="Q188" s="281"/>
      <c r="R188" s="281"/>
      <c r="S188" s="281"/>
      <c r="T188" s="281"/>
      <c r="U188" s="281"/>
      <c r="V188" s="282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93"/>
      <c r="P189" s="280" t="s">
        <v>73</v>
      </c>
      <c r="Q189" s="281"/>
      <c r="R189" s="281"/>
      <c r="S189" s="281"/>
      <c r="T189" s="281"/>
      <c r="U189" s="281"/>
      <c r="V189" s="282"/>
      <c r="W189" s="37" t="s">
        <v>74</v>
      </c>
      <c r="X189" s="272">
        <f>IFERROR(SUMPRODUCT(X184:X187*H184:H187),"0")</f>
        <v>36.96</v>
      </c>
      <c r="Y189" s="272">
        <f>IFERROR(SUMPRODUCT(Y184:Y187*H184:H187),"0")</f>
        <v>36.96</v>
      </c>
      <c r="Z189" s="37"/>
      <c r="AA189" s="273"/>
      <c r="AB189" s="273"/>
      <c r="AC189" s="273"/>
    </row>
    <row r="190" spans="1:68" ht="16.5" customHeight="1" x14ac:dyDescent="0.25">
      <c r="A190" s="304" t="s">
        <v>275</v>
      </c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65"/>
      <c r="AB190" s="265"/>
      <c r="AC190" s="265"/>
    </row>
    <row r="191" spans="1:68" ht="14.25" customHeight="1" x14ac:dyDescent="0.25">
      <c r="A191" s="276" t="s">
        <v>64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5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4"/>
      <c r="R196" s="284"/>
      <c r="S196" s="284"/>
      <c r="T196" s="285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2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93"/>
      <c r="P197" s="280" t="s">
        <v>73</v>
      </c>
      <c r="Q197" s="281"/>
      <c r="R197" s="281"/>
      <c r="S197" s="281"/>
      <c r="T197" s="281"/>
      <c r="U197" s="281"/>
      <c r="V197" s="282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x14ac:dyDescent="0.2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93"/>
      <c r="P198" s="280" t="s">
        <v>73</v>
      </c>
      <c r="Q198" s="281"/>
      <c r="R198" s="281"/>
      <c r="S198" s="281"/>
      <c r="T198" s="281"/>
      <c r="U198" s="281"/>
      <c r="V198" s="282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customHeight="1" x14ac:dyDescent="0.25">
      <c r="A199" s="304" t="s">
        <v>287</v>
      </c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65"/>
      <c r="AB199" s="265"/>
      <c r="AC199" s="265"/>
    </row>
    <row r="200" spans="1:68" ht="14.25" customHeight="1" x14ac:dyDescent="0.25">
      <c r="A200" s="276" t="s">
        <v>64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5" t="s">
        <v>290</v>
      </c>
      <c r="Q201" s="284"/>
      <c r="R201" s="284"/>
      <c r="S201" s="284"/>
      <c r="T201" s="285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92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93"/>
      <c r="P202" s="280" t="s">
        <v>73</v>
      </c>
      <c r="Q202" s="281"/>
      <c r="R202" s="281"/>
      <c r="S202" s="281"/>
      <c r="T202" s="281"/>
      <c r="U202" s="281"/>
      <c r="V202" s="282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93"/>
      <c r="P203" s="280" t="s">
        <v>73</v>
      </c>
      <c r="Q203" s="281"/>
      <c r="R203" s="281"/>
      <c r="S203" s="281"/>
      <c r="T203" s="281"/>
      <c r="U203" s="281"/>
      <c r="V203" s="282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customHeight="1" x14ac:dyDescent="0.25">
      <c r="A204" s="304" t="s">
        <v>292</v>
      </c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65"/>
      <c r="AB204" s="265"/>
      <c r="AC204" s="265"/>
    </row>
    <row r="205" spans="1:68" ht="14.25" customHeight="1" x14ac:dyDescent="0.25">
      <c r="A205" s="276" t="s">
        <v>64</v>
      </c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4"/>
      <c r="R206" s="284"/>
      <c r="S206" s="284"/>
      <c r="T206" s="285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2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93"/>
      <c r="P207" s="280" t="s">
        <v>73</v>
      </c>
      <c r="Q207" s="281"/>
      <c r="R207" s="281"/>
      <c r="S207" s="281"/>
      <c r="T207" s="281"/>
      <c r="U207" s="281"/>
      <c r="V207" s="282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93"/>
      <c r="P208" s="280" t="s">
        <v>73</v>
      </c>
      <c r="Q208" s="281"/>
      <c r="R208" s="281"/>
      <c r="S208" s="281"/>
      <c r="T208" s="281"/>
      <c r="U208" s="281"/>
      <c r="V208" s="282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76" t="s">
        <v>123</v>
      </c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2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93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93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304" t="s">
        <v>303</v>
      </c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65"/>
      <c r="AB215" s="265"/>
      <c r="AC215" s="265"/>
    </row>
    <row r="216" spans="1:68" ht="14.25" customHeight="1" x14ac:dyDescent="0.25">
      <c r="A216" s="276" t="s">
        <v>64</v>
      </c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4"/>
      <c r="R218" s="284"/>
      <c r="S218" s="284"/>
      <c r="T218" s="285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2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93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93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2" t="s">
        <v>309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48"/>
      <c r="AB221" s="48"/>
      <c r="AC221" s="48"/>
    </row>
    <row r="222" spans="1:68" ht="16.5" customHeight="1" x14ac:dyDescent="0.25">
      <c r="A222" s="304" t="s">
        <v>310</v>
      </c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65"/>
      <c r="AB222" s="265"/>
      <c r="AC222" s="265"/>
    </row>
    <row r="223" spans="1:68" ht="14.25" customHeight="1" x14ac:dyDescent="0.25">
      <c r="A223" s="276" t="s">
        <v>64</v>
      </c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4"/>
      <c r="R224" s="284"/>
      <c r="S224" s="284"/>
      <c r="T224" s="285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2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93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93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2" t="s">
        <v>314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48"/>
      <c r="AB227" s="48"/>
      <c r="AC227" s="48"/>
    </row>
    <row r="228" spans="1:68" ht="16.5" customHeight="1" x14ac:dyDescent="0.25">
      <c r="A228" s="304" t="s">
        <v>315</v>
      </c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65"/>
      <c r="AB228" s="265"/>
      <c r="AC228" s="265"/>
    </row>
    <row r="229" spans="1:68" ht="14.25" customHeight="1" x14ac:dyDescent="0.25">
      <c r="A229" s="276" t="s">
        <v>64</v>
      </c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4"/>
      <c r="R230" s="284"/>
      <c r="S230" s="284"/>
      <c r="T230" s="285"/>
      <c r="U230" s="34"/>
      <c r="V230" s="34"/>
      <c r="W230" s="35" t="s">
        <v>70</v>
      </c>
      <c r="X230" s="270">
        <v>192</v>
      </c>
      <c r="Y230" s="271">
        <f>IFERROR(IF(X230="","",X230),"")</f>
        <v>192</v>
      </c>
      <c r="Z230" s="36">
        <f>IFERROR(IF(X230="","",X230*0.0155),"")</f>
        <v>2.976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1010.3039999999999</v>
      </c>
      <c r="BN230" s="67">
        <f>IFERROR(Y230*I230,"0")</f>
        <v>1010.3039999999999</v>
      </c>
      <c r="BO230" s="67">
        <f>IFERROR(X230/J230,"0")</f>
        <v>2.2857142857142856</v>
      </c>
      <c r="BP230" s="67">
        <f>IFERROR(Y230/J230,"0")</f>
        <v>2.2857142857142856</v>
      </c>
    </row>
    <row r="231" spans="1:68" x14ac:dyDescent="0.2">
      <c r="A231" s="292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93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2">
        <f>IFERROR(SUM(X230:X230),"0")</f>
        <v>192</v>
      </c>
      <c r="Y231" s="272">
        <f>IFERROR(SUM(Y230:Y230),"0")</f>
        <v>192</v>
      </c>
      <c r="Z231" s="272">
        <f>IFERROR(IF(Z230="",0,Z230),"0")</f>
        <v>2.976</v>
      </c>
      <c r="AA231" s="273"/>
      <c r="AB231" s="273"/>
      <c r="AC231" s="273"/>
    </row>
    <row r="232" spans="1:68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93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2">
        <f>IFERROR(SUMPRODUCT(X230:X230*H230:H230),"0")</f>
        <v>960</v>
      </c>
      <c r="Y232" s="272">
        <f>IFERROR(SUMPRODUCT(Y230:Y230*H230:H230),"0")</f>
        <v>960</v>
      </c>
      <c r="Z232" s="37"/>
      <c r="AA232" s="273"/>
      <c r="AB232" s="273"/>
      <c r="AC232" s="273"/>
    </row>
    <row r="233" spans="1:68" ht="27.75" customHeight="1" x14ac:dyDescent="0.2">
      <c r="A233" s="322" t="s">
        <v>318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customHeight="1" x14ac:dyDescent="0.25">
      <c r="A234" s="304" t="s">
        <v>319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65"/>
      <c r="AB234" s="265"/>
      <c r="AC234" s="265"/>
    </row>
    <row r="235" spans="1:68" ht="14.25" customHeight="1" x14ac:dyDescent="0.25">
      <c r="A235" s="276" t="s">
        <v>320</v>
      </c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4"/>
      <c r="R236" s="284"/>
      <c r="S236" s="284"/>
      <c r="T236" s="285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2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93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93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76" t="s">
        <v>123</v>
      </c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4"/>
      <c r="R240" s="284"/>
      <c r="S240" s="284"/>
      <c r="T240" s="285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92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93"/>
      <c r="P241" s="280" t="s">
        <v>73</v>
      </c>
      <c r="Q241" s="281"/>
      <c r="R241" s="281"/>
      <c r="S241" s="281"/>
      <c r="T241" s="281"/>
      <c r="U241" s="281"/>
      <c r="V241" s="282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93"/>
      <c r="P242" s="280" t="s">
        <v>73</v>
      </c>
      <c r="Q242" s="281"/>
      <c r="R242" s="281"/>
      <c r="S242" s="281"/>
      <c r="T242" s="281"/>
      <c r="U242" s="281"/>
      <c r="V242" s="282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2" t="s">
        <v>326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48"/>
      <c r="AB243" s="48"/>
      <c r="AC243" s="48"/>
    </row>
    <row r="244" spans="1:68" ht="16.5" customHeight="1" x14ac:dyDescent="0.25">
      <c r="A244" s="304" t="s">
        <v>326</v>
      </c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65"/>
      <c r="AB244" s="265"/>
      <c r="AC244" s="265"/>
    </row>
    <row r="245" spans="1:68" ht="14.25" customHeight="1" x14ac:dyDescent="0.25">
      <c r="A245" s="276" t="s">
        <v>64</v>
      </c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39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4"/>
      <c r="R248" s="284"/>
      <c r="S248" s="284"/>
      <c r="T248" s="285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93"/>
      <c r="P249" s="280" t="s">
        <v>73</v>
      </c>
      <c r="Q249" s="281"/>
      <c r="R249" s="281"/>
      <c r="S249" s="281"/>
      <c r="T249" s="281"/>
      <c r="U249" s="281"/>
      <c r="V249" s="282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93"/>
      <c r="P250" s="280" t="s">
        <v>73</v>
      </c>
      <c r="Q250" s="281"/>
      <c r="R250" s="281"/>
      <c r="S250" s="281"/>
      <c r="T250" s="281"/>
      <c r="U250" s="281"/>
      <c r="V250" s="282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76" t="s">
        <v>77</v>
      </c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4"/>
      <c r="R252" s="284"/>
      <c r="S252" s="284"/>
      <c r="T252" s="285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93"/>
      <c r="P254" s="280" t="s">
        <v>73</v>
      </c>
      <c r="Q254" s="281"/>
      <c r="R254" s="281"/>
      <c r="S254" s="281"/>
      <c r="T254" s="281"/>
      <c r="U254" s="281"/>
      <c r="V254" s="282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x14ac:dyDescent="0.2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93"/>
      <c r="P255" s="280" t="s">
        <v>73</v>
      </c>
      <c r="Q255" s="281"/>
      <c r="R255" s="281"/>
      <c r="S255" s="281"/>
      <c r="T255" s="281"/>
      <c r="U255" s="281"/>
      <c r="V255" s="282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customHeight="1" x14ac:dyDescent="0.25">
      <c r="A256" s="276" t="s">
        <v>117</v>
      </c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4"/>
      <c r="R257" s="284"/>
      <c r="S257" s="284"/>
      <c r="T257" s="285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4"/>
      <c r="R258" s="284"/>
      <c r="S258" s="284"/>
      <c r="T258" s="285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4"/>
      <c r="R259" s="284"/>
      <c r="S259" s="284"/>
      <c r="T259" s="285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93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2">
        <f>IFERROR(SUM(X257:X259),"0")</f>
        <v>0</v>
      </c>
      <c r="Y260" s="272">
        <f>IFERROR(SUM(Y257:Y259),"0")</f>
        <v>0</v>
      </c>
      <c r="Z260" s="272">
        <f>IFERROR(IF(Z257="",0,Z257),"0")+IFERROR(IF(Z258="",0,Z258),"0")+IFERROR(IF(Z259="",0,Z259),"0")</f>
        <v>0</v>
      </c>
      <c r="AA260" s="273"/>
      <c r="AB260" s="273"/>
      <c r="AC260" s="273"/>
    </row>
    <row r="261" spans="1:68" x14ac:dyDescent="0.2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93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2">
        <f>IFERROR(SUMPRODUCT(X257:X259*H257:H259),"0")</f>
        <v>0</v>
      </c>
      <c r="Y261" s="272">
        <f>IFERROR(SUMPRODUCT(Y257:Y259*H257:H259),"0")</f>
        <v>0</v>
      </c>
      <c r="Z261" s="37"/>
      <c r="AA261" s="273"/>
      <c r="AB261" s="273"/>
      <c r="AC261" s="273"/>
    </row>
    <row r="262" spans="1:68" ht="14.25" customHeight="1" x14ac:dyDescent="0.25">
      <c r="A262" s="276" t="s">
        <v>123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4"/>
      <c r="R263" s="284"/>
      <c r="S263" s="284"/>
      <c r="T263" s="285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4"/>
      <c r="R264" s="284"/>
      <c r="S264" s="284"/>
      <c r="T264" s="285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4"/>
      <c r="R265" s="284"/>
      <c r="S265" s="284"/>
      <c r="T265" s="285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4"/>
      <c r="R266" s="284"/>
      <c r="S266" s="284"/>
      <c r="T266" s="285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4"/>
      <c r="R269" s="284"/>
      <c r="S269" s="284"/>
      <c r="T269" s="285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6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4"/>
      <c r="R272" s="284"/>
      <c r="S272" s="284"/>
      <c r="T272" s="285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92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93"/>
      <c r="P273" s="280" t="s">
        <v>73</v>
      </c>
      <c r="Q273" s="281"/>
      <c r="R273" s="281"/>
      <c r="S273" s="281"/>
      <c r="T273" s="281"/>
      <c r="U273" s="281"/>
      <c r="V273" s="282"/>
      <c r="W273" s="37" t="s">
        <v>70</v>
      </c>
      <c r="X273" s="272">
        <f>IFERROR(SUM(X263:X272),"0")</f>
        <v>0</v>
      </c>
      <c r="Y273" s="272">
        <f>IFERROR(SUM(Y263:Y272),"0")</f>
        <v>0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273"/>
      <c r="AB273" s="273"/>
      <c r="AC273" s="273"/>
    </row>
    <row r="274" spans="1:32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93"/>
      <c r="P274" s="280" t="s">
        <v>73</v>
      </c>
      <c r="Q274" s="281"/>
      <c r="R274" s="281"/>
      <c r="S274" s="281"/>
      <c r="T274" s="281"/>
      <c r="U274" s="281"/>
      <c r="V274" s="282"/>
      <c r="W274" s="37" t="s">
        <v>74</v>
      </c>
      <c r="X274" s="272">
        <f>IFERROR(SUMPRODUCT(X263:X272*H263:H272),"0")</f>
        <v>0</v>
      </c>
      <c r="Y274" s="272">
        <f>IFERROR(SUMPRODUCT(Y263:Y272*H263:H272),"0")</f>
        <v>0</v>
      </c>
      <c r="Z274" s="37"/>
      <c r="AA274" s="273"/>
      <c r="AB274" s="273"/>
      <c r="AC274" s="273"/>
    </row>
    <row r="275" spans="1:32" ht="15" customHeight="1" x14ac:dyDescent="0.2">
      <c r="A275" s="394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374"/>
      <c r="P275" s="317" t="s">
        <v>369</v>
      </c>
      <c r="Q275" s="318"/>
      <c r="R275" s="318"/>
      <c r="S275" s="318"/>
      <c r="T275" s="318"/>
      <c r="U275" s="318"/>
      <c r="V275" s="319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2415.7200000000003</v>
      </c>
      <c r="Y275" s="272">
        <f>IFERROR(Y24+Y32+Y39+Y47+Y52+Y56+Y61+Y67+Y73+Y78+Y84+Y94+Y100+Y111+Y115+Y119+Y125+Y131+Y137+Y142+Y147+Y152+Y157+Y164+Y172+Y176+Y182+Y189+Y198+Y203+Y208+Y214+Y220+Y226+Y232+Y238+Y242+Y250+Y255+Y261+Y274,"0")</f>
        <v>2415.7200000000003</v>
      </c>
      <c r="Z275" s="37"/>
      <c r="AA275" s="273"/>
      <c r="AB275" s="273"/>
      <c r="AC275" s="273"/>
    </row>
    <row r="276" spans="1:32" x14ac:dyDescent="0.2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374"/>
      <c r="P276" s="317" t="s">
        <v>370</v>
      </c>
      <c r="Q276" s="318"/>
      <c r="R276" s="318"/>
      <c r="S276" s="318"/>
      <c r="T276" s="318"/>
      <c r="U276" s="318"/>
      <c r="V276" s="319"/>
      <c r="W276" s="37" t="s">
        <v>74</v>
      </c>
      <c r="X276" s="272">
        <f>IFERROR(SUM(BM22:BM272),"0")</f>
        <v>2740.7543999999998</v>
      </c>
      <c r="Y276" s="272">
        <f>IFERROR(SUM(BN22:BN272),"0")</f>
        <v>2740.7543999999998</v>
      </c>
      <c r="Z276" s="37"/>
      <c r="AA276" s="273"/>
      <c r="AB276" s="273"/>
      <c r="AC276" s="273"/>
    </row>
    <row r="277" spans="1:32" x14ac:dyDescent="0.2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374"/>
      <c r="P277" s="317" t="s">
        <v>371</v>
      </c>
      <c r="Q277" s="318"/>
      <c r="R277" s="318"/>
      <c r="S277" s="318"/>
      <c r="T277" s="318"/>
      <c r="U277" s="318"/>
      <c r="V277" s="319"/>
      <c r="W277" s="37" t="s">
        <v>372</v>
      </c>
      <c r="X277" s="38">
        <f>ROUNDUP(SUM(BO22:BO272),0)</f>
        <v>9</v>
      </c>
      <c r="Y277" s="38">
        <f>ROUNDUP(SUM(BP22:BP272),0)</f>
        <v>9</v>
      </c>
      <c r="Z277" s="37"/>
      <c r="AA277" s="273"/>
      <c r="AB277" s="273"/>
      <c r="AC277" s="273"/>
    </row>
    <row r="278" spans="1:32" x14ac:dyDescent="0.2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374"/>
      <c r="P278" s="317" t="s">
        <v>373</v>
      </c>
      <c r="Q278" s="318"/>
      <c r="R278" s="318"/>
      <c r="S278" s="318"/>
      <c r="T278" s="318"/>
      <c r="U278" s="318"/>
      <c r="V278" s="319"/>
      <c r="W278" s="37" t="s">
        <v>74</v>
      </c>
      <c r="X278" s="272">
        <f>GrossWeightTotal+PalletQtyTotal*25</f>
        <v>2965.7543999999998</v>
      </c>
      <c r="Y278" s="272">
        <f>GrossWeightTotalR+PalletQtyTotalR*25</f>
        <v>2965.7543999999998</v>
      </c>
      <c r="Z278" s="37"/>
      <c r="AA278" s="273"/>
      <c r="AB278" s="273"/>
      <c r="AC278" s="273"/>
    </row>
    <row r="279" spans="1:32" x14ac:dyDescent="0.2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374"/>
      <c r="P279" s="317" t="s">
        <v>374</v>
      </c>
      <c r="Q279" s="318"/>
      <c r="R279" s="318"/>
      <c r="S279" s="318"/>
      <c r="T279" s="318"/>
      <c r="U279" s="318"/>
      <c r="V279" s="319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738</v>
      </c>
      <c r="Y279" s="272">
        <f>IFERROR(Y23+Y31+Y38+Y46+Y51+Y55+Y60+Y66+Y72+Y77+Y83+Y93+Y99+Y110+Y114+Y118+Y124+Y130+Y136+Y141+Y146+Y151+Y156+Y163+Y171+Y175+Y181+Y188+Y197+Y202+Y207+Y213+Y219+Y225+Y231+Y237+Y241+Y249+Y254+Y260+Y273,"0")</f>
        <v>738</v>
      </c>
      <c r="Z279" s="37"/>
      <c r="AA279" s="273"/>
      <c r="AB279" s="273"/>
      <c r="AC279" s="273"/>
    </row>
    <row r="280" spans="1:32" ht="14.25" customHeight="1" x14ac:dyDescent="0.2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374"/>
      <c r="P280" s="317" t="s">
        <v>375</v>
      </c>
      <c r="Q280" s="318"/>
      <c r="R280" s="318"/>
      <c r="S280" s="318"/>
      <c r="T280" s="318"/>
      <c r="U280" s="318"/>
      <c r="V280" s="319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11.433399999999999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6" t="s">
        <v>75</v>
      </c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7"/>
      <c r="U282" s="262" t="s">
        <v>232</v>
      </c>
      <c r="V282" s="262" t="s">
        <v>240</v>
      </c>
      <c r="W282" s="286" t="s">
        <v>259</v>
      </c>
      <c r="X282" s="396"/>
      <c r="Y282" s="396"/>
      <c r="Z282" s="396"/>
      <c r="AA282" s="39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45" t="s">
        <v>378</v>
      </c>
      <c r="B283" s="286" t="s">
        <v>63</v>
      </c>
      <c r="C283" s="286" t="s">
        <v>76</v>
      </c>
      <c r="D283" s="286" t="s">
        <v>89</v>
      </c>
      <c r="E283" s="286" t="s">
        <v>99</v>
      </c>
      <c r="F283" s="286" t="s">
        <v>110</v>
      </c>
      <c r="G283" s="286" t="s">
        <v>133</v>
      </c>
      <c r="H283" s="286" t="s">
        <v>140</v>
      </c>
      <c r="I283" s="286" t="s">
        <v>144</v>
      </c>
      <c r="J283" s="286" t="s">
        <v>152</v>
      </c>
      <c r="K283" s="286" t="s">
        <v>167</v>
      </c>
      <c r="L283" s="286" t="s">
        <v>173</v>
      </c>
      <c r="M283" s="286" t="s">
        <v>198</v>
      </c>
      <c r="N283" s="263"/>
      <c r="O283" s="286" t="s">
        <v>204</v>
      </c>
      <c r="P283" s="286" t="s">
        <v>211</v>
      </c>
      <c r="Q283" s="286" t="s">
        <v>216</v>
      </c>
      <c r="R283" s="286" t="s">
        <v>220</v>
      </c>
      <c r="S283" s="286" t="s">
        <v>223</v>
      </c>
      <c r="T283" s="286" t="s">
        <v>228</v>
      </c>
      <c r="U283" s="286" t="s">
        <v>233</v>
      </c>
      <c r="V283" s="286" t="s">
        <v>241</v>
      </c>
      <c r="W283" s="286" t="s">
        <v>260</v>
      </c>
      <c r="X283" s="286" t="s">
        <v>275</v>
      </c>
      <c r="Y283" s="286" t="s">
        <v>287</v>
      </c>
      <c r="Z283" s="286" t="s">
        <v>292</v>
      </c>
      <c r="AA283" s="286" t="s">
        <v>303</v>
      </c>
      <c r="AB283" s="286" t="s">
        <v>310</v>
      </c>
      <c r="AC283" s="286" t="s">
        <v>315</v>
      </c>
      <c r="AD283" s="286" t="s">
        <v>319</v>
      </c>
      <c r="AE283" s="286" t="s">
        <v>326</v>
      </c>
      <c r="AF283" s="263"/>
    </row>
    <row r="284" spans="1:32" ht="13.5" customHeight="1" thickBot="1" x14ac:dyDescent="0.25">
      <c r="A284" s="34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63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126</v>
      </c>
      <c r="D285" s="46">
        <f>IFERROR(X35*H35,"0")+IFERROR(X36*H36,"0")+IFERROR(X37*H37,"0")</f>
        <v>0</v>
      </c>
      <c r="E285" s="46">
        <f>IFERROR(X42*H42,"0")+IFERROR(X43*H43,"0")+IFERROR(X44*H44,"0")+IFERROR(X45*H45,"0")</f>
        <v>0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0</v>
      </c>
      <c r="H285" s="46">
        <f>IFERROR(X76*H76,"0")</f>
        <v>100.8</v>
      </c>
      <c r="I285" s="46">
        <f>IFERROR(X81*H81,"0")+IFERROR(X82*H82,"0")</f>
        <v>252</v>
      </c>
      <c r="J285" s="46">
        <f>IFERROR(X87*H87,"0")+IFERROR(X88*H88,"0")+IFERROR(X89*H89,"0")+IFERROR(X90*H90,"0")+IFERROR(X91*H91,"0")+IFERROR(X92*H92,"0")</f>
        <v>0</v>
      </c>
      <c r="K285" s="46">
        <f>IFERROR(X97*H97,"0")+IFERROR(X98*H98,"0")</f>
        <v>100.8</v>
      </c>
      <c r="L285" s="46">
        <f>IFERROR(X103*H103,"0")+IFERROR(X104*H104,"0")+IFERROR(X105*H105,"0")+IFERROR(X106*H106,"0")+IFERROR(X107*H107,"0")+IFERROR(X108*H108,"0")+IFERROR(X109*H109,"0")+IFERROR(X113*H113,"0")+IFERROR(X117*H117,"0")</f>
        <v>0</v>
      </c>
      <c r="M285" s="46">
        <f>IFERROR(X122*H122,"0")+IFERROR(X123*H123,"0")</f>
        <v>0</v>
      </c>
      <c r="N285" s="263"/>
      <c r="O285" s="46">
        <f>IFERROR(X128*H128,"0")+IFERROR(X129*H129,"0")</f>
        <v>126</v>
      </c>
      <c r="P285" s="46">
        <f>IFERROR(X134*H134,"0")+IFERROR(X135*H135,"0")</f>
        <v>168</v>
      </c>
      <c r="Q285" s="46">
        <f>IFERROR(X140*H140,"0")</f>
        <v>0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94.08</v>
      </c>
      <c r="U285" s="46">
        <f>IFERROR(X161*H161,"0")+IFERROR(X162*H162,"0")</f>
        <v>0</v>
      </c>
      <c r="V285" s="46">
        <f>IFERROR(X168*H168,"0")+IFERROR(X169*H169,"0")+IFERROR(X170*H170,"0")+IFERROR(X174*H174,"0")</f>
        <v>336</v>
      </c>
      <c r="W285" s="46">
        <f>IFERROR(X180*H180,"0")+IFERROR(X184*H184,"0")+IFERROR(X185*H185,"0")+IFERROR(X186*H186,"0")+IFERROR(X187*H187,"0")</f>
        <v>114.24000000000001</v>
      </c>
      <c r="X285" s="46">
        <f>IFERROR(X192*H192,"0")+IFERROR(X193*H193,"0")+IFERROR(X194*H194,"0")+IFERROR(X195*H195,"0")+IFERROR(X196*H196,"0")</f>
        <v>0</v>
      </c>
      <c r="Y285" s="46">
        <f>IFERROR(X201*H201,"0")</f>
        <v>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960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960</v>
      </c>
      <c r="B288" s="60">
        <f>SUMPRODUCT(--(BB:BB="ПГП"),--(W:W="кор"),H:H,Y:Y)+SUMPRODUCT(--(BB:BB="ПГП"),--(W:W="кг"),Y:Y)</f>
        <v>1455.72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A188:O18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D257:E257"/>
    <mergeCell ref="P270:T270"/>
    <mergeCell ref="A110:O111"/>
    <mergeCell ref="P36:T36"/>
    <mergeCell ref="P107:T107"/>
    <mergeCell ref="D150:E150"/>
    <mergeCell ref="D44:E4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P261:V261"/>
    <mergeCell ref="A86:Z86"/>
    <mergeCell ref="A144:Z144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D187:E187"/>
    <mergeCell ref="D174:E174"/>
    <mergeCell ref="A34:Z34"/>
    <mergeCell ref="H9:I9"/>
    <mergeCell ref="D45:E45"/>
    <mergeCell ref="A49:Z49"/>
    <mergeCell ref="P24:V24"/>
    <mergeCell ref="P260:V260"/>
    <mergeCell ref="P155:T155"/>
    <mergeCell ref="P81:T81"/>
    <mergeCell ref="P252:T252"/>
    <mergeCell ref="V10:W10"/>
    <mergeCell ref="D195:E195"/>
    <mergeCell ref="P170:T170"/>
    <mergeCell ref="P145:T145"/>
    <mergeCell ref="D253:E253"/>
    <mergeCell ref="P232:V232"/>
    <mergeCell ref="A149:Z149"/>
    <mergeCell ref="W17:W18"/>
    <mergeCell ref="V12:W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