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4598DFC5-F624-4742-AD02-0C8E910E9B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заказа'!$B$34:$B$34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заказа'!$X$34:$X$34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заказа'!$Y$34:$Y$34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заказа'!$W$34:$W$34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Y214" i="1"/>
  <c r="X214" i="1"/>
  <c r="Z213" i="1"/>
  <c r="X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X208" i="1"/>
  <c r="Z207" i="1"/>
  <c r="X207" i="1"/>
  <c r="BO206" i="1"/>
  <c r="BM206" i="1"/>
  <c r="Z206" i="1"/>
  <c r="Y206" i="1"/>
  <c r="P206" i="1"/>
  <c r="Y203" i="1"/>
  <c r="X203" i="1"/>
  <c r="Z202" i="1"/>
  <c r="X202" i="1"/>
  <c r="BO201" i="1"/>
  <c r="BM201" i="1"/>
  <c r="Z201" i="1"/>
  <c r="Y201" i="1"/>
  <c r="X198" i="1"/>
  <c r="X197" i="1"/>
  <c r="BP196" i="1"/>
  <c r="BO196" i="1"/>
  <c r="BN196" i="1"/>
  <c r="BM196" i="1"/>
  <c r="Z196" i="1"/>
  <c r="Y196" i="1"/>
  <c r="P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Z197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P185" i="1"/>
  <c r="BO184" i="1"/>
  <c r="BM184" i="1"/>
  <c r="Z184" i="1"/>
  <c r="Z188" i="1" s="1"/>
  <c r="Y184" i="1"/>
  <c r="P184" i="1"/>
  <c r="X182" i="1"/>
  <c r="Z181" i="1"/>
  <c r="X181" i="1"/>
  <c r="BO180" i="1"/>
  <c r="BM180" i="1"/>
  <c r="Z180" i="1"/>
  <c r="Y180" i="1"/>
  <c r="P180" i="1"/>
  <c r="Y176" i="1"/>
  <c r="X176" i="1"/>
  <c r="Z175" i="1"/>
  <c r="X175" i="1"/>
  <c r="BO174" i="1"/>
  <c r="BM174" i="1"/>
  <c r="Z174" i="1"/>
  <c r="Y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P161" i="1"/>
  <c r="X157" i="1"/>
  <c r="Z156" i="1"/>
  <c r="X156" i="1"/>
  <c r="BO155" i="1"/>
  <c r="BM155" i="1"/>
  <c r="Z155" i="1"/>
  <c r="Y155" i="1"/>
  <c r="P155" i="1"/>
  <c r="Y152" i="1"/>
  <c r="X152" i="1"/>
  <c r="X151" i="1"/>
  <c r="BO150" i="1"/>
  <c r="BM150" i="1"/>
  <c r="Z150" i="1"/>
  <c r="Z151" i="1" s="1"/>
  <c r="Y150" i="1"/>
  <c r="P150" i="1"/>
  <c r="X147" i="1"/>
  <c r="Y146" i="1"/>
  <c r="X146" i="1"/>
  <c r="BP145" i="1"/>
  <c r="BO145" i="1"/>
  <c r="BN145" i="1"/>
  <c r="BM145" i="1"/>
  <c r="Z145" i="1"/>
  <c r="Z146" i="1" s="1"/>
  <c r="Y145" i="1"/>
  <c r="Y147" i="1" s="1"/>
  <c r="P145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P134" i="1"/>
  <c r="X131" i="1"/>
  <c r="X130" i="1"/>
  <c r="BO129" i="1"/>
  <c r="BM129" i="1"/>
  <c r="Z129" i="1"/>
  <c r="Y129" i="1"/>
  <c r="BP129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Z118" i="1"/>
  <c r="X118" i="1"/>
  <c r="BO117" i="1"/>
  <c r="BM117" i="1"/>
  <c r="Z117" i="1"/>
  <c r="Y117" i="1"/>
  <c r="Y118" i="1" s="1"/>
  <c r="P117" i="1"/>
  <c r="X115" i="1"/>
  <c r="Z114" i="1"/>
  <c r="X114" i="1"/>
  <c r="BO113" i="1"/>
  <c r="BM113" i="1"/>
  <c r="Z113" i="1"/>
  <c r="Y113" i="1"/>
  <c r="Y114" i="1" s="1"/>
  <c r="P113" i="1"/>
  <c r="X111" i="1"/>
  <c r="X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10" i="1" s="1"/>
  <c r="Y102" i="1"/>
  <c r="Y110" i="1" s="1"/>
  <c r="P102" i="1"/>
  <c r="X99" i="1"/>
  <c r="X98" i="1"/>
  <c r="BP97" i="1"/>
  <c r="BO97" i="1"/>
  <c r="BN97" i="1"/>
  <c r="BM97" i="1"/>
  <c r="Z97" i="1"/>
  <c r="Y97" i="1"/>
  <c r="P97" i="1"/>
  <c r="BO96" i="1"/>
  <c r="BM96" i="1"/>
  <c r="Z96" i="1"/>
  <c r="Z98" i="1" s="1"/>
  <c r="Y96" i="1"/>
  <c r="Y99" i="1" s="1"/>
  <c r="P96" i="1"/>
  <c r="X93" i="1"/>
  <c r="X92" i="1"/>
  <c r="BO91" i="1"/>
  <c r="BM91" i="1"/>
  <c r="Z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Z92" i="1" s="1"/>
  <c r="Y86" i="1"/>
  <c r="Y92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Z80" i="1"/>
  <c r="Z82" i="1" s="1"/>
  <c r="Y80" i="1"/>
  <c r="Y83" i="1" s="1"/>
  <c r="P80" i="1"/>
  <c r="X77" i="1"/>
  <c r="Z76" i="1"/>
  <c r="X76" i="1"/>
  <c r="BO75" i="1"/>
  <c r="BM75" i="1"/>
  <c r="Z75" i="1"/>
  <c r="Y75" i="1"/>
  <c r="Y76" i="1" s="1"/>
  <c r="P75" i="1"/>
  <c r="X72" i="1"/>
  <c r="X71" i="1"/>
  <c r="BO70" i="1"/>
  <c r="BM70" i="1"/>
  <c r="Z70" i="1"/>
  <c r="Y70" i="1"/>
  <c r="BP70" i="1" s="1"/>
  <c r="P70" i="1"/>
  <c r="BP69" i="1"/>
  <c r="BO69" i="1"/>
  <c r="BN69" i="1"/>
  <c r="BM69" i="1"/>
  <c r="Z69" i="1"/>
  <c r="Z71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Z57" i="1"/>
  <c r="Z59" i="1" s="1"/>
  <c r="Y57" i="1"/>
  <c r="Y60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75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79" i="1" s="1"/>
  <c r="BO22" i="1"/>
  <c r="X277" i="1" s="1"/>
  <c r="BM22" i="1"/>
  <c r="X276" i="1" s="1"/>
  <c r="Z22" i="1"/>
  <c r="Y22" i="1"/>
  <c r="Y23" i="1" s="1"/>
  <c r="P22" i="1"/>
  <c r="H10" i="1"/>
  <c r="A9" i="1"/>
  <c r="F10" i="1" s="1"/>
  <c r="D7" i="1"/>
  <c r="Q6" i="1"/>
  <c r="P2" i="1"/>
  <c r="X278" i="1" l="1"/>
  <c r="H9" i="1"/>
  <c r="A10" i="1"/>
  <c r="Y24" i="1"/>
  <c r="Y30" i="1"/>
  <c r="Y37" i="1"/>
  <c r="Y279" i="1" s="1"/>
  <c r="Y46" i="1"/>
  <c r="Y51" i="1"/>
  <c r="Y55" i="1"/>
  <c r="Y59" i="1"/>
  <c r="Y65" i="1"/>
  <c r="Y72" i="1"/>
  <c r="Y77" i="1"/>
  <c r="Y82" i="1"/>
  <c r="Y93" i="1"/>
  <c r="Y98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Z280" i="1" s="1"/>
  <c r="Y250" i="1"/>
  <c r="Y254" i="1"/>
  <c r="Y255" i="1"/>
  <c r="Y260" i="1"/>
  <c r="BP257" i="1"/>
  <c r="BN257" i="1"/>
  <c r="BP259" i="1"/>
  <c r="BN259" i="1"/>
  <c r="Z273" i="1"/>
  <c r="Y277" i="1" l="1"/>
  <c r="Y275" i="1"/>
  <c r="B288" i="1" s="1"/>
  <c r="Y276" i="1"/>
  <c r="Y278" i="1" s="1"/>
  <c r="C288" i="1" l="1"/>
  <c r="A288" i="1"/>
</calcChain>
</file>

<file path=xl/sharedStrings.xml><?xml version="1.0" encoding="utf-8"?>
<sst xmlns="http://schemas.openxmlformats.org/spreadsheetml/2006/main" count="1238" uniqueCount="399">
  <si>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</si>
  <si>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</si>
  <si>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</si>
  <si>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</si>
  <si>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</si>
  <si>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</si>
  <si>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</si>
  <si>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</si>
  <si>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</si>
  <si>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</si>
  <si>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</si>
  <si>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</si>
  <si>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</si>
  <si>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</si>
  <si>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</si>
  <si>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</si>
  <si>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</si>
  <si>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</si>
  <si>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</si>
  <si>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</si>
  <si>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</si>
  <si>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</si>
  <si>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</si>
  <si>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</si>
  <si>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</si>
  <si>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</si>
  <si>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</si>
  <si>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</si>
  <si>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</si>
  <si>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</si>
  <si>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</si>
  <si>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</si>
  <si>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</si>
  <si>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</si>
  <si>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</si>
  <si>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</si>
  <si>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</si>
  <si>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</si>
  <si>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</si>
  <si>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</si>
  <si>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</si>
  <si>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</si>
  <si>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</si>
  <si>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</si>
  <si>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</si>
  <si>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</si>
  <si>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</si>
  <si>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</si>
  <si>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</si>
  <si>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</si>
  <si>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</si>
  <si>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</si>
  <si>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</si>
  <si>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</si>
  <si>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</si>
  <si>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</si>
  <si>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</si>
  <si>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</si>
  <si>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</si>
  <si>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</si>
  <si>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</si>
  <si>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</si>
  <si>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</si>
  <si>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</si>
  <si>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</si>
  <si>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</si>
  <si>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</si>
  <si>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</si>
  <si>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</si>
  <si>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</si>
  <si>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</si>
  <si>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</si>
  <si>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</si>
  <si>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</si>
  <si>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</si>
  <si>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</si>
  <si>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</si>
  <si>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</si>
  <si>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</si>
  <si>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</si>
  <si>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</si>
  <si>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</si>
  <si>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</si>
  <si>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</si>
  <si>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</si>
  <si>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</si>
  <si>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</si>
  <si>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</si>
  <si>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</si>
  <si>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</si>
  <si>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</si>
  <si>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</si>
  <si>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</si>
  <si>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</si>
  <si>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</si>
  <si>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</si>
  <si>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</si>
  <si>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</si>
  <si>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</si>
  <si>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</si>
  <si>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</si>
  <si>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</si>
  <si>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</si>
  <si>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</si>
  <si>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</si>
  <si>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</si>
  <si>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</si>
  <si>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</si>
  <si>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</si>
  <si>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</si>
  <si>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</si>
  <si>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</si>
  <si>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</si>
  <si>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</si>
  <si>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</si>
  <si>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</si>
  <si>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</si>
  <si>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</si>
  <si>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</si>
  <si>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</si>
  <si>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</si>
  <si>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</si>
  <si>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</si>
  <si>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</si>
  <si>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</si>
  <si>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</si>
  <si>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</si>
  <si>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</si>
  <si>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</si>
  <si>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</si>
  <si>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</si>
  <si>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</si>
  <si>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</si>
  <si>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</si>
  <si>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</si>
  <si>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</si>
  <si>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</si>
  <si>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</si>
  <si>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</si>
  <si>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</si>
  <si>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</si>
  <si>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</si>
  <si>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</si>
  <si>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</si>
  <si>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</si>
  <si>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</si>
  <si>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</si>
  <si>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</si>
  <si>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</si>
  <si>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</si>
  <si>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</si>
  <si>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</si>
  <si>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</si>
  <si>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</si>
  <si>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</si>
  <si>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</si>
  <si>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</si>
  <si>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</si>
  <si>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</si>
  <si>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</si>
  <si>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</si>
  <si>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</si>
  <si>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</si>
  <si>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</si>
  <si>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</si>
  <si>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</si>
  <si>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</si>
  <si>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</si>
  <si>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</si>
  <si>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</si>
  <si>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</si>
  <si>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</si>
  <si>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</si>
  <si>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</si>
  <si>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</si>
  <si>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</si>
  <si>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</si>
  <si>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</si>
  <si>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</si>
  <si>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</si>
  <si>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</si>
  <si>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</si>
  <si>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</si>
  <si>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</si>
  <si>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</si>
  <si>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</si>
  <si>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</si>
  <si>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</si>
  <si>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</si>
  <si>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SU003698</t>
  </si>
  <si>
    <t>P004825</t>
  </si>
  <si>
    <t>ЕАЭС N RU Д-RU.РА03.В.20601/25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</si>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</sst>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8"/>
  <sheetViews>
    <sheetView showGridLines="0" tabSelected="1" topLeftCell="A261" zoomScaleNormal="100" zoomScaleSheetLayoutView="100" workbookViewId="0">
      <selection activeCell="AA281" sqref="AA281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0" t="s">
        <v>0</v>
      </c>
      <c r="E1" s="293"/>
      <c r="F1" s="293"/>
      <c r="G1" s="12" t="s">
        <v>1</v>
      </c>
      <c r="H1" s="320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7"/>
      <c r="R2" s="287"/>
      <c r="S2" s="287"/>
      <c r="T2" s="287"/>
      <c r="U2" s="287"/>
      <c r="V2" s="287"/>
      <c r="W2" s="287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7"/>
      <c r="Q3" s="287"/>
      <c r="R3" s="287"/>
      <c r="S3" s="287"/>
      <c r="T3" s="287"/>
      <c r="U3" s="287"/>
      <c r="V3" s="287"/>
      <c r="W3" s="287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2" t="s">
        <v>8</v>
      </c>
      <c r="B5" s="317"/>
      <c r="C5" s="318"/>
      <c r="D5" s="324"/>
      <c r="E5" s="325"/>
      <c r="F5" s="443" t="s">
        <v>9</v>
      </c>
      <c r="G5" s="318"/>
      <c r="H5" s="324"/>
      <c r="I5" s="414"/>
      <c r="J5" s="414"/>
      <c r="K5" s="414"/>
      <c r="L5" s="414"/>
      <c r="M5" s="325"/>
      <c r="N5" s="61"/>
      <c r="P5" s="24" t="s">
        <v>10</v>
      </c>
      <c r="Q5" s="449">
        <v>45956</v>
      </c>
      <c r="R5" s="351"/>
      <c r="T5" s="372" t="s">
        <v>11</v>
      </c>
      <c r="U5" s="373"/>
      <c r="V5" s="374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52" t="s">
        <v>13</v>
      </c>
      <c r="B6" s="317"/>
      <c r="C6" s="318"/>
      <c r="D6" s="415" t="s">
        <v>14</v>
      </c>
      <c r="E6" s="416"/>
      <c r="F6" s="416"/>
      <c r="G6" s="416"/>
      <c r="H6" s="416"/>
      <c r="I6" s="416"/>
      <c r="J6" s="416"/>
      <c r="K6" s="416"/>
      <c r="L6" s="416"/>
      <c r="M6" s="351"/>
      <c r="N6" s="62"/>
      <c r="P6" s="24" t="s">
        <v>15</v>
      </c>
      <c r="Q6" s="452" t="str">
        <f>IF(Q5=0," ",CHOOSE(WEEKDAY(Q5,2),"Понедельник","Вторник","Среда","Четверг","Пятница","Суббота","Воскресенье"))</f>
        <v>Воскресенье</v>
      </c>
      <c r="R6" s="275"/>
      <c r="T6" s="378" t="s">
        <v>16</v>
      </c>
      <c r="U6" s="373"/>
      <c r="V6" s="402" t="s">
        <v>17</v>
      </c>
      <c r="W6" s="302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6"/>
      <c r="L7" s="306"/>
      <c r="M7" s="307"/>
      <c r="N7" s="63"/>
      <c r="P7" s="24"/>
      <c r="Q7" s="42"/>
      <c r="R7" s="42"/>
      <c r="T7" s="287"/>
      <c r="U7" s="373"/>
      <c r="V7" s="403"/>
      <c r="W7" s="404"/>
      <c r="AB7" s="51"/>
      <c r="AC7" s="51"/>
      <c r="AD7" s="51"/>
      <c r="AE7" s="51"/>
    </row>
    <row r="8" spans="1:32" s="264" customFormat="1" ht="25.5" customHeight="1" x14ac:dyDescent="0.2">
      <c r="A8" s="458" t="s">
        <v>18</v>
      </c>
      <c r="B8" s="279"/>
      <c r="C8" s="280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55">
        <v>0.375</v>
      </c>
      <c r="R8" s="307"/>
      <c r="T8" s="287"/>
      <c r="U8" s="373"/>
      <c r="V8" s="403"/>
      <c r="W8" s="404"/>
      <c r="AB8" s="51"/>
      <c r="AC8" s="51"/>
      <c r="AD8" s="51"/>
      <c r="AE8" s="51"/>
    </row>
    <row r="9" spans="1:32" s="26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7"/>
      <c r="C9" s="287"/>
      <c r="D9" s="360"/>
      <c r="E9" s="277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7"/>
      <c r="H9" s="276" t="str">
        <f>IF(AND($A$9="Тип доверенности/получателя при получении в адресе перегруза:",$D$9="Разовая доверенность"),"Введите ФИО","")</f>
        <v/>
      </c>
      <c r="I9" s="277"/>
      <c r="J9" s="2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7"/>
      <c r="L9" s="277"/>
      <c r="M9" s="277"/>
      <c r="N9" s="262"/>
      <c r="P9" s="26" t="s">
        <v>21</v>
      </c>
      <c r="Q9" s="348"/>
      <c r="R9" s="349"/>
      <c r="T9" s="287"/>
      <c r="U9" s="373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7"/>
      <c r="C10" s="287"/>
      <c r="D10" s="360"/>
      <c r="E10" s="277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7"/>
      <c r="H10" s="400" t="str">
        <f>IFERROR(VLOOKUP($D$10,Proxy,2,FALSE),"")</f>
        <v/>
      </c>
      <c r="I10" s="287"/>
      <c r="J10" s="287"/>
      <c r="K10" s="287"/>
      <c r="L10" s="287"/>
      <c r="M10" s="287"/>
      <c r="N10" s="263"/>
      <c r="P10" s="26" t="s">
        <v>22</v>
      </c>
      <c r="Q10" s="379"/>
      <c r="R10" s="380"/>
      <c r="U10" s="24" t="s">
        <v>23</v>
      </c>
      <c r="V10" s="301" t="s">
        <v>24</v>
      </c>
      <c r="W10" s="302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1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1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55"/>
      <c r="R12" s="307"/>
      <c r="S12" s="23"/>
      <c r="U12" s="24"/>
      <c r="V12" s="293"/>
      <c r="W12" s="287"/>
      <c r="AB12" s="51"/>
      <c r="AC12" s="51"/>
      <c r="AD12" s="51"/>
      <c r="AE12" s="51"/>
    </row>
    <row r="13" spans="1:32" s="264" customFormat="1" ht="23.25" customHeight="1" x14ac:dyDescent="0.2">
      <c r="A13" s="371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21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1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6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364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5"/>
      <c r="Q16" s="365"/>
      <c r="R16" s="365"/>
      <c r="S16" s="365"/>
      <c r="T16" s="3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7" t="s">
        <v>36</v>
      </c>
      <c r="B17" s="297" t="s">
        <v>37</v>
      </c>
      <c r="C17" s="359" t="s">
        <v>38</v>
      </c>
      <c r="D17" s="297" t="s">
        <v>39</v>
      </c>
      <c r="E17" s="337"/>
      <c r="F17" s="297" t="s">
        <v>40</v>
      </c>
      <c r="G17" s="297" t="s">
        <v>41</v>
      </c>
      <c r="H17" s="297" t="s">
        <v>42</v>
      </c>
      <c r="I17" s="297" t="s">
        <v>43</v>
      </c>
      <c r="J17" s="297" t="s">
        <v>44</v>
      </c>
      <c r="K17" s="297" t="s">
        <v>45</v>
      </c>
      <c r="L17" s="297" t="s">
        <v>46</v>
      </c>
      <c r="M17" s="297" t="s">
        <v>47</v>
      </c>
      <c r="N17" s="297" t="s">
        <v>48</v>
      </c>
      <c r="O17" s="297" t="s">
        <v>49</v>
      </c>
      <c r="P17" s="297" t="s">
        <v>50</v>
      </c>
      <c r="Q17" s="336"/>
      <c r="R17" s="336"/>
      <c r="S17" s="336"/>
      <c r="T17" s="337"/>
      <c r="U17" s="455" t="s">
        <v>51</v>
      </c>
      <c r="V17" s="318"/>
      <c r="W17" s="297" t="s">
        <v>52</v>
      </c>
      <c r="X17" s="297" t="s">
        <v>53</v>
      </c>
      <c r="Y17" s="456" t="s">
        <v>54</v>
      </c>
      <c r="Z17" s="412" t="s">
        <v>55</v>
      </c>
      <c r="AA17" s="398" t="s">
        <v>56</v>
      </c>
      <c r="AB17" s="398" t="s">
        <v>57</v>
      </c>
      <c r="AC17" s="398" t="s">
        <v>58</v>
      </c>
      <c r="AD17" s="398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298"/>
      <c r="B18" s="298"/>
      <c r="C18" s="298"/>
      <c r="D18" s="338"/>
      <c r="E18" s="340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338"/>
      <c r="Q18" s="339"/>
      <c r="R18" s="339"/>
      <c r="S18" s="339"/>
      <c r="T18" s="340"/>
      <c r="U18" s="70" t="s">
        <v>61</v>
      </c>
      <c r="V18" s="70" t="s">
        <v>62</v>
      </c>
      <c r="W18" s="298"/>
      <c r="X18" s="298"/>
      <c r="Y18" s="457"/>
      <c r="Z18" s="413"/>
      <c r="AA18" s="399"/>
      <c r="AB18" s="399"/>
      <c r="AC18" s="399"/>
      <c r="AD18" s="440"/>
      <c r="AE18" s="441"/>
      <c r="AF18" s="442"/>
      <c r="AG18" s="69"/>
      <c r="BD18" s="68"/>
    </row>
    <row r="19" spans="1:68" ht="27.75" customHeight="1" x14ac:dyDescent="0.2">
      <c r="A19" s="321" t="s">
        <v>63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322"/>
      <c r="Z19" s="322"/>
      <c r="AA19" s="48"/>
      <c r="AB19" s="48"/>
      <c r="AC19" s="48"/>
    </row>
    <row r="20" spans="1:68" ht="16.5" customHeight="1" x14ac:dyDescent="0.25">
      <c r="A20" s="286" t="s">
        <v>63</v>
      </c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65"/>
      <c r="AB20" s="265"/>
      <c r="AC20" s="265"/>
    </row>
    <row r="21" spans="1:68" ht="14.25" customHeight="1" x14ac:dyDescent="0.25">
      <c r="A21" s="288" t="s">
        <v>64</v>
      </c>
      <c r="B21" s="287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7"/>
      <c r="N21" s="287"/>
      <c r="O21" s="287"/>
      <c r="P21" s="287"/>
      <c r="Q21" s="287"/>
      <c r="R21" s="287"/>
      <c r="S21" s="287"/>
      <c r="T21" s="287"/>
      <c r="U21" s="287"/>
      <c r="V21" s="287"/>
      <c r="W21" s="287"/>
      <c r="X21" s="287"/>
      <c r="Y21" s="287"/>
      <c r="Z21" s="287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2"/>
      <c r="R22" s="282"/>
      <c r="S22" s="282"/>
      <c r="T22" s="283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7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90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7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90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21" t="s">
        <v>75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22"/>
      <c r="Z25" s="322"/>
      <c r="AA25" s="48"/>
      <c r="AB25" s="48"/>
      <c r="AC25" s="48"/>
    </row>
    <row r="26" spans="1:68" ht="16.5" customHeight="1" x14ac:dyDescent="0.25">
      <c r="A26" s="286" t="s">
        <v>76</v>
      </c>
      <c r="B26" s="287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65"/>
      <c r="AB26" s="265"/>
      <c r="AC26" s="265"/>
    </row>
    <row r="27" spans="1:68" ht="14.25" customHeight="1" x14ac:dyDescent="0.25">
      <c r="A27" s="288" t="s">
        <v>77</v>
      </c>
      <c r="B27" s="287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2"/>
      <c r="R28" s="282"/>
      <c r="S28" s="282"/>
      <c r="T28" s="283"/>
      <c r="U28" s="34"/>
      <c r="V28" s="34"/>
      <c r="W28" s="35" t="s">
        <v>70</v>
      </c>
      <c r="X28" s="270">
        <v>140</v>
      </c>
      <c r="Y28" s="271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4">
        <v>4607111036605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2"/>
      <c r="R29" s="282"/>
      <c r="S29" s="282"/>
      <c r="T29" s="283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7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90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2">
        <f>IFERROR(SUM(X28:X29),"0")</f>
        <v>140</v>
      </c>
      <c r="Y30" s="272">
        <f>IFERROR(SUM(Y28:Y29),"0")</f>
        <v>140</v>
      </c>
      <c r="Z30" s="272">
        <f>IFERROR(IF(Z28="",0,Z28),"0")+IFERROR(IF(Z29="",0,Z29),"0")</f>
        <v>1.3173999999999999</v>
      </c>
      <c r="AA30" s="273"/>
      <c r="AB30" s="273"/>
      <c r="AC30" s="273"/>
    </row>
    <row r="31" spans="1:68" x14ac:dyDescent="0.2">
      <c r="A31" s="287"/>
      <c r="B31" s="287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90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2">
        <f>IFERROR(SUMPRODUCT(X28:X29*H28:H29),"0")</f>
        <v>210</v>
      </c>
      <c r="Y31" s="272">
        <f>IFERROR(SUMPRODUCT(Y28:Y29*H28:H29),"0")</f>
        <v>210</v>
      </c>
      <c r="Z31" s="37"/>
      <c r="AA31" s="273"/>
      <c r="AB31" s="273"/>
      <c r="AC31" s="273"/>
    </row>
    <row r="32" spans="1:68" ht="16.5" customHeight="1" x14ac:dyDescent="0.25">
      <c r="A32" s="286" t="s">
        <v>87</v>
      </c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65"/>
      <c r="AB32" s="265"/>
      <c r="AC32" s="265"/>
    </row>
    <row r="33" spans="1:68" ht="14.25" customHeight="1" x14ac:dyDescent="0.25">
      <c r="A33" s="288" t="s">
        <v>64</v>
      </c>
      <c r="B33" s="287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7"/>
      <c r="N33" s="287"/>
      <c r="O33" s="287"/>
      <c r="P33" s="287"/>
      <c r="Q33" s="287"/>
      <c r="R33" s="287"/>
      <c r="S33" s="287"/>
      <c r="T33" s="287"/>
      <c r="U33" s="287"/>
      <c r="V33" s="287"/>
      <c r="W33" s="287"/>
      <c r="X33" s="287"/>
      <c r="Y33" s="287"/>
      <c r="Z33" s="287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4">
        <v>4620207490075</v>
      </c>
      <c r="E34" s="275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2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2"/>
      <c r="R34" s="282"/>
      <c r="S34" s="282"/>
      <c r="T34" s="283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4">
        <v>4620207490174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2"/>
      <c r="R35" s="282"/>
      <c r="S35" s="282"/>
      <c r="T35" s="283"/>
      <c r="U35" s="34"/>
      <c r="V35" s="34"/>
      <c r="W35" s="35" t="s">
        <v>70</v>
      </c>
      <c r="X35" s="270">
        <v>12</v>
      </c>
      <c r="Y35" s="271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4">
        <v>4620207490044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2"/>
      <c r="R36" s="282"/>
      <c r="S36" s="282"/>
      <c r="T36" s="283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7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90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2">
        <f>IFERROR(SUM(X34:X36),"0")</f>
        <v>12</v>
      </c>
      <c r="Y37" s="272">
        <f>IFERROR(SUM(Y34:Y36),"0")</f>
        <v>12</v>
      </c>
      <c r="Z37" s="272">
        <f>IFERROR(IF(Z34="",0,Z34),"0")+IFERROR(IF(Z35="",0,Z35),"0")+IFERROR(IF(Z36="",0,Z36),"0")</f>
        <v>0.186</v>
      </c>
      <c r="AA37" s="273"/>
      <c r="AB37" s="273"/>
      <c r="AC37" s="273"/>
    </row>
    <row r="38" spans="1:68" x14ac:dyDescent="0.2">
      <c r="A38" s="287"/>
      <c r="B38" s="287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7"/>
      <c r="N38" s="287"/>
      <c r="O38" s="290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2">
        <f>IFERROR(SUMPRODUCT(X34:X36*H34:H36),"0")</f>
        <v>67.199999999999989</v>
      </c>
      <c r="Y38" s="272">
        <f>IFERROR(SUMPRODUCT(Y34:Y36*H34:H36),"0")</f>
        <v>67.199999999999989</v>
      </c>
      <c r="Z38" s="37"/>
      <c r="AA38" s="273"/>
      <c r="AB38" s="273"/>
      <c r="AC38" s="273"/>
    </row>
    <row r="39" spans="1:68" ht="16.5" customHeight="1" x14ac:dyDescent="0.25">
      <c r="A39" s="286" t="s">
        <v>99</v>
      </c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65"/>
      <c r="AB39" s="265"/>
      <c r="AC39" s="265"/>
    </row>
    <row r="40" spans="1:68" ht="14.25" customHeight="1" x14ac:dyDescent="0.25">
      <c r="A40" s="288" t="s">
        <v>64</v>
      </c>
      <c r="B40" s="287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7"/>
      <c r="N40" s="287"/>
      <c r="O40" s="287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4">
        <v>4607111039385</v>
      </c>
      <c r="E41" s="275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2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2"/>
      <c r="R41" s="282"/>
      <c r="S41" s="282"/>
      <c r="T41" s="283"/>
      <c r="U41" s="34"/>
      <c r="V41" s="34"/>
      <c r="W41" s="35" t="s">
        <v>70</v>
      </c>
      <c r="X41" s="270">
        <v>24</v>
      </c>
      <c r="Y41" s="271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4">
        <v>4607111038982</v>
      </c>
      <c r="E42" s="275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2"/>
      <c r="R42" s="282"/>
      <c r="S42" s="282"/>
      <c r="T42" s="283"/>
      <c r="U42" s="34"/>
      <c r="V42" s="34"/>
      <c r="W42" s="35" t="s">
        <v>70</v>
      </c>
      <c r="X42" s="270">
        <v>24</v>
      </c>
      <c r="Y42" s="27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4">
        <v>4607111039354</v>
      </c>
      <c r="E43" s="275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2"/>
      <c r="R43" s="282"/>
      <c r="S43" s="282"/>
      <c r="T43" s="283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4">
        <v>4607111039330</v>
      </c>
      <c r="E44" s="275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2"/>
      <c r="R44" s="282"/>
      <c r="S44" s="282"/>
      <c r="T44" s="283"/>
      <c r="U44" s="34"/>
      <c r="V44" s="34"/>
      <c r="W44" s="35" t="s">
        <v>70</v>
      </c>
      <c r="X44" s="270">
        <v>24</v>
      </c>
      <c r="Y44" s="271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289"/>
      <c r="B45" s="287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7"/>
      <c r="N45" s="287"/>
      <c r="O45" s="290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2">
        <f>IFERROR(SUM(X41:X44),"0")</f>
        <v>72</v>
      </c>
      <c r="Y45" s="272">
        <f>IFERROR(SUM(Y41:Y44),"0")</f>
        <v>72</v>
      </c>
      <c r="Z45" s="272">
        <f>IFERROR(IF(Z41="",0,Z41),"0")+IFERROR(IF(Z42="",0,Z42),"0")+IFERROR(IF(Z43="",0,Z43),"0")+IFERROR(IF(Z44="",0,Z44),"0")</f>
        <v>1.1160000000000001</v>
      </c>
      <c r="AA45" s="273"/>
      <c r="AB45" s="273"/>
      <c r="AC45" s="273"/>
    </row>
    <row r="46" spans="1:68" x14ac:dyDescent="0.2">
      <c r="A46" s="287"/>
      <c r="B46" s="287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7"/>
      <c r="N46" s="287"/>
      <c r="O46" s="290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2">
        <f>IFERROR(SUMPRODUCT(X41:X44*H41:H44),"0")</f>
        <v>504</v>
      </c>
      <c r="Y46" s="272">
        <f>IFERROR(SUMPRODUCT(Y41:Y44*H41:H44),"0")</f>
        <v>504</v>
      </c>
      <c r="Z46" s="37"/>
      <c r="AA46" s="273"/>
      <c r="AB46" s="273"/>
      <c r="AC46" s="273"/>
    </row>
    <row r="47" spans="1:68" ht="16.5" customHeight="1" x14ac:dyDescent="0.25">
      <c r="A47" s="286" t="s">
        <v>110</v>
      </c>
      <c r="B47" s="287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65"/>
      <c r="AB47" s="265"/>
      <c r="AC47" s="265"/>
    </row>
    <row r="48" spans="1:68" ht="14.25" customHeight="1" x14ac:dyDescent="0.25">
      <c r="A48" s="288" t="s">
        <v>64</v>
      </c>
      <c r="B48" s="287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4">
        <v>4620207490822</v>
      </c>
      <c r="E49" s="275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2"/>
      <c r="R49" s="282"/>
      <c r="S49" s="282"/>
      <c r="T49" s="283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7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90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7"/>
      <c r="B51" s="287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7"/>
      <c r="N51" s="287"/>
      <c r="O51" s="290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8" t="s">
        <v>77</v>
      </c>
      <c r="B52" s="287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7"/>
      <c r="N52" s="287"/>
      <c r="O52" s="287"/>
      <c r="P52" s="287"/>
      <c r="Q52" s="287"/>
      <c r="R52" s="287"/>
      <c r="S52" s="287"/>
      <c r="T52" s="287"/>
      <c r="U52" s="287"/>
      <c r="V52" s="287"/>
      <c r="W52" s="287"/>
      <c r="X52" s="287"/>
      <c r="Y52" s="287"/>
      <c r="Z52" s="287"/>
      <c r="AA52" s="266"/>
      <c r="AB52" s="266"/>
      <c r="AC52" s="266"/>
    </row>
    <row r="53" spans="1:68" ht="27" customHeight="1" x14ac:dyDescent="0.25">
      <c r="A53" s="54" t="s">
        <v>114</v>
      </c>
      <c r="B53" s="54" t="s">
        <v>115</v>
      </c>
      <c r="C53" s="31">
        <v>4301132194</v>
      </c>
      <c r="D53" s="274">
        <v>4607111039712</v>
      </c>
      <c r="E53" s="275"/>
      <c r="F53" s="269">
        <v>0.2</v>
      </c>
      <c r="G53" s="32">
        <v>6</v>
      </c>
      <c r="H53" s="269">
        <v>1.2</v>
      </c>
      <c r="I53" s="269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2"/>
      <c r="R53" s="282"/>
      <c r="S53" s="282"/>
      <c r="T53" s="283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116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7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90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7"/>
      <c r="B55" s="287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7"/>
      <c r="N55" s="287"/>
      <c r="O55" s="290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8" t="s">
        <v>117</v>
      </c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66"/>
      <c r="AB56" s="266"/>
      <c r="AC56" s="266"/>
    </row>
    <row r="57" spans="1:68" ht="16.5" customHeight="1" x14ac:dyDescent="0.25">
      <c r="A57" s="54" t="s">
        <v>118</v>
      </c>
      <c r="B57" s="54" t="s">
        <v>119</v>
      </c>
      <c r="C57" s="31">
        <v>4301136018</v>
      </c>
      <c r="D57" s="274">
        <v>4607111037008</v>
      </c>
      <c r="E57" s="275"/>
      <c r="F57" s="269">
        <v>0.36</v>
      </c>
      <c r="G57" s="32">
        <v>4</v>
      </c>
      <c r="H57" s="269">
        <v>1.44</v>
      </c>
      <c r="I57" s="269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2"/>
      <c r="R57" s="282"/>
      <c r="S57" s="282"/>
      <c r="T57" s="283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customHeight="1" x14ac:dyDescent="0.25">
      <c r="A58" s="54" t="s">
        <v>121</v>
      </c>
      <c r="B58" s="54" t="s">
        <v>122</v>
      </c>
      <c r="C58" s="31">
        <v>4301136015</v>
      </c>
      <c r="D58" s="274">
        <v>4607111037398</v>
      </c>
      <c r="E58" s="275"/>
      <c r="F58" s="269">
        <v>0.09</v>
      </c>
      <c r="G58" s="32">
        <v>24</v>
      </c>
      <c r="H58" s="269">
        <v>2.16</v>
      </c>
      <c r="I58" s="269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2"/>
      <c r="R58" s="282"/>
      <c r="S58" s="282"/>
      <c r="T58" s="283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289"/>
      <c r="B59" s="287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7"/>
      <c r="N59" s="287"/>
      <c r="O59" s="290"/>
      <c r="P59" s="278" t="s">
        <v>73</v>
      </c>
      <c r="Q59" s="279"/>
      <c r="R59" s="279"/>
      <c r="S59" s="279"/>
      <c r="T59" s="279"/>
      <c r="U59" s="279"/>
      <c r="V59" s="280"/>
      <c r="W59" s="37" t="s">
        <v>70</v>
      </c>
      <c r="X59" s="272">
        <f>IFERROR(SUM(X57:X58),"0")</f>
        <v>0</v>
      </c>
      <c r="Y59" s="272">
        <f>IFERROR(SUM(Y57:Y58),"0")</f>
        <v>0</v>
      </c>
      <c r="Z59" s="272">
        <f>IFERROR(IF(Z57="",0,Z57),"0")+IFERROR(IF(Z58="",0,Z58),"0")</f>
        <v>0</v>
      </c>
      <c r="AA59" s="273"/>
      <c r="AB59" s="273"/>
      <c r="AC59" s="273"/>
    </row>
    <row r="60" spans="1:68" x14ac:dyDescent="0.2">
      <c r="A60" s="287"/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7"/>
      <c r="O60" s="290"/>
      <c r="P60" s="278" t="s">
        <v>73</v>
      </c>
      <c r="Q60" s="279"/>
      <c r="R60" s="279"/>
      <c r="S60" s="279"/>
      <c r="T60" s="279"/>
      <c r="U60" s="279"/>
      <c r="V60" s="280"/>
      <c r="W60" s="37" t="s">
        <v>74</v>
      </c>
      <c r="X60" s="272">
        <f>IFERROR(SUMPRODUCT(X57:X58*H57:H58),"0")</f>
        <v>0</v>
      </c>
      <c r="Y60" s="272">
        <f>IFERROR(SUMPRODUCT(Y57:Y58*H57:H58),"0")</f>
        <v>0</v>
      </c>
      <c r="Z60" s="37"/>
      <c r="AA60" s="273"/>
      <c r="AB60" s="273"/>
      <c r="AC60" s="273"/>
    </row>
    <row r="61" spans="1:68" ht="14.25" customHeight="1" x14ac:dyDescent="0.25">
      <c r="A61" s="288" t="s">
        <v>123</v>
      </c>
      <c r="B61" s="287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266"/>
      <c r="AB61" s="266"/>
      <c r="AC61" s="266"/>
    </row>
    <row r="62" spans="1:68" ht="27" customHeight="1" x14ac:dyDescent="0.25">
      <c r="A62" s="54" t="s">
        <v>124</v>
      </c>
      <c r="B62" s="54" t="s">
        <v>125</v>
      </c>
      <c r="C62" s="31">
        <v>4301135664</v>
      </c>
      <c r="D62" s="274">
        <v>4607111039705</v>
      </c>
      <c r="E62" s="275"/>
      <c r="F62" s="269">
        <v>0.2</v>
      </c>
      <c r="G62" s="32">
        <v>6</v>
      </c>
      <c r="H62" s="269">
        <v>1.2</v>
      </c>
      <c r="I62" s="26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2"/>
      <c r="R62" s="282"/>
      <c r="S62" s="282"/>
      <c r="T62" s="283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126</v>
      </c>
      <c r="B63" s="54" t="s">
        <v>127</v>
      </c>
      <c r="C63" s="31">
        <v>4301135665</v>
      </c>
      <c r="D63" s="274">
        <v>4607111039729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93</v>
      </c>
      <c r="M63" s="33" t="s">
        <v>69</v>
      </c>
      <c r="N63" s="33"/>
      <c r="O63" s="32">
        <v>365</v>
      </c>
      <c r="P63" s="34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2"/>
      <c r="R63" s="282"/>
      <c r="S63" s="282"/>
      <c r="T63" s="283"/>
      <c r="U63" s="34"/>
      <c r="V63" s="34"/>
      <c r="W63" s="35" t="s">
        <v>70</v>
      </c>
      <c r="X63" s="270">
        <v>14</v>
      </c>
      <c r="Y63" s="271">
        <f>IFERROR(IF(X63="","",X63),"")</f>
        <v>14</v>
      </c>
      <c r="Z63" s="36">
        <f>IFERROR(IF(X63="","",X63*0.00941),"")</f>
        <v>0.13174</v>
      </c>
      <c r="AA63" s="56"/>
      <c r="AB63" s="57"/>
      <c r="AC63" s="102" t="s">
        <v>128</v>
      </c>
      <c r="AG63" s="67"/>
      <c r="AJ63" s="71" t="s">
        <v>95</v>
      </c>
      <c r="AK63" s="71">
        <v>14</v>
      </c>
      <c r="BB63" s="103" t="s">
        <v>84</v>
      </c>
      <c r="BM63" s="67">
        <f>IFERROR(X63*I63,"0")</f>
        <v>21.84</v>
      </c>
      <c r="BN63" s="67">
        <f>IFERROR(Y63*I63,"0")</f>
        <v>21.84</v>
      </c>
      <c r="BO63" s="67">
        <f>IFERROR(X63/J63,"0")</f>
        <v>0.1</v>
      </c>
      <c r="BP63" s="67">
        <f>IFERROR(Y63/J63,"0")</f>
        <v>0.1</v>
      </c>
    </row>
    <row r="64" spans="1:68" ht="27" customHeight="1" x14ac:dyDescent="0.25">
      <c r="A64" s="54" t="s">
        <v>129</v>
      </c>
      <c r="B64" s="54" t="s">
        <v>130</v>
      </c>
      <c r="C64" s="31">
        <v>4301135702</v>
      </c>
      <c r="D64" s="274">
        <v>4620207490228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93</v>
      </c>
      <c r="M64" s="33" t="s">
        <v>69</v>
      </c>
      <c r="N64" s="33"/>
      <c r="O64" s="32">
        <v>365</v>
      </c>
      <c r="P64" s="43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2"/>
      <c r="R64" s="282"/>
      <c r="S64" s="282"/>
      <c r="T64" s="283"/>
      <c r="U64" s="34"/>
      <c r="V64" s="34"/>
      <c r="W64" s="35" t="s">
        <v>70</v>
      </c>
      <c r="X64" s="270">
        <v>14</v>
      </c>
      <c r="Y64" s="271">
        <f>IFERROR(IF(X64="","",X64),"")</f>
        <v>14</v>
      </c>
      <c r="Z64" s="36">
        <f>IFERROR(IF(X64="","",X64*0.00941),"")</f>
        <v>0.13174</v>
      </c>
      <c r="AA64" s="56"/>
      <c r="AB64" s="57"/>
      <c r="AC64" s="104" t="s">
        <v>128</v>
      </c>
      <c r="AG64" s="67"/>
      <c r="AJ64" s="71" t="s">
        <v>95</v>
      </c>
      <c r="AK64" s="71">
        <v>14</v>
      </c>
      <c r="BB64" s="105" t="s">
        <v>84</v>
      </c>
      <c r="BM64" s="67">
        <f>IFERROR(X64*I64,"0")</f>
        <v>21.84</v>
      </c>
      <c r="BN64" s="67">
        <f>IFERROR(Y64*I64,"0")</f>
        <v>21.84</v>
      </c>
      <c r="BO64" s="67">
        <f>IFERROR(X64/J64,"0")</f>
        <v>0.1</v>
      </c>
      <c r="BP64" s="67">
        <f>IFERROR(Y64/J64,"0")</f>
        <v>0.1</v>
      </c>
    </row>
    <row r="65" spans="1:68" x14ac:dyDescent="0.2">
      <c r="A65" s="289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90"/>
      <c r="P65" s="278" t="s">
        <v>73</v>
      </c>
      <c r="Q65" s="279"/>
      <c r="R65" s="279"/>
      <c r="S65" s="279"/>
      <c r="T65" s="279"/>
      <c r="U65" s="279"/>
      <c r="V65" s="280"/>
      <c r="W65" s="37" t="s">
        <v>70</v>
      </c>
      <c r="X65" s="272">
        <f>IFERROR(SUM(X62:X64),"0")</f>
        <v>28</v>
      </c>
      <c r="Y65" s="272">
        <f>IFERROR(SUM(Y62:Y64),"0")</f>
        <v>28</v>
      </c>
      <c r="Z65" s="272">
        <f>IFERROR(IF(Z62="",0,Z62),"0")+IFERROR(IF(Z63="",0,Z63),"0")+IFERROR(IF(Z64="",0,Z64),"0")</f>
        <v>0.26347999999999999</v>
      </c>
      <c r="AA65" s="273"/>
      <c r="AB65" s="273"/>
      <c r="AC65" s="273"/>
    </row>
    <row r="66" spans="1:68" x14ac:dyDescent="0.2">
      <c r="A66" s="287"/>
      <c r="B66" s="287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7"/>
      <c r="N66" s="287"/>
      <c r="O66" s="290"/>
      <c r="P66" s="278" t="s">
        <v>73</v>
      </c>
      <c r="Q66" s="279"/>
      <c r="R66" s="279"/>
      <c r="S66" s="279"/>
      <c r="T66" s="279"/>
      <c r="U66" s="279"/>
      <c r="V66" s="280"/>
      <c r="W66" s="37" t="s">
        <v>74</v>
      </c>
      <c r="X66" s="272">
        <f>IFERROR(SUMPRODUCT(X62:X64*H62:H64),"0")</f>
        <v>33.6</v>
      </c>
      <c r="Y66" s="272">
        <f>IFERROR(SUMPRODUCT(Y62:Y64*H62:H64),"0")</f>
        <v>33.6</v>
      </c>
      <c r="Z66" s="37"/>
      <c r="AA66" s="273"/>
      <c r="AB66" s="273"/>
      <c r="AC66" s="273"/>
    </row>
    <row r="67" spans="1:68" ht="16.5" customHeight="1" x14ac:dyDescent="0.25">
      <c r="A67" s="286" t="s">
        <v>131</v>
      </c>
      <c r="B67" s="287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65"/>
      <c r="AB67" s="265"/>
      <c r="AC67" s="265"/>
    </row>
    <row r="68" spans="1:68" ht="14.25" customHeight="1" x14ac:dyDescent="0.25">
      <c r="A68" s="288" t="s">
        <v>64</v>
      </c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66"/>
      <c r="AB68" s="266"/>
      <c r="AC68" s="266"/>
    </row>
    <row r="69" spans="1:68" ht="27" customHeight="1" x14ac:dyDescent="0.25">
      <c r="A69" s="54" t="s">
        <v>132</v>
      </c>
      <c r="B69" s="54" t="s">
        <v>133</v>
      </c>
      <c r="C69" s="31">
        <v>4301070977</v>
      </c>
      <c r="D69" s="274">
        <v>4607111037411</v>
      </c>
      <c r="E69" s="275"/>
      <c r="F69" s="269">
        <v>2.7</v>
      </c>
      <c r="G69" s="32">
        <v>1</v>
      </c>
      <c r="H69" s="269">
        <v>2.7</v>
      </c>
      <c r="I69" s="269">
        <v>2.8132000000000001</v>
      </c>
      <c r="J69" s="32">
        <v>234</v>
      </c>
      <c r="K69" s="32" t="s">
        <v>134</v>
      </c>
      <c r="L69" s="32" t="s">
        <v>93</v>
      </c>
      <c r="M69" s="33" t="s">
        <v>69</v>
      </c>
      <c r="N69" s="33"/>
      <c r="O69" s="32">
        <v>180</v>
      </c>
      <c r="P69" s="3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2"/>
      <c r="R69" s="282"/>
      <c r="S69" s="282"/>
      <c r="T69" s="283"/>
      <c r="U69" s="34"/>
      <c r="V69" s="34"/>
      <c r="W69" s="35" t="s">
        <v>70</v>
      </c>
      <c r="X69" s="270">
        <v>0</v>
      </c>
      <c r="Y69" s="271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135</v>
      </c>
      <c r="AG69" s="67"/>
      <c r="AJ69" s="71" t="s">
        <v>95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4301070981</v>
      </c>
      <c r="D70" s="274">
        <v>4607111036728</v>
      </c>
      <c r="E70" s="275"/>
      <c r="F70" s="269">
        <v>5</v>
      </c>
      <c r="G70" s="32">
        <v>1</v>
      </c>
      <c r="H70" s="269">
        <v>5</v>
      </c>
      <c r="I70" s="269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2"/>
      <c r="R70" s="282"/>
      <c r="S70" s="282"/>
      <c r="T70" s="283"/>
      <c r="U70" s="34"/>
      <c r="V70" s="34"/>
      <c r="W70" s="35" t="s">
        <v>70</v>
      </c>
      <c r="X70" s="270">
        <v>276</v>
      </c>
      <c r="Y70" s="271">
        <f>IFERROR(IF(X70="","",X70),"")</f>
        <v>276</v>
      </c>
      <c r="Z70" s="36">
        <f>IFERROR(IF(X70="","",X70*0.00866),"")</f>
        <v>2.3901599999999998</v>
      </c>
      <c r="AA70" s="56"/>
      <c r="AB70" s="57"/>
      <c r="AC70" s="108" t="s">
        <v>135</v>
      </c>
      <c r="AG70" s="67"/>
      <c r="AJ70" s="71" t="s">
        <v>83</v>
      </c>
      <c r="AK70" s="71">
        <v>144</v>
      </c>
      <c r="BB70" s="109" t="s">
        <v>1</v>
      </c>
      <c r="BM70" s="67">
        <f>IFERROR(X70*I70,"0")</f>
        <v>1438.8431999999998</v>
      </c>
      <c r="BN70" s="67">
        <f>IFERROR(Y70*I70,"0")</f>
        <v>1438.8431999999998</v>
      </c>
      <c r="BO70" s="67">
        <f>IFERROR(X70/J70,"0")</f>
        <v>1.9166666666666667</v>
      </c>
      <c r="BP70" s="67">
        <f>IFERROR(Y70/J70,"0")</f>
        <v>1.9166666666666667</v>
      </c>
    </row>
    <row r="71" spans="1:68" x14ac:dyDescent="0.2">
      <c r="A71" s="289"/>
      <c r="B71" s="287"/>
      <c r="C71" s="287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90"/>
      <c r="P71" s="278" t="s">
        <v>73</v>
      </c>
      <c r="Q71" s="279"/>
      <c r="R71" s="279"/>
      <c r="S71" s="279"/>
      <c r="T71" s="279"/>
      <c r="U71" s="279"/>
      <c r="V71" s="280"/>
      <c r="W71" s="37" t="s">
        <v>70</v>
      </c>
      <c r="X71" s="272">
        <f>IFERROR(SUM(X69:X70),"0")</f>
        <v>276</v>
      </c>
      <c r="Y71" s="272">
        <f>IFERROR(SUM(Y69:Y70),"0")</f>
        <v>276</v>
      </c>
      <c r="Z71" s="272">
        <f>IFERROR(IF(Z69="",0,Z69),"0")+IFERROR(IF(Z70="",0,Z70),"0")</f>
        <v>2.3901599999999998</v>
      </c>
      <c r="AA71" s="273"/>
      <c r="AB71" s="273"/>
      <c r="AC71" s="273"/>
    </row>
    <row r="72" spans="1:68" x14ac:dyDescent="0.2">
      <c r="A72" s="287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90"/>
      <c r="P72" s="278" t="s">
        <v>73</v>
      </c>
      <c r="Q72" s="279"/>
      <c r="R72" s="279"/>
      <c r="S72" s="279"/>
      <c r="T72" s="279"/>
      <c r="U72" s="279"/>
      <c r="V72" s="280"/>
      <c r="W72" s="37" t="s">
        <v>74</v>
      </c>
      <c r="X72" s="272">
        <f>IFERROR(SUMPRODUCT(X69:X70*H69:H70),"0")</f>
        <v>1380</v>
      </c>
      <c r="Y72" s="272">
        <f>IFERROR(SUMPRODUCT(Y69:Y70*H69:H70),"0")</f>
        <v>1380</v>
      </c>
      <c r="Z72" s="37"/>
      <c r="AA72" s="273"/>
      <c r="AB72" s="273"/>
      <c r="AC72" s="273"/>
    </row>
    <row r="73" spans="1:68" ht="16.5" customHeight="1" x14ac:dyDescent="0.25">
      <c r="A73" s="286" t="s">
        <v>138</v>
      </c>
      <c r="B73" s="287"/>
      <c r="C73" s="287"/>
      <c r="D73" s="287"/>
      <c r="E73" s="287"/>
      <c r="F73" s="287"/>
      <c r="G73" s="287"/>
      <c r="H73" s="287"/>
      <c r="I73" s="287"/>
      <c r="J73" s="287"/>
      <c r="K73" s="287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  <c r="AA73" s="265"/>
      <c r="AB73" s="265"/>
      <c r="AC73" s="265"/>
    </row>
    <row r="74" spans="1:68" ht="14.25" customHeight="1" x14ac:dyDescent="0.25">
      <c r="A74" s="288" t="s">
        <v>123</v>
      </c>
      <c r="B74" s="287"/>
      <c r="C74" s="287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66"/>
      <c r="AB74" s="266"/>
      <c r="AC74" s="266"/>
    </row>
    <row r="75" spans="1:68" ht="27" customHeight="1" x14ac:dyDescent="0.25">
      <c r="A75" s="54" t="s">
        <v>139</v>
      </c>
      <c r="B75" s="54" t="s">
        <v>140</v>
      </c>
      <c r="C75" s="31">
        <v>4301135574</v>
      </c>
      <c r="D75" s="274">
        <v>4607111033659</v>
      </c>
      <c r="E75" s="275"/>
      <c r="F75" s="269">
        <v>0.3</v>
      </c>
      <c r="G75" s="32">
        <v>12</v>
      </c>
      <c r="H75" s="269">
        <v>3.6</v>
      </c>
      <c r="I75" s="269">
        <v>4.3036000000000003</v>
      </c>
      <c r="J75" s="32">
        <v>70</v>
      </c>
      <c r="K75" s="32" t="s">
        <v>80</v>
      </c>
      <c r="L75" s="32" t="s">
        <v>93</v>
      </c>
      <c r="M75" s="33" t="s">
        <v>69</v>
      </c>
      <c r="N75" s="33"/>
      <c r="O75" s="32">
        <v>180</v>
      </c>
      <c r="P75" s="44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2"/>
      <c r="R75" s="282"/>
      <c r="S75" s="282"/>
      <c r="T75" s="283"/>
      <c r="U75" s="34"/>
      <c r="V75" s="34"/>
      <c r="W75" s="35" t="s">
        <v>70</v>
      </c>
      <c r="X75" s="270">
        <v>0</v>
      </c>
      <c r="Y75" s="271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141</v>
      </c>
      <c r="AG75" s="67"/>
      <c r="AJ75" s="71" t="s">
        <v>95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289"/>
      <c r="B76" s="287"/>
      <c r="C76" s="287"/>
      <c r="D76" s="287"/>
      <c r="E76" s="287"/>
      <c r="F76" s="287"/>
      <c r="G76" s="287"/>
      <c r="H76" s="287"/>
      <c r="I76" s="287"/>
      <c r="J76" s="287"/>
      <c r="K76" s="287"/>
      <c r="L76" s="287"/>
      <c r="M76" s="287"/>
      <c r="N76" s="287"/>
      <c r="O76" s="290"/>
      <c r="P76" s="278" t="s">
        <v>73</v>
      </c>
      <c r="Q76" s="279"/>
      <c r="R76" s="279"/>
      <c r="S76" s="279"/>
      <c r="T76" s="279"/>
      <c r="U76" s="279"/>
      <c r="V76" s="280"/>
      <c r="W76" s="37" t="s">
        <v>70</v>
      </c>
      <c r="X76" s="272">
        <f>IFERROR(SUM(X75:X75),"0")</f>
        <v>0</v>
      </c>
      <c r="Y76" s="272">
        <f>IFERROR(SUM(Y75:Y75),"0")</f>
        <v>0</v>
      </c>
      <c r="Z76" s="272">
        <f>IFERROR(IF(Z75="",0,Z75),"0")</f>
        <v>0</v>
      </c>
      <c r="AA76" s="273"/>
      <c r="AB76" s="273"/>
      <c r="AC76" s="273"/>
    </row>
    <row r="77" spans="1:68" x14ac:dyDescent="0.2">
      <c r="A77" s="287"/>
      <c r="B77" s="287"/>
      <c r="C77" s="287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90"/>
      <c r="P77" s="278" t="s">
        <v>73</v>
      </c>
      <c r="Q77" s="279"/>
      <c r="R77" s="279"/>
      <c r="S77" s="279"/>
      <c r="T77" s="279"/>
      <c r="U77" s="279"/>
      <c r="V77" s="280"/>
      <c r="W77" s="37" t="s">
        <v>74</v>
      </c>
      <c r="X77" s="272">
        <f>IFERROR(SUMPRODUCT(X75:X75*H75:H75),"0")</f>
        <v>0</v>
      </c>
      <c r="Y77" s="272">
        <f>IFERROR(SUMPRODUCT(Y75:Y75*H75:H75),"0")</f>
        <v>0</v>
      </c>
      <c r="Z77" s="37"/>
      <c r="AA77" s="273"/>
      <c r="AB77" s="273"/>
      <c r="AC77" s="273"/>
    </row>
    <row r="78" spans="1:68" ht="16.5" customHeight="1" x14ac:dyDescent="0.25">
      <c r="A78" s="286" t="s">
        <v>142</v>
      </c>
      <c r="B78" s="287"/>
      <c r="C78" s="287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  <c r="AA78" s="265"/>
      <c r="AB78" s="265"/>
      <c r="AC78" s="265"/>
    </row>
    <row r="79" spans="1:68" ht="14.25" customHeight="1" x14ac:dyDescent="0.25">
      <c r="A79" s="288" t="s">
        <v>143</v>
      </c>
      <c r="B79" s="287"/>
      <c r="C79" s="287"/>
      <c r="D79" s="287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  <c r="AA79" s="266"/>
      <c r="AB79" s="266"/>
      <c r="AC79" s="266"/>
    </row>
    <row r="80" spans="1:68" ht="27" customHeight="1" x14ac:dyDescent="0.25">
      <c r="A80" s="54" t="s">
        <v>144</v>
      </c>
      <c r="B80" s="54" t="s">
        <v>145</v>
      </c>
      <c r="C80" s="31">
        <v>4301131047</v>
      </c>
      <c r="D80" s="274">
        <v>4607111034120</v>
      </c>
      <c r="E80" s="275"/>
      <c r="F80" s="269">
        <v>0.3</v>
      </c>
      <c r="G80" s="32">
        <v>12</v>
      </c>
      <c r="H80" s="269">
        <v>3.6</v>
      </c>
      <c r="I80" s="269">
        <v>4.3036000000000003</v>
      </c>
      <c r="J80" s="32">
        <v>70</v>
      </c>
      <c r="K80" s="32" t="s">
        <v>80</v>
      </c>
      <c r="L80" s="32" t="s">
        <v>93</v>
      </c>
      <c r="M80" s="33" t="s">
        <v>69</v>
      </c>
      <c r="N80" s="33"/>
      <c r="O80" s="32">
        <v>180</v>
      </c>
      <c r="P80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2"/>
      <c r="R80" s="282"/>
      <c r="S80" s="282"/>
      <c r="T80" s="283"/>
      <c r="U80" s="34"/>
      <c r="V80" s="34"/>
      <c r="W80" s="35" t="s">
        <v>70</v>
      </c>
      <c r="X80" s="270">
        <v>28</v>
      </c>
      <c r="Y80" s="271">
        <f>IFERROR(IF(X80="","",X80),"")</f>
        <v>28</v>
      </c>
      <c r="Z80" s="36">
        <f>IFERROR(IF(X80="","",X80*0.01788),"")</f>
        <v>0.50063999999999997</v>
      </c>
      <c r="AA80" s="56"/>
      <c r="AB80" s="57"/>
      <c r="AC80" s="112" t="s">
        <v>146</v>
      </c>
      <c r="AG80" s="67"/>
      <c r="AJ80" s="71" t="s">
        <v>95</v>
      </c>
      <c r="AK80" s="71">
        <v>14</v>
      </c>
      <c r="BB80" s="113" t="s">
        <v>84</v>
      </c>
      <c r="BM80" s="67">
        <f>IFERROR(X80*I80,"0")</f>
        <v>120.50080000000001</v>
      </c>
      <c r="BN80" s="67">
        <f>IFERROR(Y80*I80,"0")</f>
        <v>120.50080000000001</v>
      </c>
      <c r="BO80" s="67">
        <f>IFERROR(X80/J80,"0")</f>
        <v>0.4</v>
      </c>
      <c r="BP80" s="67">
        <f>IFERROR(Y80/J80,"0")</f>
        <v>0.4</v>
      </c>
    </row>
    <row r="81" spans="1:68" ht="27" customHeight="1" x14ac:dyDescent="0.25">
      <c r="A81" s="54" t="s">
        <v>147</v>
      </c>
      <c r="B81" s="54" t="s">
        <v>148</v>
      </c>
      <c r="C81" s="31">
        <v>4301131046</v>
      </c>
      <c r="D81" s="274">
        <v>4607111034137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93</v>
      </c>
      <c r="M81" s="33" t="s">
        <v>69</v>
      </c>
      <c r="N81" s="33"/>
      <c r="O81" s="32">
        <v>180</v>
      </c>
      <c r="P81" s="30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2"/>
      <c r="R81" s="282"/>
      <c r="S81" s="282"/>
      <c r="T81" s="283"/>
      <c r="U81" s="34"/>
      <c r="V81" s="34"/>
      <c r="W81" s="35" t="s">
        <v>70</v>
      </c>
      <c r="X81" s="270">
        <v>28</v>
      </c>
      <c r="Y81" s="271">
        <f>IFERROR(IF(X81="","",X81),"")</f>
        <v>28</v>
      </c>
      <c r="Z81" s="36">
        <f>IFERROR(IF(X81="","",X81*0.01788),"")</f>
        <v>0.50063999999999997</v>
      </c>
      <c r="AA81" s="56"/>
      <c r="AB81" s="57"/>
      <c r="AC81" s="114" t="s">
        <v>149</v>
      </c>
      <c r="AG81" s="67"/>
      <c r="AJ81" s="71" t="s">
        <v>95</v>
      </c>
      <c r="AK81" s="71">
        <v>14</v>
      </c>
      <c r="BB81" s="115" t="s">
        <v>84</v>
      </c>
      <c r="BM81" s="67">
        <f>IFERROR(X81*I81,"0")</f>
        <v>120.50080000000001</v>
      </c>
      <c r="BN81" s="67">
        <f>IFERROR(Y81*I81,"0")</f>
        <v>120.50080000000001</v>
      </c>
      <c r="BO81" s="67">
        <f>IFERROR(X81/J81,"0")</f>
        <v>0.4</v>
      </c>
      <c r="BP81" s="67">
        <f>IFERROR(Y81/J81,"0")</f>
        <v>0.4</v>
      </c>
    </row>
    <row r="82" spans="1:68" x14ac:dyDescent="0.2">
      <c r="A82" s="289"/>
      <c r="B82" s="287"/>
      <c r="C82" s="287"/>
      <c r="D82" s="287"/>
      <c r="E82" s="287"/>
      <c r="F82" s="287"/>
      <c r="G82" s="287"/>
      <c r="H82" s="287"/>
      <c r="I82" s="287"/>
      <c r="J82" s="287"/>
      <c r="K82" s="287"/>
      <c r="L82" s="287"/>
      <c r="M82" s="287"/>
      <c r="N82" s="287"/>
      <c r="O82" s="290"/>
      <c r="P82" s="278" t="s">
        <v>73</v>
      </c>
      <c r="Q82" s="279"/>
      <c r="R82" s="279"/>
      <c r="S82" s="279"/>
      <c r="T82" s="279"/>
      <c r="U82" s="279"/>
      <c r="V82" s="280"/>
      <c r="W82" s="37" t="s">
        <v>70</v>
      </c>
      <c r="X82" s="272">
        <f>IFERROR(SUM(X80:X81),"0")</f>
        <v>56</v>
      </c>
      <c r="Y82" s="272">
        <f>IFERROR(SUM(Y80:Y81),"0")</f>
        <v>56</v>
      </c>
      <c r="Z82" s="272">
        <f>IFERROR(IF(Z80="",0,Z80),"0")+IFERROR(IF(Z81="",0,Z81),"0")</f>
        <v>1.0012799999999999</v>
      </c>
      <c r="AA82" s="273"/>
      <c r="AB82" s="273"/>
      <c r="AC82" s="273"/>
    </row>
    <row r="83" spans="1:68" x14ac:dyDescent="0.2">
      <c r="A83" s="287"/>
      <c r="B83" s="287"/>
      <c r="C83" s="287"/>
      <c r="D83" s="287"/>
      <c r="E83" s="287"/>
      <c r="F83" s="287"/>
      <c r="G83" s="287"/>
      <c r="H83" s="287"/>
      <c r="I83" s="287"/>
      <c r="J83" s="287"/>
      <c r="K83" s="287"/>
      <c r="L83" s="287"/>
      <c r="M83" s="287"/>
      <c r="N83" s="287"/>
      <c r="O83" s="290"/>
      <c r="P83" s="278" t="s">
        <v>73</v>
      </c>
      <c r="Q83" s="279"/>
      <c r="R83" s="279"/>
      <c r="S83" s="279"/>
      <c r="T83" s="279"/>
      <c r="U83" s="279"/>
      <c r="V83" s="280"/>
      <c r="W83" s="37" t="s">
        <v>74</v>
      </c>
      <c r="X83" s="272">
        <f>IFERROR(SUMPRODUCT(X80:X81*H80:H81),"0")</f>
        <v>201.6</v>
      </c>
      <c r="Y83" s="272">
        <f>IFERROR(SUMPRODUCT(Y80:Y81*H80:H81),"0")</f>
        <v>201.6</v>
      </c>
      <c r="Z83" s="37"/>
      <c r="AA83" s="273"/>
      <c r="AB83" s="273"/>
      <c r="AC83" s="273"/>
    </row>
    <row r="84" spans="1:68" ht="16.5" customHeight="1" x14ac:dyDescent="0.25">
      <c r="A84" s="286" t="s">
        <v>150</v>
      </c>
      <c r="B84" s="287"/>
      <c r="C84" s="287"/>
      <c r="D84" s="287"/>
      <c r="E84" s="287"/>
      <c r="F84" s="287"/>
      <c r="G84" s="287"/>
      <c r="H84" s="287"/>
      <c r="I84" s="287"/>
      <c r="J84" s="287"/>
      <c r="K84" s="287"/>
      <c r="L84" s="287"/>
      <c r="M84" s="287"/>
      <c r="N84" s="287"/>
      <c r="O84" s="287"/>
      <c r="P84" s="287"/>
      <c r="Q84" s="287"/>
      <c r="R84" s="287"/>
      <c r="S84" s="287"/>
      <c r="T84" s="287"/>
      <c r="U84" s="287"/>
      <c r="V84" s="287"/>
      <c r="W84" s="287"/>
      <c r="X84" s="287"/>
      <c r="Y84" s="287"/>
      <c r="Z84" s="287"/>
      <c r="AA84" s="265"/>
      <c r="AB84" s="265"/>
      <c r="AC84" s="265"/>
    </row>
    <row r="85" spans="1:68" ht="14.25" customHeight="1" x14ac:dyDescent="0.25">
      <c r="A85" s="288" t="s">
        <v>123</v>
      </c>
      <c r="B85" s="287"/>
      <c r="C85" s="287"/>
      <c r="D85" s="287"/>
      <c r="E85" s="287"/>
      <c r="F85" s="287"/>
      <c r="G85" s="287"/>
      <c r="H85" s="287"/>
      <c r="I85" s="287"/>
      <c r="J85" s="287"/>
      <c r="K85" s="287"/>
      <c r="L85" s="287"/>
      <c r="M85" s="287"/>
      <c r="N85" s="287"/>
      <c r="O85" s="287"/>
      <c r="P85" s="287"/>
      <c r="Q85" s="287"/>
      <c r="R85" s="287"/>
      <c r="S85" s="287"/>
      <c r="T85" s="287"/>
      <c r="U85" s="287"/>
      <c r="V85" s="287"/>
      <c r="W85" s="287"/>
      <c r="X85" s="287"/>
      <c r="Y85" s="287"/>
      <c r="Z85" s="287"/>
      <c r="AA85" s="266"/>
      <c r="AB85" s="266"/>
      <c r="AC85" s="266"/>
    </row>
    <row r="86" spans="1:68" ht="27" customHeight="1" x14ac:dyDescent="0.25">
      <c r="A86" s="54" t="s">
        <v>151</v>
      </c>
      <c r="B86" s="54" t="s">
        <v>152</v>
      </c>
      <c r="C86" s="31">
        <v>4301135763</v>
      </c>
      <c r="D86" s="274">
        <v>4620207491027</v>
      </c>
      <c r="E86" s="275"/>
      <c r="F86" s="269">
        <v>0.24</v>
      </c>
      <c r="G86" s="32">
        <v>12</v>
      </c>
      <c r="H86" s="269">
        <v>2.88</v>
      </c>
      <c r="I86" s="269">
        <v>3.5836000000000001</v>
      </c>
      <c r="J86" s="32">
        <v>70</v>
      </c>
      <c r="K86" s="32" t="s">
        <v>80</v>
      </c>
      <c r="L86" s="32" t="s">
        <v>93</v>
      </c>
      <c r="M86" s="33" t="s">
        <v>69</v>
      </c>
      <c r="N86" s="33"/>
      <c r="O86" s="32">
        <v>180</v>
      </c>
      <c r="P86" s="29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2"/>
      <c r="R86" s="282"/>
      <c r="S86" s="282"/>
      <c r="T86" s="283"/>
      <c r="U86" s="34"/>
      <c r="V86" s="34"/>
      <c r="W86" s="35" t="s">
        <v>70</v>
      </c>
      <c r="X86" s="270">
        <v>14</v>
      </c>
      <c r="Y86" s="271">
        <f t="shared" ref="Y86:Y91" si="0">IFERROR(IF(X86="","",X86),"")</f>
        <v>14</v>
      </c>
      <c r="Z86" s="36">
        <f t="shared" ref="Z86:Z91" si="1">IFERROR(IF(X86="","",X86*0.01788),"")</f>
        <v>0.25031999999999999</v>
      </c>
      <c r="AA86" s="56"/>
      <c r="AB86" s="57"/>
      <c r="AC86" s="116" t="s">
        <v>141</v>
      </c>
      <c r="AG86" s="67"/>
      <c r="AJ86" s="71" t="s">
        <v>95</v>
      </c>
      <c r="AK86" s="71">
        <v>14</v>
      </c>
      <c r="BB86" s="117" t="s">
        <v>84</v>
      </c>
      <c r="BM86" s="67">
        <f t="shared" ref="BM86:BM91" si="2">IFERROR(X86*I86,"0")</f>
        <v>50.170400000000001</v>
      </c>
      <c r="BN86" s="67">
        <f t="shared" ref="BN86:BN91" si="3">IFERROR(Y86*I86,"0")</f>
        <v>50.170400000000001</v>
      </c>
      <c r="BO86" s="67">
        <f t="shared" ref="BO86:BO91" si="4">IFERROR(X86/J86,"0")</f>
        <v>0.2</v>
      </c>
      <c r="BP86" s="67">
        <f t="shared" ref="BP86:BP91" si="5">IFERROR(Y86/J86,"0")</f>
        <v>0.2</v>
      </c>
    </row>
    <row r="87" spans="1:68" ht="27" customHeight="1" x14ac:dyDescent="0.25">
      <c r="A87" s="54" t="s">
        <v>153</v>
      </c>
      <c r="B87" s="54" t="s">
        <v>154</v>
      </c>
      <c r="C87" s="31">
        <v>4301135793</v>
      </c>
      <c r="D87" s="274">
        <v>4620207491003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8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2"/>
      <c r="R87" s="282"/>
      <c r="S87" s="282"/>
      <c r="T87" s="283"/>
      <c r="U87" s="34"/>
      <c r="V87" s="34"/>
      <c r="W87" s="35" t="s">
        <v>70</v>
      </c>
      <c r="X87" s="270">
        <v>70</v>
      </c>
      <c r="Y87" s="271">
        <f t="shared" si="0"/>
        <v>70</v>
      </c>
      <c r="Z87" s="36">
        <f t="shared" si="1"/>
        <v>1.2516</v>
      </c>
      <c r="AA87" s="56"/>
      <c r="AB87" s="57"/>
      <c r="AC87" s="118" t="s">
        <v>141</v>
      </c>
      <c r="AG87" s="67"/>
      <c r="AJ87" s="71" t="s">
        <v>83</v>
      </c>
      <c r="AK87" s="71">
        <v>70</v>
      </c>
      <c r="BB87" s="119" t="s">
        <v>84</v>
      </c>
      <c r="BM87" s="67">
        <f t="shared" si="2"/>
        <v>250.852</v>
      </c>
      <c r="BN87" s="67">
        <f t="shared" si="3"/>
        <v>250.852</v>
      </c>
      <c r="BO87" s="67">
        <f t="shared" si="4"/>
        <v>1</v>
      </c>
      <c r="BP87" s="67">
        <f t="shared" si="5"/>
        <v>1</v>
      </c>
    </row>
    <row r="88" spans="1:68" ht="27" customHeight="1" x14ac:dyDescent="0.25">
      <c r="A88" s="54" t="s">
        <v>155</v>
      </c>
      <c r="B88" s="54" t="s">
        <v>156</v>
      </c>
      <c r="C88" s="31">
        <v>4301135768</v>
      </c>
      <c r="D88" s="274">
        <v>4620207491034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38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2"/>
      <c r="R88" s="282"/>
      <c r="S88" s="282"/>
      <c r="T88" s="283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157</v>
      </c>
      <c r="AG88" s="67"/>
      <c r="AJ88" s="71" t="s">
        <v>72</v>
      </c>
      <c r="AK88" s="71">
        <v>1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158</v>
      </c>
      <c r="B89" s="54" t="s">
        <v>159</v>
      </c>
      <c r="C89" s="31">
        <v>4301135760</v>
      </c>
      <c r="D89" s="274">
        <v>4620207491010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8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2"/>
      <c r="R89" s="282"/>
      <c r="S89" s="282"/>
      <c r="T89" s="283"/>
      <c r="U89" s="34"/>
      <c r="V89" s="34"/>
      <c r="W89" s="35" t="s">
        <v>70</v>
      </c>
      <c r="X89" s="270">
        <v>70</v>
      </c>
      <c r="Y89" s="271">
        <f t="shared" si="0"/>
        <v>70</v>
      </c>
      <c r="Z89" s="36">
        <f t="shared" si="1"/>
        <v>1.2516</v>
      </c>
      <c r="AA89" s="56"/>
      <c r="AB89" s="57"/>
      <c r="AC89" s="122" t="s">
        <v>141</v>
      </c>
      <c r="AG89" s="67"/>
      <c r="AJ89" s="71" t="s">
        <v>83</v>
      </c>
      <c r="AK89" s="71">
        <v>70</v>
      </c>
      <c r="BB89" s="123" t="s">
        <v>84</v>
      </c>
      <c r="BM89" s="67">
        <f t="shared" si="2"/>
        <v>250.852</v>
      </c>
      <c r="BN89" s="67">
        <f t="shared" si="3"/>
        <v>250.852</v>
      </c>
      <c r="BO89" s="67">
        <f t="shared" si="4"/>
        <v>1</v>
      </c>
      <c r="BP89" s="67">
        <f t="shared" si="5"/>
        <v>1</v>
      </c>
    </row>
    <row r="90" spans="1:68" ht="27" customHeight="1" x14ac:dyDescent="0.25">
      <c r="A90" s="54" t="s">
        <v>160</v>
      </c>
      <c r="B90" s="54" t="s">
        <v>161</v>
      </c>
      <c r="C90" s="31">
        <v>4301135571</v>
      </c>
      <c r="D90" s="274">
        <v>4607111035028</v>
      </c>
      <c r="E90" s="275"/>
      <c r="F90" s="269">
        <v>0.48</v>
      </c>
      <c r="G90" s="32">
        <v>8</v>
      </c>
      <c r="H90" s="269">
        <v>3.84</v>
      </c>
      <c r="I90" s="269">
        <v>4.4488000000000003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2"/>
      <c r="R90" s="282"/>
      <c r="S90" s="282"/>
      <c r="T90" s="283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141</v>
      </c>
      <c r="AG90" s="67"/>
      <c r="AJ90" s="71" t="s">
        <v>72</v>
      </c>
      <c r="AK90" s="71">
        <v>1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customHeight="1" x14ac:dyDescent="0.25">
      <c r="A91" s="54" t="s">
        <v>162</v>
      </c>
      <c r="B91" s="54" t="s">
        <v>163</v>
      </c>
      <c r="C91" s="31">
        <v>4301135285</v>
      </c>
      <c r="D91" s="274">
        <v>4607111036407</v>
      </c>
      <c r="E91" s="275"/>
      <c r="F91" s="269">
        <v>0.3</v>
      </c>
      <c r="G91" s="32">
        <v>14</v>
      </c>
      <c r="H91" s="269">
        <v>4.2</v>
      </c>
      <c r="I91" s="269">
        <v>4.5292000000000003</v>
      </c>
      <c r="J91" s="32">
        <v>70</v>
      </c>
      <c r="K91" s="32" t="s">
        <v>80</v>
      </c>
      <c r="L91" s="32" t="s">
        <v>93</v>
      </c>
      <c r="M91" s="33" t="s">
        <v>69</v>
      </c>
      <c r="N91" s="33"/>
      <c r="O91" s="32">
        <v>180</v>
      </c>
      <c r="P91" s="39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2"/>
      <c r="R91" s="282"/>
      <c r="S91" s="282"/>
      <c r="T91" s="283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6" t="s">
        <v>164</v>
      </c>
      <c r="AG91" s="67"/>
      <c r="AJ91" s="71" t="s">
        <v>95</v>
      </c>
      <c r="AK91" s="71">
        <v>14</v>
      </c>
      <c r="BB91" s="127" t="s">
        <v>84</v>
      </c>
      <c r="BM91" s="67">
        <f t="shared" si="2"/>
        <v>63.408800000000006</v>
      </c>
      <c r="BN91" s="67">
        <f t="shared" si="3"/>
        <v>63.408800000000006</v>
      </c>
      <c r="BO91" s="67">
        <f t="shared" si="4"/>
        <v>0.2</v>
      </c>
      <c r="BP91" s="67">
        <f t="shared" si="5"/>
        <v>0.2</v>
      </c>
    </row>
    <row r="92" spans="1:68" x14ac:dyDescent="0.2">
      <c r="A92" s="289"/>
      <c r="B92" s="287"/>
      <c r="C92" s="287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90"/>
      <c r="P92" s="278" t="s">
        <v>73</v>
      </c>
      <c r="Q92" s="279"/>
      <c r="R92" s="279"/>
      <c r="S92" s="279"/>
      <c r="T92" s="279"/>
      <c r="U92" s="279"/>
      <c r="V92" s="280"/>
      <c r="W92" s="37" t="s">
        <v>70</v>
      </c>
      <c r="X92" s="272">
        <f>IFERROR(SUM(X86:X91),"0")</f>
        <v>168</v>
      </c>
      <c r="Y92" s="272">
        <f>IFERROR(SUM(Y86:Y91),"0")</f>
        <v>168</v>
      </c>
      <c r="Z92" s="272">
        <f>IFERROR(IF(Z86="",0,Z86),"0")+IFERROR(IF(Z87="",0,Z87),"0")+IFERROR(IF(Z88="",0,Z88),"0")+IFERROR(IF(Z89="",0,Z89),"0")+IFERROR(IF(Z90="",0,Z90),"0")+IFERROR(IF(Z91="",0,Z91),"0")</f>
        <v>3.0038399999999998</v>
      </c>
      <c r="AA92" s="273"/>
      <c r="AB92" s="273"/>
      <c r="AC92" s="273"/>
    </row>
    <row r="93" spans="1:68" x14ac:dyDescent="0.2">
      <c r="A93" s="287"/>
      <c r="B93" s="287"/>
      <c r="C93" s="287"/>
      <c r="D93" s="287"/>
      <c r="E93" s="287"/>
      <c r="F93" s="287"/>
      <c r="G93" s="287"/>
      <c r="H93" s="287"/>
      <c r="I93" s="287"/>
      <c r="J93" s="287"/>
      <c r="K93" s="287"/>
      <c r="L93" s="287"/>
      <c r="M93" s="287"/>
      <c r="N93" s="287"/>
      <c r="O93" s="290"/>
      <c r="P93" s="278" t="s">
        <v>73</v>
      </c>
      <c r="Q93" s="279"/>
      <c r="R93" s="279"/>
      <c r="S93" s="279"/>
      <c r="T93" s="279"/>
      <c r="U93" s="279"/>
      <c r="V93" s="280"/>
      <c r="W93" s="37" t="s">
        <v>74</v>
      </c>
      <c r="X93" s="272">
        <f>IFERROR(SUMPRODUCT(X86:X91*H86:H91),"0")</f>
        <v>502.32</v>
      </c>
      <c r="Y93" s="272">
        <f>IFERROR(SUMPRODUCT(Y86:Y91*H86:H91),"0")</f>
        <v>502.32</v>
      </c>
      <c r="Z93" s="37"/>
      <c r="AA93" s="273"/>
      <c r="AB93" s="273"/>
      <c r="AC93" s="273"/>
    </row>
    <row r="94" spans="1:68" ht="16.5" customHeight="1" x14ac:dyDescent="0.25">
      <c r="A94" s="286" t="s">
        <v>165</v>
      </c>
      <c r="B94" s="287"/>
      <c r="C94" s="287"/>
      <c r="D94" s="287"/>
      <c r="E94" s="287"/>
      <c r="F94" s="287"/>
      <c r="G94" s="287"/>
      <c r="H94" s="287"/>
      <c r="I94" s="287"/>
      <c r="J94" s="287"/>
      <c r="K94" s="287"/>
      <c r="L94" s="287"/>
      <c r="M94" s="287"/>
      <c r="N94" s="287"/>
      <c r="O94" s="287"/>
      <c r="P94" s="287"/>
      <c r="Q94" s="287"/>
      <c r="R94" s="287"/>
      <c r="S94" s="287"/>
      <c r="T94" s="287"/>
      <c r="U94" s="287"/>
      <c r="V94" s="287"/>
      <c r="W94" s="287"/>
      <c r="X94" s="287"/>
      <c r="Y94" s="287"/>
      <c r="Z94" s="287"/>
      <c r="AA94" s="265"/>
      <c r="AB94" s="265"/>
      <c r="AC94" s="265"/>
    </row>
    <row r="95" spans="1:68" ht="14.25" customHeight="1" x14ac:dyDescent="0.25">
      <c r="A95" s="288" t="s">
        <v>117</v>
      </c>
      <c r="B95" s="287"/>
      <c r="C95" s="287"/>
      <c r="D95" s="287"/>
      <c r="E95" s="287"/>
      <c r="F95" s="287"/>
      <c r="G95" s="287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66"/>
      <c r="AB95" s="266"/>
      <c r="AC95" s="266"/>
    </row>
    <row r="96" spans="1:68" ht="27" customHeight="1" x14ac:dyDescent="0.25">
      <c r="A96" s="54" t="s">
        <v>166</v>
      </c>
      <c r="B96" s="54" t="s">
        <v>167</v>
      </c>
      <c r="C96" s="31">
        <v>4301136070</v>
      </c>
      <c r="D96" s="274">
        <v>4607025784012</v>
      </c>
      <c r="E96" s="275"/>
      <c r="F96" s="269">
        <v>0.09</v>
      </c>
      <c r="G96" s="32">
        <v>24</v>
      </c>
      <c r="H96" s="269">
        <v>2.16</v>
      </c>
      <c r="I96" s="269">
        <v>2.4912000000000001</v>
      </c>
      <c r="J96" s="32">
        <v>126</v>
      </c>
      <c r="K96" s="32" t="s">
        <v>80</v>
      </c>
      <c r="L96" s="32" t="s">
        <v>93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2"/>
      <c r="R96" s="282"/>
      <c r="S96" s="282"/>
      <c r="T96" s="283"/>
      <c r="U96" s="34"/>
      <c r="V96" s="34"/>
      <c r="W96" s="35" t="s">
        <v>70</v>
      </c>
      <c r="X96" s="270">
        <v>0</v>
      </c>
      <c r="Y96" s="271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168</v>
      </c>
      <c r="AG96" s="67"/>
      <c r="AJ96" s="71" t="s">
        <v>95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169</v>
      </c>
      <c r="B97" s="54" t="s">
        <v>170</v>
      </c>
      <c r="C97" s="31">
        <v>4301136079</v>
      </c>
      <c r="D97" s="274">
        <v>4607025784319</v>
      </c>
      <c r="E97" s="275"/>
      <c r="F97" s="269">
        <v>0.36</v>
      </c>
      <c r="G97" s="32">
        <v>10</v>
      </c>
      <c r="H97" s="269">
        <v>3.6</v>
      </c>
      <c r="I97" s="269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3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2"/>
      <c r="R97" s="282"/>
      <c r="S97" s="282"/>
      <c r="T97" s="283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141</v>
      </c>
      <c r="AG97" s="67"/>
      <c r="AJ97" s="71" t="s">
        <v>72</v>
      </c>
      <c r="AK97" s="71">
        <v>1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89"/>
      <c r="B98" s="287"/>
      <c r="C98" s="287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90"/>
      <c r="P98" s="278" t="s">
        <v>73</v>
      </c>
      <c r="Q98" s="279"/>
      <c r="R98" s="279"/>
      <c r="S98" s="279"/>
      <c r="T98" s="279"/>
      <c r="U98" s="279"/>
      <c r="V98" s="280"/>
      <c r="W98" s="37" t="s">
        <v>70</v>
      </c>
      <c r="X98" s="272">
        <f>IFERROR(SUM(X96:X97),"0")</f>
        <v>0</v>
      </c>
      <c r="Y98" s="272">
        <f>IFERROR(SUM(Y96:Y97),"0")</f>
        <v>0</v>
      </c>
      <c r="Z98" s="272">
        <f>IFERROR(IF(Z96="",0,Z96),"0")+IFERROR(IF(Z97="",0,Z97),"0")</f>
        <v>0</v>
      </c>
      <c r="AA98" s="273"/>
      <c r="AB98" s="273"/>
      <c r="AC98" s="273"/>
    </row>
    <row r="99" spans="1:68" x14ac:dyDescent="0.2">
      <c r="A99" s="287"/>
      <c r="B99" s="287"/>
      <c r="C99" s="287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90"/>
      <c r="P99" s="278" t="s">
        <v>73</v>
      </c>
      <c r="Q99" s="279"/>
      <c r="R99" s="279"/>
      <c r="S99" s="279"/>
      <c r="T99" s="279"/>
      <c r="U99" s="279"/>
      <c r="V99" s="280"/>
      <c r="W99" s="37" t="s">
        <v>74</v>
      </c>
      <c r="X99" s="272">
        <f>IFERROR(SUMPRODUCT(X96:X97*H96:H97),"0")</f>
        <v>0</v>
      </c>
      <c r="Y99" s="272">
        <f>IFERROR(SUMPRODUCT(Y96:Y97*H96:H97),"0")</f>
        <v>0</v>
      </c>
      <c r="Z99" s="37"/>
      <c r="AA99" s="273"/>
      <c r="AB99" s="273"/>
      <c r="AC99" s="273"/>
    </row>
    <row r="100" spans="1:68" ht="16.5" customHeight="1" x14ac:dyDescent="0.25">
      <c r="A100" s="286" t="s">
        <v>171</v>
      </c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  <c r="AA100" s="265"/>
      <c r="AB100" s="265"/>
      <c r="AC100" s="265"/>
    </row>
    <row r="101" spans="1:68" ht="14.25" customHeight="1" x14ac:dyDescent="0.25">
      <c r="A101" s="288" t="s">
        <v>64</v>
      </c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  <c r="Q101" s="287"/>
      <c r="R101" s="287"/>
      <c r="S101" s="287"/>
      <c r="T101" s="287"/>
      <c r="U101" s="287"/>
      <c r="V101" s="287"/>
      <c r="W101" s="287"/>
      <c r="X101" s="287"/>
      <c r="Y101" s="287"/>
      <c r="Z101" s="287"/>
      <c r="AA101" s="266"/>
      <c r="AB101" s="266"/>
      <c r="AC101" s="266"/>
    </row>
    <row r="102" spans="1:68" ht="27" customHeight="1" x14ac:dyDescent="0.25">
      <c r="A102" s="54" t="s">
        <v>172</v>
      </c>
      <c r="B102" s="54" t="s">
        <v>173</v>
      </c>
      <c r="C102" s="31">
        <v>4301071074</v>
      </c>
      <c r="D102" s="274">
        <v>4620207491157</v>
      </c>
      <c r="E102" s="275"/>
      <c r="F102" s="269">
        <v>0.7</v>
      </c>
      <c r="G102" s="32">
        <v>10</v>
      </c>
      <c r="H102" s="269">
        <v>7</v>
      </c>
      <c r="I102" s="269">
        <v>7.28</v>
      </c>
      <c r="J102" s="32">
        <v>84</v>
      </c>
      <c r="K102" s="32" t="s">
        <v>67</v>
      </c>
      <c r="L102" s="32" t="s">
        <v>93</v>
      </c>
      <c r="M102" s="33" t="s">
        <v>69</v>
      </c>
      <c r="N102" s="33"/>
      <c r="O102" s="32">
        <v>180</v>
      </c>
      <c r="P102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2"/>
      <c r="R102" s="282"/>
      <c r="S102" s="282"/>
      <c r="T102" s="283"/>
      <c r="U102" s="34"/>
      <c r="V102" s="34"/>
      <c r="W102" s="35" t="s">
        <v>70</v>
      </c>
      <c r="X102" s="270">
        <v>84</v>
      </c>
      <c r="Y102" s="271">
        <f t="shared" ref="Y102:Y109" si="6">IFERROR(IF(X102="","",X102),"")</f>
        <v>84</v>
      </c>
      <c r="Z102" s="36">
        <f t="shared" ref="Z102:Z109" si="7">IFERROR(IF(X102="","",X102*0.0155),"")</f>
        <v>1.302</v>
      </c>
      <c r="AA102" s="56"/>
      <c r="AB102" s="57"/>
      <c r="AC102" s="132" t="s">
        <v>174</v>
      </c>
      <c r="AG102" s="67"/>
      <c r="AJ102" s="71" t="s">
        <v>95</v>
      </c>
      <c r="AK102" s="71">
        <v>12</v>
      </c>
      <c r="BB102" s="133" t="s">
        <v>1</v>
      </c>
      <c r="BM102" s="67">
        <f t="shared" ref="BM102:BM109" si="8">IFERROR(X102*I102,"0")</f>
        <v>611.52</v>
      </c>
      <c r="BN102" s="67">
        <f t="shared" ref="BN102:BN109" si="9">IFERROR(Y102*I102,"0")</f>
        <v>611.52</v>
      </c>
      <c r="BO102" s="67">
        <f t="shared" ref="BO102:BO109" si="10">IFERROR(X102/J102,"0")</f>
        <v>1</v>
      </c>
      <c r="BP102" s="67">
        <f t="shared" ref="BP102:BP109" si="11">IFERROR(Y102/J102,"0")</f>
        <v>1</v>
      </c>
    </row>
    <row r="103" spans="1:68" ht="27" customHeight="1" x14ac:dyDescent="0.25">
      <c r="A103" s="54" t="s">
        <v>175</v>
      </c>
      <c r="B103" s="54" t="s">
        <v>176</v>
      </c>
      <c r="C103" s="31">
        <v>4301071051</v>
      </c>
      <c r="D103" s="274">
        <v>4607111039262</v>
      </c>
      <c r="E103" s="275"/>
      <c r="F103" s="269">
        <v>0.4</v>
      </c>
      <c r="G103" s="32">
        <v>16</v>
      </c>
      <c r="H103" s="269">
        <v>6.4</v>
      </c>
      <c r="I103" s="269">
        <v>6.7195999999999998</v>
      </c>
      <c r="J103" s="32">
        <v>84</v>
      </c>
      <c r="K103" s="32" t="s">
        <v>67</v>
      </c>
      <c r="L103" s="32" t="s">
        <v>93</v>
      </c>
      <c r="M103" s="33" t="s">
        <v>69</v>
      </c>
      <c r="N103" s="33"/>
      <c r="O103" s="32">
        <v>180</v>
      </c>
      <c r="P103" s="32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2"/>
      <c r="R103" s="282"/>
      <c r="S103" s="282"/>
      <c r="T103" s="283"/>
      <c r="U103" s="34"/>
      <c r="V103" s="34"/>
      <c r="W103" s="35" t="s">
        <v>70</v>
      </c>
      <c r="X103" s="270">
        <v>48</v>
      </c>
      <c r="Y103" s="271">
        <f t="shared" si="6"/>
        <v>48</v>
      </c>
      <c r="Z103" s="36">
        <f t="shared" si="7"/>
        <v>0.74399999999999999</v>
      </c>
      <c r="AA103" s="56"/>
      <c r="AB103" s="57"/>
      <c r="AC103" s="134" t="s">
        <v>135</v>
      </c>
      <c r="AG103" s="67"/>
      <c r="AJ103" s="71" t="s">
        <v>95</v>
      </c>
      <c r="AK103" s="71">
        <v>12</v>
      </c>
      <c r="BB103" s="135" t="s">
        <v>1</v>
      </c>
      <c r="BM103" s="67">
        <f t="shared" si="8"/>
        <v>322.54079999999999</v>
      </c>
      <c r="BN103" s="67">
        <f t="shared" si="9"/>
        <v>322.54079999999999</v>
      </c>
      <c r="BO103" s="67">
        <f t="shared" si="10"/>
        <v>0.5714285714285714</v>
      </c>
      <c r="BP103" s="67">
        <f t="shared" si="11"/>
        <v>0.5714285714285714</v>
      </c>
    </row>
    <row r="104" spans="1:68" ht="27" customHeight="1" x14ac:dyDescent="0.25">
      <c r="A104" s="54" t="s">
        <v>177</v>
      </c>
      <c r="B104" s="54" t="s">
        <v>178</v>
      </c>
      <c r="C104" s="31">
        <v>4301071038</v>
      </c>
      <c r="D104" s="274">
        <v>4607111039248</v>
      </c>
      <c r="E104" s="275"/>
      <c r="F104" s="269">
        <v>0.7</v>
      </c>
      <c r="G104" s="32">
        <v>10</v>
      </c>
      <c r="H104" s="269">
        <v>7</v>
      </c>
      <c r="I104" s="269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2"/>
      <c r="R104" s="282"/>
      <c r="S104" s="282"/>
      <c r="T104" s="283"/>
      <c r="U104" s="34"/>
      <c r="V104" s="34"/>
      <c r="W104" s="35" t="s">
        <v>70</v>
      </c>
      <c r="X104" s="270">
        <v>96</v>
      </c>
      <c r="Y104" s="271">
        <f t="shared" si="6"/>
        <v>96</v>
      </c>
      <c r="Z104" s="36">
        <f t="shared" si="7"/>
        <v>1.488</v>
      </c>
      <c r="AA104" s="56"/>
      <c r="AB104" s="57"/>
      <c r="AC104" s="136" t="s">
        <v>135</v>
      </c>
      <c r="AG104" s="67"/>
      <c r="AJ104" s="71" t="s">
        <v>83</v>
      </c>
      <c r="AK104" s="71">
        <v>84</v>
      </c>
      <c r="BB104" s="137" t="s">
        <v>1</v>
      </c>
      <c r="BM104" s="67">
        <f t="shared" si="8"/>
        <v>700.8</v>
      </c>
      <c r="BN104" s="67">
        <f t="shared" si="9"/>
        <v>700.8</v>
      </c>
      <c r="BO104" s="67">
        <f t="shared" si="10"/>
        <v>1.1428571428571428</v>
      </c>
      <c r="BP104" s="67">
        <f t="shared" si="11"/>
        <v>1.1428571428571428</v>
      </c>
    </row>
    <row r="105" spans="1:68" ht="27" customHeight="1" x14ac:dyDescent="0.25">
      <c r="A105" s="54" t="s">
        <v>179</v>
      </c>
      <c r="B105" s="54" t="s">
        <v>180</v>
      </c>
      <c r="C105" s="31">
        <v>4301070979</v>
      </c>
      <c r="D105" s="274">
        <v>4607111037145</v>
      </c>
      <c r="E105" s="275"/>
      <c r="F105" s="269">
        <v>0.8</v>
      </c>
      <c r="G105" s="32">
        <v>8</v>
      </c>
      <c r="H105" s="269">
        <v>6.4</v>
      </c>
      <c r="I105" s="269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6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2"/>
      <c r="R105" s="282"/>
      <c r="S105" s="282"/>
      <c r="T105" s="283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181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customHeight="1" x14ac:dyDescent="0.25">
      <c r="A106" s="54" t="s">
        <v>182</v>
      </c>
      <c r="B106" s="54" t="s">
        <v>183</v>
      </c>
      <c r="C106" s="31">
        <v>4301071049</v>
      </c>
      <c r="D106" s="274">
        <v>4607111039293</v>
      </c>
      <c r="E106" s="275"/>
      <c r="F106" s="269">
        <v>0.4</v>
      </c>
      <c r="G106" s="32">
        <v>16</v>
      </c>
      <c r="H106" s="269">
        <v>6.4</v>
      </c>
      <c r="I106" s="269">
        <v>6.7195999999999998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2"/>
      <c r="R106" s="282"/>
      <c r="S106" s="282"/>
      <c r="T106" s="283"/>
      <c r="U106" s="34"/>
      <c r="V106" s="34"/>
      <c r="W106" s="35" t="s">
        <v>70</v>
      </c>
      <c r="X106" s="270">
        <v>36</v>
      </c>
      <c r="Y106" s="271">
        <f t="shared" si="6"/>
        <v>36</v>
      </c>
      <c r="Z106" s="36">
        <f t="shared" si="7"/>
        <v>0.55800000000000005</v>
      </c>
      <c r="AA106" s="56"/>
      <c r="AB106" s="57"/>
      <c r="AC106" s="140" t="s">
        <v>135</v>
      </c>
      <c r="AG106" s="67"/>
      <c r="AJ106" s="71" t="s">
        <v>95</v>
      </c>
      <c r="AK106" s="71">
        <v>12</v>
      </c>
      <c r="BB106" s="141" t="s">
        <v>1</v>
      </c>
      <c r="BM106" s="67">
        <f t="shared" si="8"/>
        <v>241.90559999999999</v>
      </c>
      <c r="BN106" s="67">
        <f t="shared" si="9"/>
        <v>241.90559999999999</v>
      </c>
      <c r="BO106" s="67">
        <f t="shared" si="10"/>
        <v>0.42857142857142855</v>
      </c>
      <c r="BP106" s="67">
        <f t="shared" si="11"/>
        <v>0.42857142857142855</v>
      </c>
    </row>
    <row r="107" spans="1:68" ht="27" customHeight="1" x14ac:dyDescent="0.25">
      <c r="A107" s="54" t="s">
        <v>184</v>
      </c>
      <c r="B107" s="54" t="s">
        <v>185</v>
      </c>
      <c r="C107" s="31">
        <v>4301071039</v>
      </c>
      <c r="D107" s="274">
        <v>4607111039279</v>
      </c>
      <c r="E107" s="275"/>
      <c r="F107" s="269">
        <v>0.7</v>
      </c>
      <c r="G107" s="32">
        <v>10</v>
      </c>
      <c r="H107" s="269">
        <v>7</v>
      </c>
      <c r="I107" s="269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2"/>
      <c r="R107" s="282"/>
      <c r="S107" s="282"/>
      <c r="T107" s="283"/>
      <c r="U107" s="34"/>
      <c r="V107" s="34"/>
      <c r="W107" s="35" t="s">
        <v>70</v>
      </c>
      <c r="X107" s="270">
        <v>144</v>
      </c>
      <c r="Y107" s="271">
        <f t="shared" si="6"/>
        <v>144</v>
      </c>
      <c r="Z107" s="36">
        <f t="shared" si="7"/>
        <v>2.2320000000000002</v>
      </c>
      <c r="AA107" s="56"/>
      <c r="AB107" s="57"/>
      <c r="AC107" s="142" t="s">
        <v>135</v>
      </c>
      <c r="AG107" s="67"/>
      <c r="AJ107" s="71" t="s">
        <v>83</v>
      </c>
      <c r="AK107" s="71">
        <v>84</v>
      </c>
      <c r="BB107" s="143" t="s">
        <v>1</v>
      </c>
      <c r="BM107" s="67">
        <f t="shared" si="8"/>
        <v>1051.2</v>
      </c>
      <c r="BN107" s="67">
        <f t="shared" si="9"/>
        <v>1051.2</v>
      </c>
      <c r="BO107" s="67">
        <f t="shared" si="10"/>
        <v>1.7142857142857142</v>
      </c>
      <c r="BP107" s="67">
        <f t="shared" si="11"/>
        <v>1.7142857142857142</v>
      </c>
    </row>
    <row r="108" spans="1:68" ht="27" customHeight="1" x14ac:dyDescent="0.25">
      <c r="A108" s="54" t="s">
        <v>186</v>
      </c>
      <c r="B108" s="54" t="s">
        <v>187</v>
      </c>
      <c r="C108" s="31">
        <v>4301070978</v>
      </c>
      <c r="D108" s="274">
        <v>4607111037435</v>
      </c>
      <c r="E108" s="275"/>
      <c r="F108" s="269">
        <v>0.8</v>
      </c>
      <c r="G108" s="32">
        <v>8</v>
      </c>
      <c r="H108" s="269">
        <v>6.4</v>
      </c>
      <c r="I108" s="269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01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2"/>
      <c r="R108" s="282"/>
      <c r="S108" s="282"/>
      <c r="T108" s="283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188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customHeight="1" x14ac:dyDescent="0.25">
      <c r="A109" s="54" t="s">
        <v>189</v>
      </c>
      <c r="B109" s="54" t="s">
        <v>190</v>
      </c>
      <c r="C109" s="31">
        <v>4301071075</v>
      </c>
      <c r="D109" s="274">
        <v>4620207491102</v>
      </c>
      <c r="E109" s="275"/>
      <c r="F109" s="269">
        <v>0.7</v>
      </c>
      <c r="G109" s="32">
        <v>10</v>
      </c>
      <c r="H109" s="269">
        <v>7</v>
      </c>
      <c r="I109" s="269">
        <v>7.23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ГШ/Пельмени/P004825/","Пельмени «Бульмени с говядиной и свининой Северная коллекция» Фикс.вес 0,7 сфера ТМ «Горячая штучка»")</f>
        <v>Пельмени «Бульмени с говядиной и свининой Северная коллекция» Фикс.вес 0,7 сфера ТМ «Горячая штучка»</v>
      </c>
      <c r="Q109" s="282"/>
      <c r="R109" s="282"/>
      <c r="S109" s="282"/>
      <c r="T109" s="283"/>
      <c r="U109" s="34"/>
      <c r="V109" s="34"/>
      <c r="W109" s="35" t="s">
        <v>70</v>
      </c>
      <c r="X109" s="270">
        <v>12</v>
      </c>
      <c r="Y109" s="271">
        <f t="shared" si="6"/>
        <v>12</v>
      </c>
      <c r="Z109" s="36">
        <f t="shared" si="7"/>
        <v>0.186</v>
      </c>
      <c r="AA109" s="56"/>
      <c r="AB109" s="57"/>
      <c r="AC109" s="146" t="s">
        <v>191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86.76</v>
      </c>
      <c r="BN109" s="67">
        <f t="shared" si="9"/>
        <v>86.76</v>
      </c>
      <c r="BO109" s="67">
        <f t="shared" si="10"/>
        <v>0.14285714285714285</v>
      </c>
      <c r="BP109" s="67">
        <f t="shared" si="11"/>
        <v>0.14285714285714285</v>
      </c>
    </row>
    <row r="110" spans="1:68" x14ac:dyDescent="0.2">
      <c r="A110" s="289"/>
      <c r="B110" s="287"/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90"/>
      <c r="P110" s="278" t="s">
        <v>73</v>
      </c>
      <c r="Q110" s="279"/>
      <c r="R110" s="279"/>
      <c r="S110" s="279"/>
      <c r="T110" s="279"/>
      <c r="U110" s="279"/>
      <c r="V110" s="280"/>
      <c r="W110" s="37" t="s">
        <v>70</v>
      </c>
      <c r="X110" s="272">
        <f>IFERROR(SUM(X102:X109),"0")</f>
        <v>420</v>
      </c>
      <c r="Y110" s="272">
        <f>IFERROR(SUM(Y102:Y109),"0")</f>
        <v>420</v>
      </c>
      <c r="Z110" s="272">
        <f>IFERROR(IF(Z102="",0,Z102),"0")+IFERROR(IF(Z103="",0,Z103),"0")+IFERROR(IF(Z104="",0,Z104),"0")+IFERROR(IF(Z105="",0,Z105),"0")+IFERROR(IF(Z106="",0,Z106),"0")+IFERROR(IF(Z107="",0,Z107),"0")+IFERROR(IF(Z108="",0,Z108),"0")+IFERROR(IF(Z109="",0,Z109),"0")</f>
        <v>6.5100000000000007</v>
      </c>
      <c r="AA110" s="273"/>
      <c r="AB110" s="273"/>
      <c r="AC110" s="273"/>
    </row>
    <row r="111" spans="1:68" x14ac:dyDescent="0.2">
      <c r="A111" s="287"/>
      <c r="B111" s="287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90"/>
      <c r="P111" s="278" t="s">
        <v>73</v>
      </c>
      <c r="Q111" s="279"/>
      <c r="R111" s="279"/>
      <c r="S111" s="279"/>
      <c r="T111" s="279"/>
      <c r="U111" s="279"/>
      <c r="V111" s="280"/>
      <c r="W111" s="37" t="s">
        <v>74</v>
      </c>
      <c r="X111" s="272">
        <f>IFERROR(SUMPRODUCT(X102:X109*H102:H109),"0")</f>
        <v>2889.6000000000004</v>
      </c>
      <c r="Y111" s="272">
        <f>IFERROR(SUMPRODUCT(Y102:Y109*H102:H109),"0")</f>
        <v>2889.6000000000004</v>
      </c>
      <c r="Z111" s="37"/>
      <c r="AA111" s="273"/>
      <c r="AB111" s="273"/>
      <c r="AC111" s="273"/>
    </row>
    <row r="112" spans="1:68" ht="14.25" customHeight="1" x14ac:dyDescent="0.25">
      <c r="A112" s="288" t="s">
        <v>123</v>
      </c>
      <c r="B112" s="287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  <c r="Q112" s="287"/>
      <c r="R112" s="287"/>
      <c r="S112" s="287"/>
      <c r="T112" s="287"/>
      <c r="U112" s="287"/>
      <c r="V112" s="287"/>
      <c r="W112" s="287"/>
      <c r="X112" s="287"/>
      <c r="Y112" s="287"/>
      <c r="Z112" s="287"/>
      <c r="AA112" s="266"/>
      <c r="AB112" s="266"/>
      <c r="AC112" s="266"/>
    </row>
    <row r="113" spans="1:68" ht="27" customHeight="1" x14ac:dyDescent="0.25">
      <c r="A113" s="54" t="s">
        <v>192</v>
      </c>
      <c r="B113" s="54" t="s">
        <v>193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35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2"/>
      <c r="R113" s="282"/>
      <c r="S113" s="282"/>
      <c r="T113" s="283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194</v>
      </c>
      <c r="AG113" s="67"/>
      <c r="AJ113" s="71" t="s">
        <v>72</v>
      </c>
      <c r="AK113" s="71">
        <v>1</v>
      </c>
      <c r="BB113" s="149" t="s">
        <v>84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289"/>
      <c r="B114" s="287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90"/>
      <c r="P114" s="278" t="s">
        <v>73</v>
      </c>
      <c r="Q114" s="279"/>
      <c r="R114" s="279"/>
      <c r="S114" s="279"/>
      <c r="T114" s="279"/>
      <c r="U114" s="279"/>
      <c r="V114" s="280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x14ac:dyDescent="0.2">
      <c r="A115" s="287"/>
      <c r="B115" s="287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90"/>
      <c r="P115" s="278" t="s">
        <v>73</v>
      </c>
      <c r="Q115" s="279"/>
      <c r="R115" s="279"/>
      <c r="S115" s="279"/>
      <c r="T115" s="279"/>
      <c r="U115" s="279"/>
      <c r="V115" s="280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customHeight="1" x14ac:dyDescent="0.25">
      <c r="A116" s="288" t="s">
        <v>195</v>
      </c>
      <c r="B116" s="287"/>
      <c r="C116" s="287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  <c r="AA116" s="266"/>
      <c r="AB116" s="266"/>
      <c r="AC116" s="266"/>
    </row>
    <row r="117" spans="1:68" ht="27" customHeight="1" x14ac:dyDescent="0.25">
      <c r="A117" s="54" t="s">
        <v>196</v>
      </c>
      <c r="B117" s="54" t="s">
        <v>197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54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2"/>
      <c r="R117" s="282"/>
      <c r="S117" s="282"/>
      <c r="T117" s="283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198</v>
      </c>
      <c r="AG117" s="67"/>
      <c r="AJ117" s="71" t="s">
        <v>72</v>
      </c>
      <c r="AK117" s="71">
        <v>1</v>
      </c>
      <c r="BB117" s="151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289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90"/>
      <c r="P118" s="278" t="s">
        <v>73</v>
      </c>
      <c r="Q118" s="279"/>
      <c r="R118" s="279"/>
      <c r="S118" s="279"/>
      <c r="T118" s="279"/>
      <c r="U118" s="279"/>
      <c r="V118" s="280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x14ac:dyDescent="0.2">
      <c r="A119" s="287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90"/>
      <c r="P119" s="278" t="s">
        <v>73</v>
      </c>
      <c r="Q119" s="279"/>
      <c r="R119" s="279"/>
      <c r="S119" s="279"/>
      <c r="T119" s="279"/>
      <c r="U119" s="279"/>
      <c r="V119" s="280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customHeight="1" x14ac:dyDescent="0.25">
      <c r="A120" s="286" t="s">
        <v>199</v>
      </c>
      <c r="B120" s="287"/>
      <c r="C120" s="287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65"/>
      <c r="AB120" s="265"/>
      <c r="AC120" s="265"/>
    </row>
    <row r="121" spans="1:68" ht="14.25" customHeight="1" x14ac:dyDescent="0.25">
      <c r="A121" s="288" t="s">
        <v>123</v>
      </c>
      <c r="B121" s="287"/>
      <c r="C121" s="287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66"/>
      <c r="AB121" s="266"/>
      <c r="AC121" s="266"/>
    </row>
    <row r="122" spans="1:68" ht="27" customHeight="1" x14ac:dyDescent="0.25">
      <c r="A122" s="54" t="s">
        <v>200</v>
      </c>
      <c r="B122" s="54" t="s">
        <v>201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81</v>
      </c>
      <c r="M122" s="33" t="s">
        <v>69</v>
      </c>
      <c r="N122" s="33"/>
      <c r="O122" s="32">
        <v>180</v>
      </c>
      <c r="P122" s="36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2"/>
      <c r="R122" s="282"/>
      <c r="S122" s="282"/>
      <c r="T122" s="283"/>
      <c r="U122" s="34"/>
      <c r="V122" s="34"/>
      <c r="W122" s="35" t="s">
        <v>70</v>
      </c>
      <c r="X122" s="270">
        <v>70</v>
      </c>
      <c r="Y122" s="271">
        <f>IFERROR(IF(X122="","",X122),"")</f>
        <v>70</v>
      </c>
      <c r="Z122" s="36">
        <f>IFERROR(IF(X122="","",X122*0.01788),"")</f>
        <v>1.2516</v>
      </c>
      <c r="AA122" s="56"/>
      <c r="AB122" s="57"/>
      <c r="AC122" s="152" t="s">
        <v>202</v>
      </c>
      <c r="AG122" s="67"/>
      <c r="AJ122" s="71" t="s">
        <v>83</v>
      </c>
      <c r="AK122" s="71">
        <v>70</v>
      </c>
      <c r="BB122" s="153" t="s">
        <v>84</v>
      </c>
      <c r="BM122" s="67">
        <f>IFERROR(X122*I122,"0")</f>
        <v>259.25200000000001</v>
      </c>
      <c r="BN122" s="67">
        <f>IFERROR(Y122*I122,"0")</f>
        <v>259.25200000000001</v>
      </c>
      <c r="BO122" s="67">
        <f>IFERROR(X122/J122,"0")</f>
        <v>1</v>
      </c>
      <c r="BP122" s="67">
        <f>IFERROR(Y122/J122,"0")</f>
        <v>1</v>
      </c>
    </row>
    <row r="123" spans="1:68" ht="27" customHeight="1" x14ac:dyDescent="0.25">
      <c r="A123" s="54" t="s">
        <v>203</v>
      </c>
      <c r="B123" s="54" t="s">
        <v>204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2"/>
      <c r="R123" s="282"/>
      <c r="S123" s="282"/>
      <c r="T123" s="283"/>
      <c r="U123" s="34"/>
      <c r="V123" s="34"/>
      <c r="W123" s="35" t="s">
        <v>70</v>
      </c>
      <c r="X123" s="270">
        <v>140</v>
      </c>
      <c r="Y123" s="271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54" t="s">
        <v>141</v>
      </c>
      <c r="AG123" s="67"/>
      <c r="AJ123" s="71" t="s">
        <v>83</v>
      </c>
      <c r="AK123" s="71">
        <v>70</v>
      </c>
      <c r="BB123" s="155" t="s">
        <v>84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x14ac:dyDescent="0.2">
      <c r="A124" s="289"/>
      <c r="B124" s="287"/>
      <c r="C124" s="287"/>
      <c r="D124" s="287"/>
      <c r="E124" s="287"/>
      <c r="F124" s="287"/>
      <c r="G124" s="287"/>
      <c r="H124" s="287"/>
      <c r="I124" s="287"/>
      <c r="J124" s="287"/>
      <c r="K124" s="287"/>
      <c r="L124" s="287"/>
      <c r="M124" s="287"/>
      <c r="N124" s="287"/>
      <c r="O124" s="290"/>
      <c r="P124" s="278" t="s">
        <v>73</v>
      </c>
      <c r="Q124" s="279"/>
      <c r="R124" s="279"/>
      <c r="S124" s="279"/>
      <c r="T124" s="279"/>
      <c r="U124" s="279"/>
      <c r="V124" s="280"/>
      <c r="W124" s="37" t="s">
        <v>70</v>
      </c>
      <c r="X124" s="272">
        <f>IFERROR(SUM(X122:X123),"0")</f>
        <v>210</v>
      </c>
      <c r="Y124" s="272">
        <f>IFERROR(SUM(Y122:Y123),"0")</f>
        <v>210</v>
      </c>
      <c r="Z124" s="272">
        <f>IFERROR(IF(Z122="",0,Z122),"0")+IFERROR(IF(Z123="",0,Z123),"0")</f>
        <v>3.7548000000000004</v>
      </c>
      <c r="AA124" s="273"/>
      <c r="AB124" s="273"/>
      <c r="AC124" s="273"/>
    </row>
    <row r="125" spans="1:68" x14ac:dyDescent="0.2">
      <c r="A125" s="287"/>
      <c r="B125" s="287"/>
      <c r="C125" s="287"/>
      <c r="D125" s="287"/>
      <c r="E125" s="287"/>
      <c r="F125" s="287"/>
      <c r="G125" s="287"/>
      <c r="H125" s="287"/>
      <c r="I125" s="287"/>
      <c r="J125" s="287"/>
      <c r="K125" s="287"/>
      <c r="L125" s="287"/>
      <c r="M125" s="287"/>
      <c r="N125" s="287"/>
      <c r="O125" s="290"/>
      <c r="P125" s="278" t="s">
        <v>73</v>
      </c>
      <c r="Q125" s="279"/>
      <c r="R125" s="279"/>
      <c r="S125" s="279"/>
      <c r="T125" s="279"/>
      <c r="U125" s="279"/>
      <c r="V125" s="280"/>
      <c r="W125" s="37" t="s">
        <v>74</v>
      </c>
      <c r="X125" s="272">
        <f>IFERROR(SUMPRODUCT(X122:X123*H122:H123),"0")</f>
        <v>630</v>
      </c>
      <c r="Y125" s="272">
        <f>IFERROR(SUMPRODUCT(Y122:Y123*H122:H123),"0")</f>
        <v>630</v>
      </c>
      <c r="Z125" s="37"/>
      <c r="AA125" s="273"/>
      <c r="AB125" s="273"/>
      <c r="AC125" s="273"/>
    </row>
    <row r="126" spans="1:68" ht="16.5" customHeight="1" x14ac:dyDescent="0.25">
      <c r="A126" s="286" t="s">
        <v>205</v>
      </c>
      <c r="B126" s="287"/>
      <c r="C126" s="287"/>
      <c r="D126" s="287"/>
      <c r="E126" s="287"/>
      <c r="F126" s="287"/>
      <c r="G126" s="287"/>
      <c r="H126" s="287"/>
      <c r="I126" s="287"/>
      <c r="J126" s="287"/>
      <c r="K126" s="287"/>
      <c r="L126" s="287"/>
      <c r="M126" s="287"/>
      <c r="N126" s="287"/>
      <c r="O126" s="287"/>
      <c r="P126" s="287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  <c r="AA126" s="265"/>
      <c r="AB126" s="265"/>
      <c r="AC126" s="265"/>
    </row>
    <row r="127" spans="1:68" ht="14.25" customHeight="1" x14ac:dyDescent="0.25">
      <c r="A127" s="288" t="s">
        <v>123</v>
      </c>
      <c r="B127" s="287"/>
      <c r="C127" s="287"/>
      <c r="D127" s="287"/>
      <c r="E127" s="287"/>
      <c r="F127" s="287"/>
      <c r="G127" s="287"/>
      <c r="H127" s="287"/>
      <c r="I127" s="287"/>
      <c r="J127" s="287"/>
      <c r="K127" s="287"/>
      <c r="L127" s="287"/>
      <c r="M127" s="287"/>
      <c r="N127" s="287"/>
      <c r="O127" s="287"/>
      <c r="P127" s="287"/>
      <c r="Q127" s="287"/>
      <c r="R127" s="287"/>
      <c r="S127" s="287"/>
      <c r="T127" s="287"/>
      <c r="U127" s="287"/>
      <c r="V127" s="287"/>
      <c r="W127" s="287"/>
      <c r="X127" s="287"/>
      <c r="Y127" s="287"/>
      <c r="Z127" s="287"/>
      <c r="AA127" s="266"/>
      <c r="AB127" s="266"/>
      <c r="AC127" s="266"/>
    </row>
    <row r="128" spans="1:68" ht="27" customHeight="1" x14ac:dyDescent="0.25">
      <c r="A128" s="54" t="s">
        <v>206</v>
      </c>
      <c r="B128" s="54" t="s">
        <v>207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37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2"/>
      <c r="R128" s="282"/>
      <c r="S128" s="282"/>
      <c r="T128" s="283"/>
      <c r="U128" s="34"/>
      <c r="V128" s="34"/>
      <c r="W128" s="35" t="s">
        <v>70</v>
      </c>
      <c r="X128" s="270">
        <v>28</v>
      </c>
      <c r="Y128" s="271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72</v>
      </c>
      <c r="AK128" s="71">
        <v>1</v>
      </c>
      <c r="BB128" s="157" t="s">
        <v>84</v>
      </c>
      <c r="BM128" s="67">
        <f>IFERROR(X128*I128,"0")</f>
        <v>104.944</v>
      </c>
      <c r="BN128" s="67">
        <f>IFERROR(Y128*I128,"0")</f>
        <v>104.944</v>
      </c>
      <c r="BO128" s="67">
        <f>IFERROR(X128/J128,"0")</f>
        <v>0.4</v>
      </c>
      <c r="BP128" s="67">
        <f>IFERROR(Y128/J128,"0")</f>
        <v>0.4</v>
      </c>
    </row>
    <row r="129" spans="1:68" ht="16.5" customHeight="1" x14ac:dyDescent="0.25">
      <c r="A129" s="54" t="s">
        <v>209</v>
      </c>
      <c r="B129" s="54" t="s">
        <v>210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4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2"/>
      <c r="R129" s="282"/>
      <c r="S129" s="282"/>
      <c r="T129" s="283"/>
      <c r="U129" s="34"/>
      <c r="V129" s="34"/>
      <c r="W129" s="35" t="s">
        <v>70</v>
      </c>
      <c r="X129" s="270">
        <v>42</v>
      </c>
      <c r="Y129" s="27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8" t="s">
        <v>211</v>
      </c>
      <c r="AG129" s="67"/>
      <c r="AJ129" s="71" t="s">
        <v>83</v>
      </c>
      <c r="AK129" s="71">
        <v>70</v>
      </c>
      <c r="BB129" s="159" t="s">
        <v>84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289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90"/>
      <c r="P130" s="278" t="s">
        <v>73</v>
      </c>
      <c r="Q130" s="279"/>
      <c r="R130" s="279"/>
      <c r="S130" s="279"/>
      <c r="T130" s="279"/>
      <c r="U130" s="279"/>
      <c r="V130" s="280"/>
      <c r="W130" s="37" t="s">
        <v>70</v>
      </c>
      <c r="X130" s="272">
        <f>IFERROR(SUM(X128:X129),"0")</f>
        <v>70</v>
      </c>
      <c r="Y130" s="272">
        <f>IFERROR(SUM(Y128:Y129),"0")</f>
        <v>70</v>
      </c>
      <c r="Z130" s="272">
        <f>IFERROR(IF(Z128="",0,Z128),"0")+IFERROR(IF(Z129="",0,Z129),"0")</f>
        <v>1.2515999999999998</v>
      </c>
      <c r="AA130" s="273"/>
      <c r="AB130" s="273"/>
      <c r="AC130" s="273"/>
    </row>
    <row r="131" spans="1:68" x14ac:dyDescent="0.2">
      <c r="A131" s="287"/>
      <c r="B131" s="287"/>
      <c r="C131" s="287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90"/>
      <c r="P131" s="278" t="s">
        <v>73</v>
      </c>
      <c r="Q131" s="279"/>
      <c r="R131" s="279"/>
      <c r="S131" s="279"/>
      <c r="T131" s="279"/>
      <c r="U131" s="279"/>
      <c r="V131" s="280"/>
      <c r="W131" s="37" t="s">
        <v>74</v>
      </c>
      <c r="X131" s="272">
        <f>IFERROR(SUMPRODUCT(X128:X129*H128:H129),"0")</f>
        <v>210</v>
      </c>
      <c r="Y131" s="272">
        <f>IFERROR(SUMPRODUCT(Y128:Y129*H128:H129),"0")</f>
        <v>210</v>
      </c>
      <c r="Z131" s="37"/>
      <c r="AA131" s="273"/>
      <c r="AB131" s="273"/>
      <c r="AC131" s="273"/>
    </row>
    <row r="132" spans="1:68" ht="16.5" customHeight="1" x14ac:dyDescent="0.25">
      <c r="A132" s="286" t="s">
        <v>212</v>
      </c>
      <c r="B132" s="287"/>
      <c r="C132" s="287"/>
      <c r="D132" s="287"/>
      <c r="E132" s="287"/>
      <c r="F132" s="287"/>
      <c r="G132" s="287"/>
      <c r="H132" s="287"/>
      <c r="I132" s="287"/>
      <c r="J132" s="287"/>
      <c r="K132" s="287"/>
      <c r="L132" s="287"/>
      <c r="M132" s="287"/>
      <c r="N132" s="287"/>
      <c r="O132" s="287"/>
      <c r="P132" s="287"/>
      <c r="Q132" s="287"/>
      <c r="R132" s="287"/>
      <c r="S132" s="287"/>
      <c r="T132" s="287"/>
      <c r="U132" s="287"/>
      <c r="V132" s="287"/>
      <c r="W132" s="287"/>
      <c r="X132" s="287"/>
      <c r="Y132" s="287"/>
      <c r="Z132" s="287"/>
      <c r="AA132" s="265"/>
      <c r="AB132" s="265"/>
      <c r="AC132" s="265"/>
    </row>
    <row r="133" spans="1:68" ht="14.25" customHeight="1" x14ac:dyDescent="0.25">
      <c r="A133" s="288" t="s">
        <v>123</v>
      </c>
      <c r="B133" s="287"/>
      <c r="C133" s="287"/>
      <c r="D133" s="287"/>
      <c r="E133" s="287"/>
      <c r="F133" s="287"/>
      <c r="G133" s="287"/>
      <c r="H133" s="287"/>
      <c r="I133" s="287"/>
      <c r="J133" s="287"/>
      <c r="K133" s="287"/>
      <c r="L133" s="287"/>
      <c r="M133" s="287"/>
      <c r="N133" s="287"/>
      <c r="O133" s="287"/>
      <c r="P133" s="287"/>
      <c r="Q133" s="287"/>
      <c r="R133" s="287"/>
      <c r="S133" s="287"/>
      <c r="T133" s="287"/>
      <c r="U133" s="287"/>
      <c r="V133" s="287"/>
      <c r="W133" s="287"/>
      <c r="X133" s="287"/>
      <c r="Y133" s="287"/>
      <c r="Z133" s="287"/>
      <c r="AA133" s="266"/>
      <c r="AB133" s="266"/>
      <c r="AC133" s="266"/>
    </row>
    <row r="134" spans="1:68" ht="27" customHeight="1" x14ac:dyDescent="0.25">
      <c r="A134" s="54" t="s">
        <v>213</v>
      </c>
      <c r="B134" s="54" t="s">
        <v>214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2"/>
      <c r="R134" s="282"/>
      <c r="S134" s="282"/>
      <c r="T134" s="283"/>
      <c r="U134" s="34"/>
      <c r="V134" s="34"/>
      <c r="W134" s="35" t="s">
        <v>70</v>
      </c>
      <c r="X134" s="270">
        <v>14</v>
      </c>
      <c r="Y134" s="271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202</v>
      </c>
      <c r="AG134" s="67"/>
      <c r="AJ134" s="71" t="s">
        <v>72</v>
      </c>
      <c r="AK134" s="71">
        <v>1</v>
      </c>
      <c r="BB134" s="161" t="s">
        <v>84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ht="27" customHeight="1" x14ac:dyDescent="0.25">
      <c r="A135" s="54" t="s">
        <v>215</v>
      </c>
      <c r="B135" s="54" t="s">
        <v>216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93</v>
      </c>
      <c r="M135" s="33" t="s">
        <v>69</v>
      </c>
      <c r="N135" s="33"/>
      <c r="O135" s="32">
        <v>180</v>
      </c>
      <c r="P135" s="43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2"/>
      <c r="R135" s="282"/>
      <c r="S135" s="282"/>
      <c r="T135" s="283"/>
      <c r="U135" s="34"/>
      <c r="V135" s="34"/>
      <c r="W135" s="35" t="s">
        <v>70</v>
      </c>
      <c r="X135" s="270">
        <v>28</v>
      </c>
      <c r="Y135" s="27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62" t="s">
        <v>202</v>
      </c>
      <c r="AG135" s="67"/>
      <c r="AJ135" s="71" t="s">
        <v>95</v>
      </c>
      <c r="AK135" s="71">
        <v>14</v>
      </c>
      <c r="BB135" s="163" t="s">
        <v>84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289"/>
      <c r="B136" s="287"/>
      <c r="C136" s="287"/>
      <c r="D136" s="287"/>
      <c r="E136" s="287"/>
      <c r="F136" s="287"/>
      <c r="G136" s="287"/>
      <c r="H136" s="287"/>
      <c r="I136" s="287"/>
      <c r="J136" s="287"/>
      <c r="K136" s="287"/>
      <c r="L136" s="287"/>
      <c r="M136" s="287"/>
      <c r="N136" s="287"/>
      <c r="O136" s="290"/>
      <c r="P136" s="278" t="s">
        <v>73</v>
      </c>
      <c r="Q136" s="279"/>
      <c r="R136" s="279"/>
      <c r="S136" s="279"/>
      <c r="T136" s="279"/>
      <c r="U136" s="279"/>
      <c r="V136" s="280"/>
      <c r="W136" s="37" t="s">
        <v>70</v>
      </c>
      <c r="X136" s="272">
        <f>IFERROR(SUM(X134:X135),"0")</f>
        <v>42</v>
      </c>
      <c r="Y136" s="272">
        <f>IFERROR(SUM(Y134:Y135),"0")</f>
        <v>42</v>
      </c>
      <c r="Z136" s="272">
        <f>IFERROR(IF(Z134="",0,Z134),"0")+IFERROR(IF(Z135="",0,Z135),"0")</f>
        <v>0.75095999999999996</v>
      </c>
      <c r="AA136" s="273"/>
      <c r="AB136" s="273"/>
      <c r="AC136" s="273"/>
    </row>
    <row r="137" spans="1:68" x14ac:dyDescent="0.2">
      <c r="A137" s="287"/>
      <c r="B137" s="287"/>
      <c r="C137" s="287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90"/>
      <c r="P137" s="278" t="s">
        <v>73</v>
      </c>
      <c r="Q137" s="279"/>
      <c r="R137" s="279"/>
      <c r="S137" s="279"/>
      <c r="T137" s="279"/>
      <c r="U137" s="279"/>
      <c r="V137" s="280"/>
      <c r="W137" s="37" t="s">
        <v>74</v>
      </c>
      <c r="X137" s="272">
        <f>IFERROR(SUMPRODUCT(X134:X135*H134:H135),"0")</f>
        <v>100.80000000000001</v>
      </c>
      <c r="Y137" s="272">
        <f>IFERROR(SUMPRODUCT(Y134:Y135*H134:H135),"0")</f>
        <v>100.80000000000001</v>
      </c>
      <c r="Z137" s="37"/>
      <c r="AA137" s="273"/>
      <c r="AB137" s="273"/>
      <c r="AC137" s="273"/>
    </row>
    <row r="138" spans="1:68" ht="16.5" customHeight="1" x14ac:dyDescent="0.25">
      <c r="A138" s="286" t="s">
        <v>217</v>
      </c>
      <c r="B138" s="287"/>
      <c r="C138" s="287"/>
      <c r="D138" s="287"/>
      <c r="E138" s="287"/>
      <c r="F138" s="287"/>
      <c r="G138" s="287"/>
      <c r="H138" s="287"/>
      <c r="I138" s="287"/>
      <c r="J138" s="287"/>
      <c r="K138" s="287"/>
      <c r="L138" s="287"/>
      <c r="M138" s="287"/>
      <c r="N138" s="287"/>
      <c r="O138" s="287"/>
      <c r="P138" s="287"/>
      <c r="Q138" s="287"/>
      <c r="R138" s="287"/>
      <c r="S138" s="287"/>
      <c r="T138" s="287"/>
      <c r="U138" s="287"/>
      <c r="V138" s="287"/>
      <c r="W138" s="287"/>
      <c r="X138" s="287"/>
      <c r="Y138" s="287"/>
      <c r="Z138" s="287"/>
      <c r="AA138" s="265"/>
      <c r="AB138" s="265"/>
      <c r="AC138" s="265"/>
    </row>
    <row r="139" spans="1:68" ht="14.25" customHeight="1" x14ac:dyDescent="0.25">
      <c r="A139" s="288" t="s">
        <v>123</v>
      </c>
      <c r="B139" s="287"/>
      <c r="C139" s="287"/>
      <c r="D139" s="287"/>
      <c r="E139" s="287"/>
      <c r="F139" s="287"/>
      <c r="G139" s="287"/>
      <c r="H139" s="287"/>
      <c r="I139" s="287"/>
      <c r="J139" s="287"/>
      <c r="K139" s="287"/>
      <c r="L139" s="287"/>
      <c r="M139" s="287"/>
      <c r="N139" s="287"/>
      <c r="O139" s="287"/>
      <c r="P139" s="287"/>
      <c r="Q139" s="287"/>
      <c r="R139" s="287"/>
      <c r="S139" s="287"/>
      <c r="T139" s="287"/>
      <c r="U139" s="287"/>
      <c r="V139" s="287"/>
      <c r="W139" s="287"/>
      <c r="X139" s="287"/>
      <c r="Y139" s="287"/>
      <c r="Z139" s="287"/>
      <c r="AA139" s="266"/>
      <c r="AB139" s="266"/>
      <c r="AC139" s="266"/>
    </row>
    <row r="140" spans="1:68" ht="27" customHeight="1" x14ac:dyDescent="0.25">
      <c r="A140" s="54" t="s">
        <v>218</v>
      </c>
      <c r="B140" s="54" t="s">
        <v>219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93</v>
      </c>
      <c r="M140" s="33" t="s">
        <v>69</v>
      </c>
      <c r="N140" s="33"/>
      <c r="O140" s="32">
        <v>180</v>
      </c>
      <c r="P140" s="37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2"/>
      <c r="R140" s="282"/>
      <c r="S140" s="282"/>
      <c r="T140" s="283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220</v>
      </c>
      <c r="AG140" s="67"/>
      <c r="AJ140" s="71" t="s">
        <v>95</v>
      </c>
      <c r="AK140" s="71">
        <v>14</v>
      </c>
      <c r="BB140" s="165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289"/>
      <c r="B141" s="287"/>
      <c r="C141" s="287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90"/>
      <c r="P141" s="278" t="s">
        <v>73</v>
      </c>
      <c r="Q141" s="279"/>
      <c r="R141" s="279"/>
      <c r="S141" s="279"/>
      <c r="T141" s="279"/>
      <c r="U141" s="279"/>
      <c r="V141" s="280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x14ac:dyDescent="0.2">
      <c r="A142" s="287"/>
      <c r="B142" s="287"/>
      <c r="C142" s="287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90"/>
      <c r="P142" s="278" t="s">
        <v>73</v>
      </c>
      <c r="Q142" s="279"/>
      <c r="R142" s="279"/>
      <c r="S142" s="279"/>
      <c r="T142" s="279"/>
      <c r="U142" s="279"/>
      <c r="V142" s="280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customHeight="1" x14ac:dyDescent="0.25">
      <c r="A143" s="286" t="s">
        <v>221</v>
      </c>
      <c r="B143" s="287"/>
      <c r="C143" s="287"/>
      <c r="D143" s="287"/>
      <c r="E143" s="287"/>
      <c r="F143" s="287"/>
      <c r="G143" s="287"/>
      <c r="H143" s="287"/>
      <c r="I143" s="287"/>
      <c r="J143" s="287"/>
      <c r="K143" s="287"/>
      <c r="L143" s="287"/>
      <c r="M143" s="287"/>
      <c r="N143" s="287"/>
      <c r="O143" s="287"/>
      <c r="P143" s="287"/>
      <c r="Q143" s="287"/>
      <c r="R143" s="287"/>
      <c r="S143" s="287"/>
      <c r="T143" s="287"/>
      <c r="U143" s="287"/>
      <c r="V143" s="287"/>
      <c r="W143" s="287"/>
      <c r="X143" s="287"/>
      <c r="Y143" s="287"/>
      <c r="Z143" s="287"/>
      <c r="AA143" s="265"/>
      <c r="AB143" s="265"/>
      <c r="AC143" s="265"/>
    </row>
    <row r="144" spans="1:68" ht="14.25" customHeight="1" x14ac:dyDescent="0.25">
      <c r="A144" s="288" t="s">
        <v>123</v>
      </c>
      <c r="B144" s="287"/>
      <c r="C144" s="287"/>
      <c r="D144" s="287"/>
      <c r="E144" s="287"/>
      <c r="F144" s="287"/>
      <c r="G144" s="287"/>
      <c r="H144" s="287"/>
      <c r="I144" s="287"/>
      <c r="J144" s="287"/>
      <c r="K144" s="287"/>
      <c r="L144" s="287"/>
      <c r="M144" s="287"/>
      <c r="N144" s="287"/>
      <c r="O144" s="287"/>
      <c r="P144" s="287"/>
      <c r="Q144" s="287"/>
      <c r="R144" s="287"/>
      <c r="S144" s="287"/>
      <c r="T144" s="287"/>
      <c r="U144" s="287"/>
      <c r="V144" s="287"/>
      <c r="W144" s="287"/>
      <c r="X144" s="287"/>
      <c r="Y144" s="287"/>
      <c r="Z144" s="287"/>
      <c r="AA144" s="266"/>
      <c r="AB144" s="266"/>
      <c r="AC144" s="266"/>
    </row>
    <row r="145" spans="1:68" ht="16.5" customHeight="1" x14ac:dyDescent="0.25">
      <c r="A145" s="54" t="s">
        <v>222</v>
      </c>
      <c r="B145" s="54" t="s">
        <v>223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93</v>
      </c>
      <c r="M145" s="33" t="s">
        <v>69</v>
      </c>
      <c r="N145" s="33"/>
      <c r="O145" s="32">
        <v>180</v>
      </c>
      <c r="P145" s="3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2"/>
      <c r="R145" s="282"/>
      <c r="S145" s="282"/>
      <c r="T145" s="283"/>
      <c r="U145" s="34"/>
      <c r="V145" s="34"/>
      <c r="W145" s="35" t="s">
        <v>70</v>
      </c>
      <c r="X145" s="270">
        <v>14</v>
      </c>
      <c r="Y145" s="271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208</v>
      </c>
      <c r="AG145" s="67"/>
      <c r="AJ145" s="71" t="s">
        <v>95</v>
      </c>
      <c r="AK145" s="71">
        <v>14</v>
      </c>
      <c r="BB145" s="167" t="s">
        <v>84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289"/>
      <c r="B146" s="287"/>
      <c r="C146" s="287"/>
      <c r="D146" s="287"/>
      <c r="E146" s="287"/>
      <c r="F146" s="287"/>
      <c r="G146" s="287"/>
      <c r="H146" s="287"/>
      <c r="I146" s="287"/>
      <c r="J146" s="287"/>
      <c r="K146" s="287"/>
      <c r="L146" s="287"/>
      <c r="M146" s="287"/>
      <c r="N146" s="287"/>
      <c r="O146" s="290"/>
      <c r="P146" s="278" t="s">
        <v>73</v>
      </c>
      <c r="Q146" s="279"/>
      <c r="R146" s="279"/>
      <c r="S146" s="279"/>
      <c r="T146" s="279"/>
      <c r="U146" s="279"/>
      <c r="V146" s="280"/>
      <c r="W146" s="37" t="s">
        <v>70</v>
      </c>
      <c r="X146" s="272">
        <f>IFERROR(SUM(X145:X145),"0")</f>
        <v>14</v>
      </c>
      <c r="Y146" s="272">
        <f>IFERROR(SUM(Y145:Y145),"0")</f>
        <v>14</v>
      </c>
      <c r="Z146" s="272">
        <f>IFERROR(IF(Z145="",0,Z145),"0")</f>
        <v>0.13103999999999999</v>
      </c>
      <c r="AA146" s="273"/>
      <c r="AB146" s="273"/>
      <c r="AC146" s="273"/>
    </row>
    <row r="147" spans="1:68" x14ac:dyDescent="0.2">
      <c r="A147" s="287"/>
      <c r="B147" s="287"/>
      <c r="C147" s="287"/>
      <c r="D147" s="287"/>
      <c r="E147" s="287"/>
      <c r="F147" s="287"/>
      <c r="G147" s="287"/>
      <c r="H147" s="287"/>
      <c r="I147" s="287"/>
      <c r="J147" s="287"/>
      <c r="K147" s="287"/>
      <c r="L147" s="287"/>
      <c r="M147" s="287"/>
      <c r="N147" s="287"/>
      <c r="O147" s="290"/>
      <c r="P147" s="278" t="s">
        <v>73</v>
      </c>
      <c r="Q147" s="279"/>
      <c r="R147" s="279"/>
      <c r="S147" s="279"/>
      <c r="T147" s="279"/>
      <c r="U147" s="279"/>
      <c r="V147" s="280"/>
      <c r="W147" s="37" t="s">
        <v>74</v>
      </c>
      <c r="X147" s="272">
        <f>IFERROR(SUMPRODUCT(X145:X145*H145:H145),"0")</f>
        <v>37.800000000000004</v>
      </c>
      <c r="Y147" s="272">
        <f>IFERROR(SUMPRODUCT(Y145:Y145*H145:H145),"0")</f>
        <v>37.800000000000004</v>
      </c>
      <c r="Z147" s="37"/>
      <c r="AA147" s="273"/>
      <c r="AB147" s="273"/>
      <c r="AC147" s="273"/>
    </row>
    <row r="148" spans="1:68" ht="16.5" customHeight="1" x14ac:dyDescent="0.25">
      <c r="A148" s="286" t="s">
        <v>224</v>
      </c>
      <c r="B148" s="287"/>
      <c r="C148" s="287"/>
      <c r="D148" s="287"/>
      <c r="E148" s="287"/>
      <c r="F148" s="287"/>
      <c r="G148" s="287"/>
      <c r="H148" s="287"/>
      <c r="I148" s="287"/>
      <c r="J148" s="287"/>
      <c r="K148" s="287"/>
      <c r="L148" s="287"/>
      <c r="M148" s="287"/>
      <c r="N148" s="287"/>
      <c r="O148" s="287"/>
      <c r="P148" s="287"/>
      <c r="Q148" s="287"/>
      <c r="R148" s="287"/>
      <c r="S148" s="287"/>
      <c r="T148" s="287"/>
      <c r="U148" s="287"/>
      <c r="V148" s="287"/>
      <c r="W148" s="287"/>
      <c r="X148" s="287"/>
      <c r="Y148" s="287"/>
      <c r="Z148" s="287"/>
      <c r="AA148" s="265"/>
      <c r="AB148" s="265"/>
      <c r="AC148" s="265"/>
    </row>
    <row r="149" spans="1:68" ht="14.25" customHeight="1" x14ac:dyDescent="0.25">
      <c r="A149" s="288" t="s">
        <v>195</v>
      </c>
      <c r="B149" s="287"/>
      <c r="C149" s="287"/>
      <c r="D149" s="287"/>
      <c r="E149" s="287"/>
      <c r="F149" s="287"/>
      <c r="G149" s="287"/>
      <c r="H149" s="287"/>
      <c r="I149" s="287"/>
      <c r="J149" s="287"/>
      <c r="K149" s="287"/>
      <c r="L149" s="287"/>
      <c r="M149" s="287"/>
      <c r="N149" s="287"/>
      <c r="O149" s="287"/>
      <c r="P149" s="287"/>
      <c r="Q149" s="287"/>
      <c r="R149" s="287"/>
      <c r="S149" s="287"/>
      <c r="T149" s="287"/>
      <c r="U149" s="287"/>
      <c r="V149" s="287"/>
      <c r="W149" s="287"/>
      <c r="X149" s="287"/>
      <c r="Y149" s="287"/>
      <c r="Z149" s="287"/>
      <c r="AA149" s="266"/>
      <c r="AB149" s="266"/>
      <c r="AC149" s="266"/>
    </row>
    <row r="150" spans="1:68" ht="27" customHeight="1" x14ac:dyDescent="0.25">
      <c r="A150" s="54" t="s">
        <v>225</v>
      </c>
      <c r="B150" s="54" t="s">
        <v>226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227</v>
      </c>
      <c r="L150" s="32" t="s">
        <v>68</v>
      </c>
      <c r="M150" s="33" t="s">
        <v>69</v>
      </c>
      <c r="N150" s="33"/>
      <c r="O150" s="32">
        <v>180</v>
      </c>
      <c r="P150" s="2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2"/>
      <c r="R150" s="282"/>
      <c r="S150" s="282"/>
      <c r="T150" s="283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228</v>
      </c>
      <c r="AG150" s="67"/>
      <c r="AJ150" s="71" t="s">
        <v>72</v>
      </c>
      <c r="AK150" s="71">
        <v>1</v>
      </c>
      <c r="BB150" s="169" t="s">
        <v>84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x14ac:dyDescent="0.2">
      <c r="A151" s="289"/>
      <c r="B151" s="287"/>
      <c r="C151" s="287"/>
      <c r="D151" s="287"/>
      <c r="E151" s="287"/>
      <c r="F151" s="287"/>
      <c r="G151" s="287"/>
      <c r="H151" s="287"/>
      <c r="I151" s="287"/>
      <c r="J151" s="287"/>
      <c r="K151" s="287"/>
      <c r="L151" s="287"/>
      <c r="M151" s="287"/>
      <c r="N151" s="287"/>
      <c r="O151" s="290"/>
      <c r="P151" s="278" t="s">
        <v>73</v>
      </c>
      <c r="Q151" s="279"/>
      <c r="R151" s="279"/>
      <c r="S151" s="279"/>
      <c r="T151" s="279"/>
      <c r="U151" s="279"/>
      <c r="V151" s="280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x14ac:dyDescent="0.2">
      <c r="A152" s="287"/>
      <c r="B152" s="287"/>
      <c r="C152" s="287"/>
      <c r="D152" s="287"/>
      <c r="E152" s="287"/>
      <c r="F152" s="287"/>
      <c r="G152" s="287"/>
      <c r="H152" s="287"/>
      <c r="I152" s="287"/>
      <c r="J152" s="287"/>
      <c r="K152" s="287"/>
      <c r="L152" s="287"/>
      <c r="M152" s="287"/>
      <c r="N152" s="287"/>
      <c r="O152" s="290"/>
      <c r="P152" s="278" t="s">
        <v>73</v>
      </c>
      <c r="Q152" s="279"/>
      <c r="R152" s="279"/>
      <c r="S152" s="279"/>
      <c r="T152" s="279"/>
      <c r="U152" s="279"/>
      <c r="V152" s="280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customHeight="1" x14ac:dyDescent="0.25">
      <c r="A153" s="286" t="s">
        <v>229</v>
      </c>
      <c r="B153" s="287"/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/>
      <c r="S153" s="287"/>
      <c r="T153" s="287"/>
      <c r="U153" s="287"/>
      <c r="V153" s="287"/>
      <c r="W153" s="287"/>
      <c r="X153" s="287"/>
      <c r="Y153" s="287"/>
      <c r="Z153" s="287"/>
      <c r="AA153" s="265"/>
      <c r="AB153" s="265"/>
      <c r="AC153" s="265"/>
    </row>
    <row r="154" spans="1:68" ht="14.25" customHeight="1" x14ac:dyDescent="0.25">
      <c r="A154" s="288" t="s">
        <v>123</v>
      </c>
      <c r="B154" s="287"/>
      <c r="C154" s="287"/>
      <c r="D154" s="287"/>
      <c r="E154" s="287"/>
      <c r="F154" s="287"/>
      <c r="G154" s="287"/>
      <c r="H154" s="287"/>
      <c r="I154" s="287"/>
      <c r="J154" s="287"/>
      <c r="K154" s="287"/>
      <c r="L154" s="287"/>
      <c r="M154" s="287"/>
      <c r="N154" s="287"/>
      <c r="O154" s="287"/>
      <c r="P154" s="287"/>
      <c r="Q154" s="287"/>
      <c r="R154" s="287"/>
      <c r="S154" s="287"/>
      <c r="T154" s="287"/>
      <c r="U154" s="287"/>
      <c r="V154" s="287"/>
      <c r="W154" s="287"/>
      <c r="X154" s="287"/>
      <c r="Y154" s="287"/>
      <c r="Z154" s="287"/>
      <c r="AA154" s="266"/>
      <c r="AB154" s="266"/>
      <c r="AC154" s="266"/>
    </row>
    <row r="155" spans="1:68" ht="27" customHeight="1" x14ac:dyDescent="0.25">
      <c r="A155" s="54" t="s">
        <v>230</v>
      </c>
      <c r="B155" s="54" t="s">
        <v>231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68</v>
      </c>
      <c r="M155" s="33" t="s">
        <v>69</v>
      </c>
      <c r="N155" s="33"/>
      <c r="O155" s="32">
        <v>180</v>
      </c>
      <c r="P155" s="28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2"/>
      <c r="R155" s="282"/>
      <c r="S155" s="282"/>
      <c r="T155" s="283"/>
      <c r="U155" s="34"/>
      <c r="V155" s="34"/>
      <c r="W155" s="35" t="s">
        <v>70</v>
      </c>
      <c r="X155" s="270">
        <v>0</v>
      </c>
      <c r="Y155" s="271">
        <f>IFERROR(IF(X155="","",X155),"")</f>
        <v>0</v>
      </c>
      <c r="Z155" s="36">
        <f>IFERROR(IF(X155="","",X155*0.00941),"")</f>
        <v>0</v>
      </c>
      <c r="AA155" s="56"/>
      <c r="AB155" s="57"/>
      <c r="AC155" s="170" t="s">
        <v>232</v>
      </c>
      <c r="AG155" s="67"/>
      <c r="AJ155" s="71" t="s">
        <v>72</v>
      </c>
      <c r="AK155" s="71">
        <v>1</v>
      </c>
      <c r="BB155" s="171" t="s">
        <v>84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89"/>
      <c r="B156" s="287"/>
      <c r="C156" s="287"/>
      <c r="D156" s="287"/>
      <c r="E156" s="287"/>
      <c r="F156" s="287"/>
      <c r="G156" s="287"/>
      <c r="H156" s="287"/>
      <c r="I156" s="287"/>
      <c r="J156" s="287"/>
      <c r="K156" s="287"/>
      <c r="L156" s="287"/>
      <c r="M156" s="287"/>
      <c r="N156" s="287"/>
      <c r="O156" s="290"/>
      <c r="P156" s="278" t="s">
        <v>73</v>
      </c>
      <c r="Q156" s="279"/>
      <c r="R156" s="279"/>
      <c r="S156" s="279"/>
      <c r="T156" s="279"/>
      <c r="U156" s="279"/>
      <c r="V156" s="280"/>
      <c r="W156" s="37" t="s">
        <v>70</v>
      </c>
      <c r="X156" s="272">
        <f>IFERROR(SUM(X155:X155),"0")</f>
        <v>0</v>
      </c>
      <c r="Y156" s="272">
        <f>IFERROR(SUM(Y155:Y155),"0")</f>
        <v>0</v>
      </c>
      <c r="Z156" s="272">
        <f>IFERROR(IF(Z155="",0,Z155),"0")</f>
        <v>0</v>
      </c>
      <c r="AA156" s="273"/>
      <c r="AB156" s="273"/>
      <c r="AC156" s="273"/>
    </row>
    <row r="157" spans="1:68" x14ac:dyDescent="0.2">
      <c r="A157" s="287"/>
      <c r="B157" s="287"/>
      <c r="C157" s="287"/>
      <c r="D157" s="287"/>
      <c r="E157" s="287"/>
      <c r="F157" s="287"/>
      <c r="G157" s="287"/>
      <c r="H157" s="287"/>
      <c r="I157" s="287"/>
      <c r="J157" s="287"/>
      <c r="K157" s="287"/>
      <c r="L157" s="287"/>
      <c r="M157" s="287"/>
      <c r="N157" s="287"/>
      <c r="O157" s="290"/>
      <c r="P157" s="278" t="s">
        <v>73</v>
      </c>
      <c r="Q157" s="279"/>
      <c r="R157" s="279"/>
      <c r="S157" s="279"/>
      <c r="T157" s="279"/>
      <c r="U157" s="279"/>
      <c r="V157" s="280"/>
      <c r="W157" s="37" t="s">
        <v>74</v>
      </c>
      <c r="X157" s="272">
        <f>IFERROR(SUMPRODUCT(X155:X155*H155:H155),"0")</f>
        <v>0</v>
      </c>
      <c r="Y157" s="272">
        <f>IFERROR(SUMPRODUCT(Y155:Y155*H155:H155),"0")</f>
        <v>0</v>
      </c>
      <c r="Z157" s="37"/>
      <c r="AA157" s="273"/>
      <c r="AB157" s="273"/>
      <c r="AC157" s="273"/>
    </row>
    <row r="158" spans="1:68" ht="27.75" customHeight="1" x14ac:dyDescent="0.2">
      <c r="A158" s="321" t="s">
        <v>233</v>
      </c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2"/>
      <c r="N158" s="322"/>
      <c r="O158" s="322"/>
      <c r="P158" s="322"/>
      <c r="Q158" s="322"/>
      <c r="R158" s="322"/>
      <c r="S158" s="322"/>
      <c r="T158" s="322"/>
      <c r="U158" s="322"/>
      <c r="V158" s="322"/>
      <c r="W158" s="322"/>
      <c r="X158" s="322"/>
      <c r="Y158" s="322"/>
      <c r="Z158" s="322"/>
      <c r="AA158" s="48"/>
      <c r="AB158" s="48"/>
      <c r="AC158" s="48"/>
    </row>
    <row r="159" spans="1:68" ht="16.5" customHeight="1" x14ac:dyDescent="0.25">
      <c r="A159" s="286" t="s">
        <v>234</v>
      </c>
      <c r="B159" s="287"/>
      <c r="C159" s="287"/>
      <c r="D159" s="287"/>
      <c r="E159" s="287"/>
      <c r="F159" s="287"/>
      <c r="G159" s="287"/>
      <c r="H159" s="287"/>
      <c r="I159" s="287"/>
      <c r="J159" s="287"/>
      <c r="K159" s="287"/>
      <c r="L159" s="287"/>
      <c r="M159" s="287"/>
      <c r="N159" s="287"/>
      <c r="O159" s="287"/>
      <c r="P159" s="287"/>
      <c r="Q159" s="287"/>
      <c r="R159" s="287"/>
      <c r="S159" s="287"/>
      <c r="T159" s="287"/>
      <c r="U159" s="287"/>
      <c r="V159" s="287"/>
      <c r="W159" s="287"/>
      <c r="X159" s="287"/>
      <c r="Y159" s="287"/>
      <c r="Z159" s="287"/>
      <c r="AA159" s="265"/>
      <c r="AB159" s="265"/>
      <c r="AC159" s="265"/>
    </row>
    <row r="160" spans="1:68" ht="14.25" customHeight="1" x14ac:dyDescent="0.25">
      <c r="A160" s="288" t="s">
        <v>64</v>
      </c>
      <c r="B160" s="287"/>
      <c r="C160" s="287"/>
      <c r="D160" s="287"/>
      <c r="E160" s="287"/>
      <c r="F160" s="287"/>
      <c r="G160" s="287"/>
      <c r="H160" s="287"/>
      <c r="I160" s="287"/>
      <c r="J160" s="287"/>
      <c r="K160" s="287"/>
      <c r="L160" s="287"/>
      <c r="M160" s="287"/>
      <c r="N160" s="287"/>
      <c r="O160" s="287"/>
      <c r="P160" s="287"/>
      <c r="Q160" s="287"/>
      <c r="R160" s="287"/>
      <c r="S160" s="287"/>
      <c r="T160" s="287"/>
      <c r="U160" s="287"/>
      <c r="V160" s="287"/>
      <c r="W160" s="287"/>
      <c r="X160" s="287"/>
      <c r="Y160" s="287"/>
      <c r="Z160" s="287"/>
      <c r="AA160" s="266"/>
      <c r="AB160" s="266"/>
      <c r="AC160" s="266"/>
    </row>
    <row r="161" spans="1:68" ht="16.5" customHeight="1" x14ac:dyDescent="0.25">
      <c r="A161" s="54" t="s">
        <v>235</v>
      </c>
      <c r="B161" s="54" t="s">
        <v>236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93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2"/>
      <c r="R161" s="282"/>
      <c r="S161" s="282"/>
      <c r="T161" s="283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95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238</v>
      </c>
      <c r="B162" s="54" t="s">
        <v>239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93</v>
      </c>
      <c r="M162" s="33" t="s">
        <v>69</v>
      </c>
      <c r="N162" s="33"/>
      <c r="O162" s="32">
        <v>180</v>
      </c>
      <c r="P162" s="4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2"/>
      <c r="R162" s="282"/>
      <c r="S162" s="282"/>
      <c r="T162" s="283"/>
      <c r="U162" s="34"/>
      <c r="V162" s="34"/>
      <c r="W162" s="35" t="s">
        <v>70</v>
      </c>
      <c r="X162" s="270">
        <v>108</v>
      </c>
      <c r="Y162" s="271">
        <f>IFERROR(IF(X162="","",X162),"")</f>
        <v>108</v>
      </c>
      <c r="Z162" s="36">
        <f>IFERROR(IF(X162="","",X162*0.00866),"")</f>
        <v>0.93527999999999989</v>
      </c>
      <c r="AA162" s="56"/>
      <c r="AB162" s="57"/>
      <c r="AC162" s="174" t="s">
        <v>240</v>
      </c>
      <c r="AG162" s="67"/>
      <c r="AJ162" s="71" t="s">
        <v>95</v>
      </c>
      <c r="AK162" s="71">
        <v>12</v>
      </c>
      <c r="BB162" s="175" t="s">
        <v>1</v>
      </c>
      <c r="BM162" s="67">
        <f>IFERROR(X162*I162,"0")</f>
        <v>563.02559999999994</v>
      </c>
      <c r="BN162" s="67">
        <f>IFERROR(Y162*I162,"0")</f>
        <v>563.02559999999994</v>
      </c>
      <c r="BO162" s="67">
        <f>IFERROR(X162/J162,"0")</f>
        <v>0.75</v>
      </c>
      <c r="BP162" s="67">
        <f>IFERROR(Y162/J162,"0")</f>
        <v>0.75</v>
      </c>
    </row>
    <row r="163" spans="1:68" x14ac:dyDescent="0.2">
      <c r="A163" s="289"/>
      <c r="B163" s="287"/>
      <c r="C163" s="287"/>
      <c r="D163" s="287"/>
      <c r="E163" s="287"/>
      <c r="F163" s="287"/>
      <c r="G163" s="287"/>
      <c r="H163" s="287"/>
      <c r="I163" s="287"/>
      <c r="J163" s="287"/>
      <c r="K163" s="287"/>
      <c r="L163" s="287"/>
      <c r="M163" s="287"/>
      <c r="N163" s="287"/>
      <c r="O163" s="290"/>
      <c r="P163" s="278" t="s">
        <v>73</v>
      </c>
      <c r="Q163" s="279"/>
      <c r="R163" s="279"/>
      <c r="S163" s="279"/>
      <c r="T163" s="279"/>
      <c r="U163" s="279"/>
      <c r="V163" s="280"/>
      <c r="W163" s="37" t="s">
        <v>70</v>
      </c>
      <c r="X163" s="272">
        <f>IFERROR(SUM(X161:X162),"0")</f>
        <v>108</v>
      </c>
      <c r="Y163" s="272">
        <f>IFERROR(SUM(Y161:Y162),"0")</f>
        <v>108</v>
      </c>
      <c r="Z163" s="272">
        <f>IFERROR(IF(Z161="",0,Z161),"0")+IFERROR(IF(Z162="",0,Z162),"0")</f>
        <v>0.93527999999999989</v>
      </c>
      <c r="AA163" s="273"/>
      <c r="AB163" s="273"/>
      <c r="AC163" s="273"/>
    </row>
    <row r="164" spans="1:68" x14ac:dyDescent="0.2">
      <c r="A164" s="287"/>
      <c r="B164" s="287"/>
      <c r="C164" s="287"/>
      <c r="D164" s="287"/>
      <c r="E164" s="287"/>
      <c r="F164" s="287"/>
      <c r="G164" s="287"/>
      <c r="H164" s="287"/>
      <c r="I164" s="287"/>
      <c r="J164" s="287"/>
      <c r="K164" s="287"/>
      <c r="L164" s="287"/>
      <c r="M164" s="287"/>
      <c r="N164" s="287"/>
      <c r="O164" s="290"/>
      <c r="P164" s="278" t="s">
        <v>73</v>
      </c>
      <c r="Q164" s="279"/>
      <c r="R164" s="279"/>
      <c r="S164" s="279"/>
      <c r="T164" s="279"/>
      <c r="U164" s="279"/>
      <c r="V164" s="280"/>
      <c r="W164" s="37" t="s">
        <v>74</v>
      </c>
      <c r="X164" s="272">
        <f>IFERROR(SUMPRODUCT(X161:X162*H161:H162),"0")</f>
        <v>540</v>
      </c>
      <c r="Y164" s="272">
        <f>IFERROR(SUMPRODUCT(Y161:Y162*H161:H162),"0")</f>
        <v>540</v>
      </c>
      <c r="Z164" s="37"/>
      <c r="AA164" s="273"/>
      <c r="AB164" s="273"/>
      <c r="AC164" s="273"/>
    </row>
    <row r="165" spans="1:68" ht="27.75" customHeight="1" x14ac:dyDescent="0.2">
      <c r="A165" s="321" t="s">
        <v>241</v>
      </c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2"/>
      <c r="N165" s="322"/>
      <c r="O165" s="322"/>
      <c r="P165" s="322"/>
      <c r="Q165" s="322"/>
      <c r="R165" s="322"/>
      <c r="S165" s="322"/>
      <c r="T165" s="322"/>
      <c r="U165" s="322"/>
      <c r="V165" s="322"/>
      <c r="W165" s="322"/>
      <c r="X165" s="322"/>
      <c r="Y165" s="322"/>
      <c r="Z165" s="322"/>
      <c r="AA165" s="48"/>
      <c r="AB165" s="48"/>
      <c r="AC165" s="48"/>
    </row>
    <row r="166" spans="1:68" ht="16.5" customHeight="1" x14ac:dyDescent="0.25">
      <c r="A166" s="286" t="s">
        <v>242</v>
      </c>
      <c r="B166" s="287"/>
      <c r="C166" s="287"/>
      <c r="D166" s="287"/>
      <c r="E166" s="287"/>
      <c r="F166" s="287"/>
      <c r="G166" s="287"/>
      <c r="H166" s="287"/>
      <c r="I166" s="287"/>
      <c r="J166" s="287"/>
      <c r="K166" s="287"/>
      <c r="L166" s="287"/>
      <c r="M166" s="287"/>
      <c r="N166" s="287"/>
      <c r="O166" s="287"/>
      <c r="P166" s="287"/>
      <c r="Q166" s="287"/>
      <c r="R166" s="287"/>
      <c r="S166" s="287"/>
      <c r="T166" s="287"/>
      <c r="U166" s="287"/>
      <c r="V166" s="287"/>
      <c r="W166" s="287"/>
      <c r="X166" s="287"/>
      <c r="Y166" s="287"/>
      <c r="Z166" s="287"/>
      <c r="AA166" s="265"/>
      <c r="AB166" s="265"/>
      <c r="AC166" s="265"/>
    </row>
    <row r="167" spans="1:68" ht="14.25" customHeight="1" x14ac:dyDescent="0.25">
      <c r="A167" s="288" t="s">
        <v>77</v>
      </c>
      <c r="B167" s="287"/>
      <c r="C167" s="287"/>
      <c r="D167" s="287"/>
      <c r="E167" s="287"/>
      <c r="F167" s="287"/>
      <c r="G167" s="287"/>
      <c r="H167" s="287"/>
      <c r="I167" s="287"/>
      <c r="J167" s="287"/>
      <c r="K167" s="287"/>
      <c r="L167" s="287"/>
      <c r="M167" s="287"/>
      <c r="N167" s="287"/>
      <c r="O167" s="287"/>
      <c r="P167" s="287"/>
      <c r="Q167" s="287"/>
      <c r="R167" s="287"/>
      <c r="S167" s="287"/>
      <c r="T167" s="287"/>
      <c r="U167" s="287"/>
      <c r="V167" s="287"/>
      <c r="W167" s="287"/>
      <c r="X167" s="287"/>
      <c r="Y167" s="287"/>
      <c r="Z167" s="287"/>
      <c r="AA167" s="266"/>
      <c r="AB167" s="266"/>
      <c r="AC167" s="266"/>
    </row>
    <row r="168" spans="1:68" ht="16.5" customHeight="1" x14ac:dyDescent="0.25">
      <c r="A168" s="54" t="s">
        <v>243</v>
      </c>
      <c r="B168" s="54" t="s">
        <v>244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3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2"/>
      <c r="R168" s="282"/>
      <c r="S168" s="282"/>
      <c r="T168" s="283"/>
      <c r="U168" s="34"/>
      <c r="V168" s="34"/>
      <c r="W168" s="35" t="s">
        <v>70</v>
      </c>
      <c r="X168" s="270">
        <v>84</v>
      </c>
      <c r="Y168" s="271">
        <f>IFERROR(IF(X168="","",X168),"")</f>
        <v>84</v>
      </c>
      <c r="Z168" s="36">
        <f>IFERROR(IF(X168="","",X168*0.01788),"")</f>
        <v>1.5019199999999999</v>
      </c>
      <c r="AA168" s="56"/>
      <c r="AB168" s="57"/>
      <c r="AC168" s="176" t="s">
        <v>245</v>
      </c>
      <c r="AG168" s="67"/>
      <c r="AJ168" s="71" t="s">
        <v>83</v>
      </c>
      <c r="AK168" s="71">
        <v>70</v>
      </c>
      <c r="BB168" s="177" t="s">
        <v>84</v>
      </c>
      <c r="BM168" s="67">
        <f>IFERROR(X168*I168,"0")</f>
        <v>284.59199999999998</v>
      </c>
      <c r="BN168" s="67">
        <f>IFERROR(Y168*I168,"0")</f>
        <v>284.59199999999998</v>
      </c>
      <c r="BO168" s="67">
        <f>IFERROR(X168/J168,"0")</f>
        <v>1.2</v>
      </c>
      <c r="BP168" s="67">
        <f>IFERROR(Y168/J168,"0")</f>
        <v>1.2</v>
      </c>
    </row>
    <row r="169" spans="1:68" ht="27" customHeight="1" x14ac:dyDescent="0.25">
      <c r="A169" s="54" t="s">
        <v>246</v>
      </c>
      <c r="B169" s="54" t="s">
        <v>247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2"/>
      <c r="R169" s="282"/>
      <c r="S169" s="282"/>
      <c r="T169" s="283"/>
      <c r="U169" s="34"/>
      <c r="V169" s="34"/>
      <c r="W169" s="35" t="s">
        <v>70</v>
      </c>
      <c r="X169" s="270">
        <v>70</v>
      </c>
      <c r="Y169" s="271">
        <f>IFERROR(IF(X169="","",X169),"")</f>
        <v>70</v>
      </c>
      <c r="Z169" s="36">
        <f>IFERROR(IF(X169="","",X169*0.01788),"")</f>
        <v>1.2516</v>
      </c>
      <c r="AA169" s="56"/>
      <c r="AB169" s="57"/>
      <c r="AC169" s="178" t="s">
        <v>248</v>
      </c>
      <c r="AG169" s="67"/>
      <c r="AJ169" s="71" t="s">
        <v>83</v>
      </c>
      <c r="AK169" s="71">
        <v>70</v>
      </c>
      <c r="BB169" s="179" t="s">
        <v>84</v>
      </c>
      <c r="BM169" s="67">
        <f>IFERROR(X169*I169,"0")</f>
        <v>237.16</v>
      </c>
      <c r="BN169" s="67">
        <f>IFERROR(Y169*I169,"0")</f>
        <v>237.16</v>
      </c>
      <c r="BO169" s="67">
        <f>IFERROR(X169/J169,"0")</f>
        <v>1</v>
      </c>
      <c r="BP169" s="67">
        <f>IFERROR(Y169/J169,"0")</f>
        <v>1</v>
      </c>
    </row>
    <row r="170" spans="1:68" ht="27" customHeight="1" x14ac:dyDescent="0.25">
      <c r="A170" s="54" t="s">
        <v>249</v>
      </c>
      <c r="B170" s="54" t="s">
        <v>250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2"/>
      <c r="R170" s="282"/>
      <c r="S170" s="282"/>
      <c r="T170" s="283"/>
      <c r="U170" s="34"/>
      <c r="V170" s="34"/>
      <c r="W170" s="35" t="s">
        <v>70</v>
      </c>
      <c r="X170" s="270">
        <v>56</v>
      </c>
      <c r="Y170" s="271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80" t="s">
        <v>251</v>
      </c>
      <c r="AG170" s="67"/>
      <c r="AJ170" s="71" t="s">
        <v>83</v>
      </c>
      <c r="AK170" s="71">
        <v>70</v>
      </c>
      <c r="BB170" s="181" t="s">
        <v>84</v>
      </c>
      <c r="BM170" s="67">
        <f>IFERROR(X170*I170,"0")</f>
        <v>209.21600000000001</v>
      </c>
      <c r="BN170" s="67">
        <f>IFERROR(Y170*I170,"0")</f>
        <v>209.21600000000001</v>
      </c>
      <c r="BO170" s="67">
        <f>IFERROR(X170/J170,"0")</f>
        <v>0.8</v>
      </c>
      <c r="BP170" s="67">
        <f>IFERROR(Y170/J170,"0")</f>
        <v>0.8</v>
      </c>
    </row>
    <row r="171" spans="1:68" x14ac:dyDescent="0.2">
      <c r="A171" s="289"/>
      <c r="B171" s="287"/>
      <c r="C171" s="287"/>
      <c r="D171" s="287"/>
      <c r="E171" s="287"/>
      <c r="F171" s="287"/>
      <c r="G171" s="287"/>
      <c r="H171" s="287"/>
      <c r="I171" s="287"/>
      <c r="J171" s="287"/>
      <c r="K171" s="287"/>
      <c r="L171" s="287"/>
      <c r="M171" s="287"/>
      <c r="N171" s="287"/>
      <c r="O171" s="290"/>
      <c r="P171" s="278" t="s">
        <v>73</v>
      </c>
      <c r="Q171" s="279"/>
      <c r="R171" s="279"/>
      <c r="S171" s="279"/>
      <c r="T171" s="279"/>
      <c r="U171" s="279"/>
      <c r="V171" s="280"/>
      <c r="W171" s="37" t="s">
        <v>70</v>
      </c>
      <c r="X171" s="272">
        <f>IFERROR(SUM(X168:X170),"0")</f>
        <v>210</v>
      </c>
      <c r="Y171" s="272">
        <f>IFERROR(SUM(Y168:Y170),"0")</f>
        <v>210</v>
      </c>
      <c r="Z171" s="272">
        <f>IFERROR(IF(Z168="",0,Z168),"0")+IFERROR(IF(Z169="",0,Z169),"0")+IFERROR(IF(Z170="",0,Z170),"0")</f>
        <v>3.7547999999999999</v>
      </c>
      <c r="AA171" s="273"/>
      <c r="AB171" s="273"/>
      <c r="AC171" s="273"/>
    </row>
    <row r="172" spans="1:68" x14ac:dyDescent="0.2">
      <c r="A172" s="287"/>
      <c r="B172" s="287"/>
      <c r="C172" s="287"/>
      <c r="D172" s="287"/>
      <c r="E172" s="287"/>
      <c r="F172" s="287"/>
      <c r="G172" s="287"/>
      <c r="H172" s="287"/>
      <c r="I172" s="287"/>
      <c r="J172" s="287"/>
      <c r="K172" s="287"/>
      <c r="L172" s="287"/>
      <c r="M172" s="287"/>
      <c r="N172" s="287"/>
      <c r="O172" s="290"/>
      <c r="P172" s="278" t="s">
        <v>73</v>
      </c>
      <c r="Q172" s="279"/>
      <c r="R172" s="279"/>
      <c r="S172" s="279"/>
      <c r="T172" s="279"/>
      <c r="U172" s="279"/>
      <c r="V172" s="280"/>
      <c r="W172" s="37" t="s">
        <v>74</v>
      </c>
      <c r="X172" s="272">
        <f>IFERROR(SUMPRODUCT(X168:X170*H168:H170),"0")</f>
        <v>630</v>
      </c>
      <c r="Y172" s="272">
        <f>IFERROR(SUMPRODUCT(Y168:Y170*H168:H170),"0")</f>
        <v>630</v>
      </c>
      <c r="Z172" s="37"/>
      <c r="AA172" s="273"/>
      <c r="AB172" s="273"/>
      <c r="AC172" s="273"/>
    </row>
    <row r="173" spans="1:68" ht="14.25" customHeight="1" x14ac:dyDescent="0.25">
      <c r="A173" s="288" t="s">
        <v>252</v>
      </c>
      <c r="B173" s="287"/>
      <c r="C173" s="287"/>
      <c r="D173" s="287"/>
      <c r="E173" s="287"/>
      <c r="F173" s="287"/>
      <c r="G173" s="287"/>
      <c r="H173" s="287"/>
      <c r="I173" s="287"/>
      <c r="J173" s="287"/>
      <c r="K173" s="287"/>
      <c r="L173" s="287"/>
      <c r="M173" s="287"/>
      <c r="N173" s="287"/>
      <c r="O173" s="287"/>
      <c r="P173" s="287"/>
      <c r="Q173" s="287"/>
      <c r="R173" s="287"/>
      <c r="S173" s="287"/>
      <c r="T173" s="287"/>
      <c r="U173" s="287"/>
      <c r="V173" s="287"/>
      <c r="W173" s="287"/>
      <c r="X173" s="287"/>
      <c r="Y173" s="287"/>
      <c r="Z173" s="287"/>
      <c r="AA173" s="266"/>
      <c r="AB173" s="266"/>
      <c r="AC173" s="266"/>
    </row>
    <row r="174" spans="1:68" ht="27" customHeight="1" x14ac:dyDescent="0.25">
      <c r="A174" s="54" t="s">
        <v>253</v>
      </c>
      <c r="B174" s="54" t="s">
        <v>254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255</v>
      </c>
      <c r="L174" s="32" t="s">
        <v>68</v>
      </c>
      <c r="M174" s="33" t="s">
        <v>256</v>
      </c>
      <c r="N174" s="33"/>
      <c r="O174" s="32">
        <v>365</v>
      </c>
      <c r="P174" s="454" t="s">
        <v>257</v>
      </c>
      <c r="Q174" s="282"/>
      <c r="R174" s="282"/>
      <c r="S174" s="282"/>
      <c r="T174" s="283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258</v>
      </c>
      <c r="AG174" s="67"/>
      <c r="AJ174" s="71" t="s">
        <v>72</v>
      </c>
      <c r="AK174" s="71">
        <v>1</v>
      </c>
      <c r="BB174" s="183" t="s">
        <v>259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289"/>
      <c r="B175" s="287"/>
      <c r="C175" s="287"/>
      <c r="D175" s="287"/>
      <c r="E175" s="287"/>
      <c r="F175" s="287"/>
      <c r="G175" s="287"/>
      <c r="H175" s="287"/>
      <c r="I175" s="287"/>
      <c r="J175" s="287"/>
      <c r="K175" s="287"/>
      <c r="L175" s="287"/>
      <c r="M175" s="287"/>
      <c r="N175" s="287"/>
      <c r="O175" s="290"/>
      <c r="P175" s="278" t="s">
        <v>73</v>
      </c>
      <c r="Q175" s="279"/>
      <c r="R175" s="279"/>
      <c r="S175" s="279"/>
      <c r="T175" s="279"/>
      <c r="U175" s="279"/>
      <c r="V175" s="280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x14ac:dyDescent="0.2">
      <c r="A176" s="287"/>
      <c r="B176" s="287"/>
      <c r="C176" s="287"/>
      <c r="D176" s="287"/>
      <c r="E176" s="287"/>
      <c r="F176" s="287"/>
      <c r="G176" s="287"/>
      <c r="H176" s="287"/>
      <c r="I176" s="287"/>
      <c r="J176" s="287"/>
      <c r="K176" s="287"/>
      <c r="L176" s="287"/>
      <c r="M176" s="287"/>
      <c r="N176" s="287"/>
      <c r="O176" s="290"/>
      <c r="P176" s="278" t="s">
        <v>73</v>
      </c>
      <c r="Q176" s="279"/>
      <c r="R176" s="279"/>
      <c r="S176" s="279"/>
      <c r="T176" s="279"/>
      <c r="U176" s="279"/>
      <c r="V176" s="280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customHeight="1" x14ac:dyDescent="0.2">
      <c r="A177" s="321" t="s">
        <v>260</v>
      </c>
      <c r="B177" s="322"/>
      <c r="C177" s="322"/>
      <c r="D177" s="322"/>
      <c r="E177" s="322"/>
      <c r="F177" s="322"/>
      <c r="G177" s="322"/>
      <c r="H177" s="322"/>
      <c r="I177" s="322"/>
      <c r="J177" s="322"/>
      <c r="K177" s="322"/>
      <c r="L177" s="322"/>
      <c r="M177" s="322"/>
      <c r="N177" s="322"/>
      <c r="O177" s="322"/>
      <c r="P177" s="322"/>
      <c r="Q177" s="322"/>
      <c r="R177" s="322"/>
      <c r="S177" s="322"/>
      <c r="T177" s="322"/>
      <c r="U177" s="322"/>
      <c r="V177" s="322"/>
      <c r="W177" s="322"/>
      <c r="X177" s="322"/>
      <c r="Y177" s="322"/>
      <c r="Z177" s="322"/>
      <c r="AA177" s="48"/>
      <c r="AB177" s="48"/>
      <c r="AC177" s="48"/>
    </row>
    <row r="178" spans="1:68" ht="16.5" customHeight="1" x14ac:dyDescent="0.25">
      <c r="A178" s="286" t="s">
        <v>261</v>
      </c>
      <c r="B178" s="287"/>
      <c r="C178" s="287"/>
      <c r="D178" s="287"/>
      <c r="E178" s="287"/>
      <c r="F178" s="287"/>
      <c r="G178" s="287"/>
      <c r="H178" s="287"/>
      <c r="I178" s="287"/>
      <c r="J178" s="287"/>
      <c r="K178" s="287"/>
      <c r="L178" s="287"/>
      <c r="M178" s="287"/>
      <c r="N178" s="287"/>
      <c r="O178" s="287"/>
      <c r="P178" s="287"/>
      <c r="Q178" s="287"/>
      <c r="R178" s="287"/>
      <c r="S178" s="287"/>
      <c r="T178" s="287"/>
      <c r="U178" s="287"/>
      <c r="V178" s="287"/>
      <c r="W178" s="287"/>
      <c r="X178" s="287"/>
      <c r="Y178" s="287"/>
      <c r="Z178" s="287"/>
      <c r="AA178" s="265"/>
      <c r="AB178" s="265"/>
      <c r="AC178" s="265"/>
    </row>
    <row r="179" spans="1:68" ht="14.25" customHeight="1" x14ac:dyDescent="0.25">
      <c r="A179" s="288" t="s">
        <v>77</v>
      </c>
      <c r="B179" s="287"/>
      <c r="C179" s="287"/>
      <c r="D179" s="287"/>
      <c r="E179" s="287"/>
      <c r="F179" s="287"/>
      <c r="G179" s="287"/>
      <c r="H179" s="287"/>
      <c r="I179" s="287"/>
      <c r="J179" s="287"/>
      <c r="K179" s="287"/>
      <c r="L179" s="287"/>
      <c r="M179" s="287"/>
      <c r="N179" s="287"/>
      <c r="O179" s="287"/>
      <c r="P179" s="287"/>
      <c r="Q179" s="287"/>
      <c r="R179" s="287"/>
      <c r="S179" s="287"/>
      <c r="T179" s="287"/>
      <c r="U179" s="287"/>
      <c r="V179" s="287"/>
      <c r="W179" s="287"/>
      <c r="X179" s="287"/>
      <c r="Y179" s="287"/>
      <c r="Z179" s="287"/>
      <c r="AA179" s="266"/>
      <c r="AB179" s="266"/>
      <c r="AC179" s="266"/>
    </row>
    <row r="180" spans="1:68" ht="27" customHeight="1" x14ac:dyDescent="0.25">
      <c r="A180" s="54" t="s">
        <v>262</v>
      </c>
      <c r="B180" s="54" t="s">
        <v>263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93</v>
      </c>
      <c r="M180" s="33" t="s">
        <v>69</v>
      </c>
      <c r="N180" s="33"/>
      <c r="O180" s="32">
        <v>180</v>
      </c>
      <c r="P180" s="353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2"/>
      <c r="R180" s="282"/>
      <c r="S180" s="282"/>
      <c r="T180" s="283"/>
      <c r="U180" s="34"/>
      <c r="V180" s="34"/>
      <c r="W180" s="35" t="s">
        <v>70</v>
      </c>
      <c r="X180" s="270">
        <v>28</v>
      </c>
      <c r="Y180" s="271">
        <f>IFERROR(IF(X180="","",X180),"")</f>
        <v>28</v>
      </c>
      <c r="Z180" s="36">
        <f>IFERROR(IF(X180="","",X180*0.01788),"")</f>
        <v>0.50063999999999997</v>
      </c>
      <c r="AA180" s="56"/>
      <c r="AB180" s="57"/>
      <c r="AC180" s="184" t="s">
        <v>264</v>
      </c>
      <c r="AG180" s="67"/>
      <c r="AJ180" s="71" t="s">
        <v>95</v>
      </c>
      <c r="AK180" s="71">
        <v>14</v>
      </c>
      <c r="BB180" s="185" t="s">
        <v>84</v>
      </c>
      <c r="BM180" s="67">
        <f>IFERROR(X180*I180,"0")</f>
        <v>83.44</v>
      </c>
      <c r="BN180" s="67">
        <f>IFERROR(Y180*I180,"0")</f>
        <v>83.44</v>
      </c>
      <c r="BO180" s="67">
        <f>IFERROR(X180/J180,"0")</f>
        <v>0.4</v>
      </c>
      <c r="BP180" s="67">
        <f>IFERROR(Y180/J180,"0")</f>
        <v>0.4</v>
      </c>
    </row>
    <row r="181" spans="1:68" x14ac:dyDescent="0.2">
      <c r="A181" s="289"/>
      <c r="B181" s="287"/>
      <c r="C181" s="287"/>
      <c r="D181" s="287"/>
      <c r="E181" s="287"/>
      <c r="F181" s="287"/>
      <c r="G181" s="287"/>
      <c r="H181" s="287"/>
      <c r="I181" s="287"/>
      <c r="J181" s="287"/>
      <c r="K181" s="287"/>
      <c r="L181" s="287"/>
      <c r="M181" s="287"/>
      <c r="N181" s="287"/>
      <c r="O181" s="290"/>
      <c r="P181" s="278" t="s">
        <v>73</v>
      </c>
      <c r="Q181" s="279"/>
      <c r="R181" s="279"/>
      <c r="S181" s="279"/>
      <c r="T181" s="279"/>
      <c r="U181" s="279"/>
      <c r="V181" s="280"/>
      <c r="W181" s="37" t="s">
        <v>70</v>
      </c>
      <c r="X181" s="272">
        <f>IFERROR(SUM(X180:X180),"0")</f>
        <v>28</v>
      </c>
      <c r="Y181" s="272">
        <f>IFERROR(SUM(Y180:Y180),"0")</f>
        <v>28</v>
      </c>
      <c r="Z181" s="272">
        <f>IFERROR(IF(Z180="",0,Z180),"0")</f>
        <v>0.50063999999999997</v>
      </c>
      <c r="AA181" s="273"/>
      <c r="AB181" s="273"/>
      <c r="AC181" s="273"/>
    </row>
    <row r="182" spans="1:68" x14ac:dyDescent="0.2">
      <c r="A182" s="287"/>
      <c r="B182" s="287"/>
      <c r="C182" s="287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90"/>
      <c r="P182" s="278" t="s">
        <v>73</v>
      </c>
      <c r="Q182" s="279"/>
      <c r="R182" s="279"/>
      <c r="S182" s="279"/>
      <c r="T182" s="279"/>
      <c r="U182" s="279"/>
      <c r="V182" s="280"/>
      <c r="W182" s="37" t="s">
        <v>74</v>
      </c>
      <c r="X182" s="272">
        <f>IFERROR(SUMPRODUCT(X180:X180*H180:H180),"0")</f>
        <v>77.28</v>
      </c>
      <c r="Y182" s="272">
        <f>IFERROR(SUMPRODUCT(Y180:Y180*H180:H180),"0")</f>
        <v>77.28</v>
      </c>
      <c r="Z182" s="37"/>
      <c r="AA182" s="273"/>
      <c r="AB182" s="273"/>
      <c r="AC182" s="273"/>
    </row>
    <row r="183" spans="1:68" ht="14.25" customHeight="1" x14ac:dyDescent="0.25">
      <c r="A183" s="288" t="s">
        <v>123</v>
      </c>
      <c r="B183" s="287"/>
      <c r="C183" s="287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66"/>
      <c r="AB183" s="266"/>
      <c r="AC183" s="266"/>
    </row>
    <row r="184" spans="1:68" ht="27" customHeight="1" x14ac:dyDescent="0.25">
      <c r="A184" s="54" t="s">
        <v>265</v>
      </c>
      <c r="B184" s="54" t="s">
        <v>266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93</v>
      </c>
      <c r="M184" s="33" t="s">
        <v>69</v>
      </c>
      <c r="N184" s="33"/>
      <c r="O184" s="32">
        <v>180</v>
      </c>
      <c r="P184" s="3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2"/>
      <c r="R184" s="282"/>
      <c r="S184" s="282"/>
      <c r="T184" s="283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95</v>
      </c>
      <c r="AK184" s="71">
        <v>14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268</v>
      </c>
      <c r="B185" s="54" t="s">
        <v>269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93</v>
      </c>
      <c r="M185" s="33" t="s">
        <v>69</v>
      </c>
      <c r="N185" s="33"/>
      <c r="O185" s="32">
        <v>180</v>
      </c>
      <c r="P185" s="36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2"/>
      <c r="R185" s="282"/>
      <c r="S185" s="282"/>
      <c r="T185" s="283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270</v>
      </c>
      <c r="AG185" s="67"/>
      <c r="AJ185" s="71" t="s">
        <v>95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271</v>
      </c>
      <c r="B186" s="54" t="s">
        <v>272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2"/>
      <c r="R186" s="282"/>
      <c r="S186" s="282"/>
      <c r="T186" s="283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267</v>
      </c>
      <c r="AG186" s="67"/>
      <c r="AJ186" s="71" t="s">
        <v>95</v>
      </c>
      <c r="AK186" s="71">
        <v>14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273</v>
      </c>
      <c r="B187" s="54" t="s">
        <v>274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4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2"/>
      <c r="R187" s="282"/>
      <c r="S187" s="282"/>
      <c r="T187" s="283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92" t="s">
        <v>275</v>
      </c>
      <c r="AG187" s="67"/>
      <c r="AJ187" s="71" t="s">
        <v>72</v>
      </c>
      <c r="AK187" s="71">
        <v>1</v>
      </c>
      <c r="BB187" s="193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289"/>
      <c r="B188" s="287"/>
      <c r="C188" s="287"/>
      <c r="D188" s="287"/>
      <c r="E188" s="287"/>
      <c r="F188" s="287"/>
      <c r="G188" s="287"/>
      <c r="H188" s="287"/>
      <c r="I188" s="287"/>
      <c r="J188" s="287"/>
      <c r="K188" s="287"/>
      <c r="L188" s="287"/>
      <c r="M188" s="287"/>
      <c r="N188" s="287"/>
      <c r="O188" s="290"/>
      <c r="P188" s="278" t="s">
        <v>73</v>
      </c>
      <c r="Q188" s="279"/>
      <c r="R188" s="279"/>
      <c r="S188" s="279"/>
      <c r="T188" s="279"/>
      <c r="U188" s="279"/>
      <c r="V188" s="280"/>
      <c r="W188" s="37" t="s">
        <v>70</v>
      </c>
      <c r="X188" s="272">
        <f>IFERROR(SUM(X184:X187),"0")</f>
        <v>0</v>
      </c>
      <c r="Y188" s="272">
        <f>IFERROR(SUM(Y184:Y187),"0")</f>
        <v>0</v>
      </c>
      <c r="Z188" s="272">
        <f>IFERROR(IF(Z184="",0,Z184),"0")+IFERROR(IF(Z185="",0,Z185),"0")+IFERROR(IF(Z186="",0,Z186),"0")+IFERROR(IF(Z187="",0,Z187),"0")</f>
        <v>0</v>
      </c>
      <c r="AA188" s="273"/>
      <c r="AB188" s="273"/>
      <c r="AC188" s="273"/>
    </row>
    <row r="189" spans="1:68" x14ac:dyDescent="0.2">
      <c r="A189" s="287"/>
      <c r="B189" s="287"/>
      <c r="C189" s="287"/>
      <c r="D189" s="287"/>
      <c r="E189" s="287"/>
      <c r="F189" s="287"/>
      <c r="G189" s="287"/>
      <c r="H189" s="287"/>
      <c r="I189" s="287"/>
      <c r="J189" s="287"/>
      <c r="K189" s="287"/>
      <c r="L189" s="287"/>
      <c r="M189" s="287"/>
      <c r="N189" s="287"/>
      <c r="O189" s="290"/>
      <c r="P189" s="278" t="s">
        <v>73</v>
      </c>
      <c r="Q189" s="279"/>
      <c r="R189" s="279"/>
      <c r="S189" s="279"/>
      <c r="T189" s="279"/>
      <c r="U189" s="279"/>
      <c r="V189" s="280"/>
      <c r="W189" s="37" t="s">
        <v>74</v>
      </c>
      <c r="X189" s="272">
        <f>IFERROR(SUMPRODUCT(X184:X187*H184:H187),"0")</f>
        <v>0</v>
      </c>
      <c r="Y189" s="272">
        <f>IFERROR(SUMPRODUCT(Y184:Y187*H184:H187),"0")</f>
        <v>0</v>
      </c>
      <c r="Z189" s="37"/>
      <c r="AA189" s="273"/>
      <c r="AB189" s="273"/>
      <c r="AC189" s="273"/>
    </row>
    <row r="190" spans="1:68" ht="16.5" customHeight="1" x14ac:dyDescent="0.25">
      <c r="A190" s="286" t="s">
        <v>276</v>
      </c>
      <c r="B190" s="287"/>
      <c r="C190" s="287"/>
      <c r="D190" s="287"/>
      <c r="E190" s="287"/>
      <c r="F190" s="287"/>
      <c r="G190" s="287"/>
      <c r="H190" s="287"/>
      <c r="I190" s="287"/>
      <c r="J190" s="287"/>
      <c r="K190" s="287"/>
      <c r="L190" s="287"/>
      <c r="M190" s="287"/>
      <c r="N190" s="287"/>
      <c r="O190" s="287"/>
      <c r="P190" s="287"/>
      <c r="Q190" s="287"/>
      <c r="R190" s="287"/>
      <c r="S190" s="287"/>
      <c r="T190" s="287"/>
      <c r="U190" s="287"/>
      <c r="V190" s="287"/>
      <c r="W190" s="287"/>
      <c r="X190" s="287"/>
      <c r="Y190" s="287"/>
      <c r="Z190" s="287"/>
      <c r="AA190" s="265"/>
      <c r="AB190" s="265"/>
      <c r="AC190" s="265"/>
    </row>
    <row r="191" spans="1:68" ht="14.25" customHeight="1" x14ac:dyDescent="0.25">
      <c r="A191" s="288" t="s">
        <v>64</v>
      </c>
      <c r="B191" s="287"/>
      <c r="C191" s="287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  <c r="AA191" s="266"/>
      <c r="AB191" s="266"/>
      <c r="AC191" s="266"/>
    </row>
    <row r="192" spans="1:68" ht="27" customHeight="1" x14ac:dyDescent="0.25">
      <c r="A192" s="54" t="s">
        <v>277</v>
      </c>
      <c r="B192" s="54" t="s">
        <v>278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4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2"/>
      <c r="R192" s="282"/>
      <c r="S192" s="282"/>
      <c r="T192" s="283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279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280</v>
      </c>
      <c r="B193" s="54" t="s">
        <v>281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8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2"/>
      <c r="R193" s="282"/>
      <c r="S193" s="282"/>
      <c r="T193" s="283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279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282</v>
      </c>
      <c r="B194" s="54" t="s">
        <v>283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2"/>
      <c r="R194" s="282"/>
      <c r="S194" s="282"/>
      <c r="T194" s="283"/>
      <c r="U194" s="34"/>
      <c r="V194" s="34"/>
      <c r="W194" s="35" t="s">
        <v>70</v>
      </c>
      <c r="X194" s="270">
        <v>24</v>
      </c>
      <c r="Y194" s="271">
        <f>IFERROR(IF(X194="","",X194),"")</f>
        <v>24</v>
      </c>
      <c r="Z194" s="36">
        <f>IFERROR(IF(X194="","",X194*0.0155),"")</f>
        <v>0.372</v>
      </c>
      <c r="AA194" s="56"/>
      <c r="AB194" s="57"/>
      <c r="AC194" s="198" t="s">
        <v>279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179.28</v>
      </c>
      <c r="BN194" s="67">
        <f>IFERROR(Y194*I194,"0")</f>
        <v>179.28</v>
      </c>
      <c r="BO194" s="67">
        <f>IFERROR(X194/J194,"0")</f>
        <v>0.2857142857142857</v>
      </c>
      <c r="BP194" s="67">
        <f>IFERROR(Y194/J194,"0")</f>
        <v>0.2857142857142857</v>
      </c>
    </row>
    <row r="195" spans="1:68" ht="27" customHeight="1" x14ac:dyDescent="0.25">
      <c r="A195" s="54" t="s">
        <v>284</v>
      </c>
      <c r="B195" s="54" t="s">
        <v>285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2"/>
      <c r="R195" s="282"/>
      <c r="S195" s="282"/>
      <c r="T195" s="283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279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2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2"/>
      <c r="R196" s="282"/>
      <c r="S196" s="282"/>
      <c r="T196" s="283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279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9"/>
      <c r="B197" s="287"/>
      <c r="C197" s="287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90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2">
        <f>IFERROR(SUM(X192:X196),"0")</f>
        <v>24</v>
      </c>
      <c r="Y197" s="272">
        <f>IFERROR(SUM(Y192:Y196),"0")</f>
        <v>24</v>
      </c>
      <c r="Z197" s="272">
        <f>IFERROR(IF(Z192="",0,Z192),"0")+IFERROR(IF(Z193="",0,Z193),"0")+IFERROR(IF(Z194="",0,Z194),"0")+IFERROR(IF(Z195="",0,Z195),"0")+IFERROR(IF(Z196="",0,Z196),"0")</f>
        <v>0.372</v>
      </c>
      <c r="AA197" s="273"/>
      <c r="AB197" s="273"/>
      <c r="AC197" s="273"/>
    </row>
    <row r="198" spans="1:68" x14ac:dyDescent="0.2">
      <c r="A198" s="287"/>
      <c r="B198" s="287"/>
      <c r="C198" s="287"/>
      <c r="D198" s="287"/>
      <c r="E198" s="287"/>
      <c r="F198" s="287"/>
      <c r="G198" s="287"/>
      <c r="H198" s="287"/>
      <c r="I198" s="287"/>
      <c r="J198" s="287"/>
      <c r="K198" s="287"/>
      <c r="L198" s="287"/>
      <c r="M198" s="287"/>
      <c r="N198" s="287"/>
      <c r="O198" s="290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2">
        <f>IFERROR(SUMPRODUCT(X192:X196*H192:H196),"0")</f>
        <v>172.8</v>
      </c>
      <c r="Y198" s="272">
        <f>IFERROR(SUMPRODUCT(Y192:Y196*H192:H196),"0")</f>
        <v>172.8</v>
      </c>
      <c r="Z198" s="37"/>
      <c r="AA198" s="273"/>
      <c r="AB198" s="273"/>
      <c r="AC198" s="273"/>
    </row>
    <row r="199" spans="1:68" ht="16.5" customHeight="1" x14ac:dyDescent="0.25">
      <c r="A199" s="286" t="s">
        <v>288</v>
      </c>
      <c r="B199" s="287"/>
      <c r="C199" s="287"/>
      <c r="D199" s="287"/>
      <c r="E199" s="287"/>
      <c r="F199" s="287"/>
      <c r="G199" s="287"/>
      <c r="H199" s="287"/>
      <c r="I199" s="287"/>
      <c r="J199" s="287"/>
      <c r="K199" s="287"/>
      <c r="L199" s="287"/>
      <c r="M199" s="287"/>
      <c r="N199" s="287"/>
      <c r="O199" s="287"/>
      <c r="P199" s="287"/>
      <c r="Q199" s="287"/>
      <c r="R199" s="287"/>
      <c r="S199" s="287"/>
      <c r="T199" s="287"/>
      <c r="U199" s="287"/>
      <c r="V199" s="287"/>
      <c r="W199" s="287"/>
      <c r="X199" s="287"/>
      <c r="Y199" s="287"/>
      <c r="Z199" s="287"/>
      <c r="AA199" s="265"/>
      <c r="AB199" s="265"/>
      <c r="AC199" s="265"/>
    </row>
    <row r="200" spans="1:68" ht="14.25" customHeight="1" x14ac:dyDescent="0.25">
      <c r="A200" s="288" t="s">
        <v>64</v>
      </c>
      <c r="B200" s="287"/>
      <c r="C200" s="287"/>
      <c r="D200" s="287"/>
      <c r="E200" s="287"/>
      <c r="F200" s="287"/>
      <c r="G200" s="287"/>
      <c r="H200" s="287"/>
      <c r="I200" s="287"/>
      <c r="J200" s="287"/>
      <c r="K200" s="287"/>
      <c r="L200" s="287"/>
      <c r="M200" s="287"/>
      <c r="N200" s="287"/>
      <c r="O200" s="287"/>
      <c r="P200" s="287"/>
      <c r="Q200" s="287"/>
      <c r="R200" s="287"/>
      <c r="S200" s="287"/>
      <c r="T200" s="287"/>
      <c r="U200" s="287"/>
      <c r="V200" s="287"/>
      <c r="W200" s="287"/>
      <c r="X200" s="287"/>
      <c r="Y200" s="287"/>
      <c r="Z200" s="287"/>
      <c r="AA200" s="266"/>
      <c r="AB200" s="266"/>
      <c r="AC200" s="266"/>
    </row>
    <row r="201" spans="1:68" ht="27" customHeight="1" x14ac:dyDescent="0.25">
      <c r="A201" s="54" t="s">
        <v>289</v>
      </c>
      <c r="B201" s="54" t="s">
        <v>290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22" t="s">
        <v>291</v>
      </c>
      <c r="Q201" s="282"/>
      <c r="R201" s="282"/>
      <c r="S201" s="282"/>
      <c r="T201" s="283"/>
      <c r="U201" s="34"/>
      <c r="V201" s="34"/>
      <c r="W201" s="35" t="s">
        <v>70</v>
      </c>
      <c r="X201" s="270">
        <v>60</v>
      </c>
      <c r="Y201" s="271">
        <f>IFERROR(IF(X201="","",X201),"")</f>
        <v>60</v>
      </c>
      <c r="Z201" s="36">
        <f>IFERROR(IF(X201="","",X201*0.0155),"")</f>
        <v>0.92999999999999994</v>
      </c>
      <c r="AA201" s="56"/>
      <c r="AB201" s="57"/>
      <c r="AC201" s="204" t="s">
        <v>292</v>
      </c>
      <c r="AG201" s="67"/>
      <c r="AJ201" s="71" t="s">
        <v>95</v>
      </c>
      <c r="AK201" s="71">
        <v>12</v>
      </c>
      <c r="BB201" s="205" t="s">
        <v>1</v>
      </c>
      <c r="BM201" s="67">
        <f>IFERROR(X201*I201,"0")</f>
        <v>313.8</v>
      </c>
      <c r="BN201" s="67">
        <f>IFERROR(Y201*I201,"0")</f>
        <v>313.8</v>
      </c>
      <c r="BO201" s="67">
        <f>IFERROR(X201/J201,"0")</f>
        <v>0.7142857142857143</v>
      </c>
      <c r="BP201" s="67">
        <f>IFERROR(Y201/J201,"0")</f>
        <v>0.7142857142857143</v>
      </c>
    </row>
    <row r="202" spans="1:68" x14ac:dyDescent="0.2">
      <c r="A202" s="289"/>
      <c r="B202" s="287"/>
      <c r="C202" s="287"/>
      <c r="D202" s="287"/>
      <c r="E202" s="287"/>
      <c r="F202" s="287"/>
      <c r="G202" s="287"/>
      <c r="H202" s="287"/>
      <c r="I202" s="287"/>
      <c r="J202" s="287"/>
      <c r="K202" s="287"/>
      <c r="L202" s="287"/>
      <c r="M202" s="287"/>
      <c r="N202" s="287"/>
      <c r="O202" s="290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2">
        <f>IFERROR(SUM(X201:X201),"0")</f>
        <v>60</v>
      </c>
      <c r="Y202" s="272">
        <f>IFERROR(SUM(Y201:Y201),"0")</f>
        <v>60</v>
      </c>
      <c r="Z202" s="272">
        <f>IFERROR(IF(Z201="",0,Z201),"0")</f>
        <v>0.92999999999999994</v>
      </c>
      <c r="AA202" s="273"/>
      <c r="AB202" s="273"/>
      <c r="AC202" s="273"/>
    </row>
    <row r="203" spans="1:68" x14ac:dyDescent="0.2">
      <c r="A203" s="287"/>
      <c r="B203" s="287"/>
      <c r="C203" s="287"/>
      <c r="D203" s="287"/>
      <c r="E203" s="287"/>
      <c r="F203" s="287"/>
      <c r="G203" s="287"/>
      <c r="H203" s="287"/>
      <c r="I203" s="287"/>
      <c r="J203" s="287"/>
      <c r="K203" s="287"/>
      <c r="L203" s="287"/>
      <c r="M203" s="287"/>
      <c r="N203" s="287"/>
      <c r="O203" s="290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2">
        <f>IFERROR(SUMPRODUCT(X201:X201*H201:H201),"0")</f>
        <v>300</v>
      </c>
      <c r="Y203" s="272">
        <f>IFERROR(SUMPRODUCT(Y201:Y201*H201:H201),"0")</f>
        <v>300</v>
      </c>
      <c r="Z203" s="37"/>
      <c r="AA203" s="273"/>
      <c r="AB203" s="273"/>
      <c r="AC203" s="273"/>
    </row>
    <row r="204" spans="1:68" ht="16.5" customHeight="1" x14ac:dyDescent="0.25">
      <c r="A204" s="286" t="s">
        <v>293</v>
      </c>
      <c r="B204" s="287"/>
      <c r="C204" s="287"/>
      <c r="D204" s="287"/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  <c r="U204" s="287"/>
      <c r="V204" s="287"/>
      <c r="W204" s="287"/>
      <c r="X204" s="287"/>
      <c r="Y204" s="287"/>
      <c r="Z204" s="287"/>
      <c r="AA204" s="265"/>
      <c r="AB204" s="265"/>
      <c r="AC204" s="265"/>
    </row>
    <row r="205" spans="1:68" ht="14.25" customHeight="1" x14ac:dyDescent="0.25">
      <c r="A205" s="288" t="s">
        <v>64</v>
      </c>
      <c r="B205" s="287"/>
      <c r="C205" s="287"/>
      <c r="D205" s="287"/>
      <c r="E205" s="287"/>
      <c r="F205" s="287"/>
      <c r="G205" s="287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  <c r="U205" s="287"/>
      <c r="V205" s="287"/>
      <c r="W205" s="287"/>
      <c r="X205" s="287"/>
      <c r="Y205" s="287"/>
      <c r="Z205" s="287"/>
      <c r="AA205" s="266"/>
      <c r="AB205" s="266"/>
      <c r="AC205" s="266"/>
    </row>
    <row r="206" spans="1:68" ht="27" customHeight="1" x14ac:dyDescent="0.25">
      <c r="A206" s="54" t="s">
        <v>294</v>
      </c>
      <c r="B206" s="54" t="s">
        <v>295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2"/>
      <c r="R206" s="282"/>
      <c r="S206" s="282"/>
      <c r="T206" s="283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296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9"/>
      <c r="B207" s="287"/>
      <c r="C207" s="287"/>
      <c r="D207" s="287"/>
      <c r="E207" s="287"/>
      <c r="F207" s="287"/>
      <c r="G207" s="287"/>
      <c r="H207" s="287"/>
      <c r="I207" s="287"/>
      <c r="J207" s="287"/>
      <c r="K207" s="287"/>
      <c r="L207" s="287"/>
      <c r="M207" s="287"/>
      <c r="N207" s="287"/>
      <c r="O207" s="290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x14ac:dyDescent="0.2">
      <c r="A208" s="287"/>
      <c r="B208" s="287"/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90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customHeight="1" x14ac:dyDescent="0.25">
      <c r="A209" s="288" t="s">
        <v>123</v>
      </c>
      <c r="B209" s="287"/>
      <c r="C209" s="287"/>
      <c r="D209" s="287"/>
      <c r="E209" s="287"/>
      <c r="F209" s="287"/>
      <c r="G209" s="287"/>
      <c r="H209" s="287"/>
      <c r="I209" s="287"/>
      <c r="J209" s="287"/>
      <c r="K209" s="287"/>
      <c r="L209" s="287"/>
      <c r="M209" s="287"/>
      <c r="N209" s="287"/>
      <c r="O209" s="287"/>
      <c r="P209" s="287"/>
      <c r="Q209" s="287"/>
      <c r="R209" s="287"/>
      <c r="S209" s="287"/>
      <c r="T209" s="287"/>
      <c r="U209" s="287"/>
      <c r="V209" s="287"/>
      <c r="W209" s="287"/>
      <c r="X209" s="287"/>
      <c r="Y209" s="287"/>
      <c r="Z209" s="287"/>
      <c r="AA209" s="266"/>
      <c r="AB209" s="266"/>
      <c r="AC209" s="266"/>
    </row>
    <row r="210" spans="1:68" ht="27" customHeight="1" x14ac:dyDescent="0.25">
      <c r="A210" s="54" t="s">
        <v>297</v>
      </c>
      <c r="B210" s="54" t="s">
        <v>298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2"/>
      <c r="R210" s="282"/>
      <c r="S210" s="282"/>
      <c r="T210" s="283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299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2"/>
      <c r="R211" s="282"/>
      <c r="S211" s="282"/>
      <c r="T211" s="283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299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2"/>
      <c r="R212" s="282"/>
      <c r="S212" s="282"/>
      <c r="T212" s="283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299</v>
      </c>
      <c r="AG212" s="67"/>
      <c r="AJ212" s="71" t="s">
        <v>72</v>
      </c>
      <c r="AK212" s="71">
        <v>1</v>
      </c>
      <c r="BB212" s="213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9"/>
      <c r="B213" s="287"/>
      <c r="C213" s="287"/>
      <c r="D213" s="287"/>
      <c r="E213" s="287"/>
      <c r="F213" s="287"/>
      <c r="G213" s="287"/>
      <c r="H213" s="287"/>
      <c r="I213" s="287"/>
      <c r="J213" s="287"/>
      <c r="K213" s="287"/>
      <c r="L213" s="287"/>
      <c r="M213" s="287"/>
      <c r="N213" s="287"/>
      <c r="O213" s="290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x14ac:dyDescent="0.2">
      <c r="A214" s="287"/>
      <c r="B214" s="287"/>
      <c r="C214" s="287"/>
      <c r="D214" s="287"/>
      <c r="E214" s="287"/>
      <c r="F214" s="287"/>
      <c r="G214" s="287"/>
      <c r="H214" s="287"/>
      <c r="I214" s="287"/>
      <c r="J214" s="287"/>
      <c r="K214" s="287"/>
      <c r="L214" s="287"/>
      <c r="M214" s="287"/>
      <c r="N214" s="287"/>
      <c r="O214" s="290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customHeight="1" x14ac:dyDescent="0.25">
      <c r="A215" s="286" t="s">
        <v>304</v>
      </c>
      <c r="B215" s="287"/>
      <c r="C215" s="287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  <c r="AA215" s="265"/>
      <c r="AB215" s="265"/>
      <c r="AC215" s="265"/>
    </row>
    <row r="216" spans="1:68" ht="14.25" customHeight="1" x14ac:dyDescent="0.25">
      <c r="A216" s="288" t="s">
        <v>64</v>
      </c>
      <c r="B216" s="287"/>
      <c r="C216" s="287"/>
      <c r="D216" s="287"/>
      <c r="E216" s="287"/>
      <c r="F216" s="287"/>
      <c r="G216" s="287"/>
      <c r="H216" s="287"/>
      <c r="I216" s="287"/>
      <c r="J216" s="287"/>
      <c r="K216" s="287"/>
      <c r="L216" s="287"/>
      <c r="M216" s="287"/>
      <c r="N216" s="287"/>
      <c r="O216" s="287"/>
      <c r="P216" s="287"/>
      <c r="Q216" s="287"/>
      <c r="R216" s="287"/>
      <c r="S216" s="287"/>
      <c r="T216" s="287"/>
      <c r="U216" s="287"/>
      <c r="V216" s="287"/>
      <c r="W216" s="287"/>
      <c r="X216" s="287"/>
      <c r="Y216" s="287"/>
      <c r="Z216" s="287"/>
      <c r="AA216" s="266"/>
      <c r="AB216" s="266"/>
      <c r="AC216" s="266"/>
    </row>
    <row r="217" spans="1:68" ht="16.5" customHeight="1" x14ac:dyDescent="0.25">
      <c r="A217" s="54" t="s">
        <v>305</v>
      </c>
      <c r="B217" s="54" t="s">
        <v>306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2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2"/>
      <c r="R217" s="282"/>
      <c r="S217" s="282"/>
      <c r="T217" s="283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307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308</v>
      </c>
      <c r="B218" s="54" t="s">
        <v>309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9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2"/>
      <c r="R218" s="282"/>
      <c r="S218" s="282"/>
      <c r="T218" s="283"/>
      <c r="U218" s="34"/>
      <c r="V218" s="34"/>
      <c r="W218" s="35" t="s">
        <v>70</v>
      </c>
      <c r="X218" s="270">
        <v>12</v>
      </c>
      <c r="Y218" s="271">
        <f>IFERROR(IF(X218="","",X218),"")</f>
        <v>12</v>
      </c>
      <c r="Z218" s="36">
        <f>IFERROR(IF(X218="","",X218*0.0155),"")</f>
        <v>0.186</v>
      </c>
      <c r="AA218" s="56"/>
      <c r="AB218" s="57"/>
      <c r="AC218" s="216" t="s">
        <v>307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80.039999999999992</v>
      </c>
      <c r="BN218" s="67">
        <f>IFERROR(Y218*I218,"0")</f>
        <v>80.039999999999992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289"/>
      <c r="B219" s="287"/>
      <c r="C219" s="287"/>
      <c r="D219" s="287"/>
      <c r="E219" s="287"/>
      <c r="F219" s="287"/>
      <c r="G219" s="287"/>
      <c r="H219" s="287"/>
      <c r="I219" s="287"/>
      <c r="J219" s="287"/>
      <c r="K219" s="287"/>
      <c r="L219" s="287"/>
      <c r="M219" s="287"/>
      <c r="N219" s="287"/>
      <c r="O219" s="290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2">
        <f>IFERROR(SUM(X217:X218),"0")</f>
        <v>12</v>
      </c>
      <c r="Y219" s="272">
        <f>IFERROR(SUM(Y217:Y218),"0")</f>
        <v>12</v>
      </c>
      <c r="Z219" s="272">
        <f>IFERROR(IF(Z217="",0,Z217),"0")+IFERROR(IF(Z218="",0,Z218),"0")</f>
        <v>0.186</v>
      </c>
      <c r="AA219" s="273"/>
      <c r="AB219" s="273"/>
      <c r="AC219" s="273"/>
    </row>
    <row r="220" spans="1:68" x14ac:dyDescent="0.2">
      <c r="A220" s="287"/>
      <c r="B220" s="287"/>
      <c r="C220" s="287"/>
      <c r="D220" s="287"/>
      <c r="E220" s="287"/>
      <c r="F220" s="287"/>
      <c r="G220" s="287"/>
      <c r="H220" s="287"/>
      <c r="I220" s="287"/>
      <c r="J220" s="287"/>
      <c r="K220" s="287"/>
      <c r="L220" s="287"/>
      <c r="M220" s="287"/>
      <c r="N220" s="287"/>
      <c r="O220" s="290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2">
        <f>IFERROR(SUMPRODUCT(X217:X218*H217:H218),"0")</f>
        <v>76.800000000000011</v>
      </c>
      <c r="Y220" s="272">
        <f>IFERROR(SUMPRODUCT(Y217:Y218*H217:H218),"0")</f>
        <v>76.800000000000011</v>
      </c>
      <c r="Z220" s="37"/>
      <c r="AA220" s="273"/>
      <c r="AB220" s="273"/>
      <c r="AC220" s="273"/>
    </row>
    <row r="221" spans="1:68" ht="27.75" customHeight="1" x14ac:dyDescent="0.2">
      <c r="A221" s="321" t="s">
        <v>310</v>
      </c>
      <c r="B221" s="322"/>
      <c r="C221" s="322"/>
      <c r="D221" s="322"/>
      <c r="E221" s="322"/>
      <c r="F221" s="322"/>
      <c r="G221" s="322"/>
      <c r="H221" s="322"/>
      <c r="I221" s="322"/>
      <c r="J221" s="322"/>
      <c r="K221" s="322"/>
      <c r="L221" s="322"/>
      <c r="M221" s="322"/>
      <c r="N221" s="322"/>
      <c r="O221" s="322"/>
      <c r="P221" s="322"/>
      <c r="Q221" s="322"/>
      <c r="R221" s="322"/>
      <c r="S221" s="322"/>
      <c r="T221" s="322"/>
      <c r="U221" s="322"/>
      <c r="V221" s="322"/>
      <c r="W221" s="322"/>
      <c r="X221" s="322"/>
      <c r="Y221" s="322"/>
      <c r="Z221" s="322"/>
      <c r="AA221" s="48"/>
      <c r="AB221" s="48"/>
      <c r="AC221" s="48"/>
    </row>
    <row r="222" spans="1:68" ht="16.5" customHeight="1" x14ac:dyDescent="0.25">
      <c r="A222" s="286" t="s">
        <v>311</v>
      </c>
      <c r="B222" s="287"/>
      <c r="C222" s="287"/>
      <c r="D222" s="287"/>
      <c r="E222" s="287"/>
      <c r="F222" s="287"/>
      <c r="G222" s="287"/>
      <c r="H222" s="287"/>
      <c r="I222" s="287"/>
      <c r="J222" s="287"/>
      <c r="K222" s="287"/>
      <c r="L222" s="287"/>
      <c r="M222" s="287"/>
      <c r="N222" s="287"/>
      <c r="O222" s="287"/>
      <c r="P222" s="287"/>
      <c r="Q222" s="287"/>
      <c r="R222" s="287"/>
      <c r="S222" s="287"/>
      <c r="T222" s="287"/>
      <c r="U222" s="287"/>
      <c r="V222" s="287"/>
      <c r="W222" s="287"/>
      <c r="X222" s="287"/>
      <c r="Y222" s="287"/>
      <c r="Z222" s="287"/>
      <c r="AA222" s="265"/>
      <c r="AB222" s="265"/>
      <c r="AC222" s="265"/>
    </row>
    <row r="223" spans="1:68" ht="14.25" customHeight="1" x14ac:dyDescent="0.25">
      <c r="A223" s="288" t="s">
        <v>64</v>
      </c>
      <c r="B223" s="287"/>
      <c r="C223" s="287"/>
      <c r="D223" s="287"/>
      <c r="E223" s="287"/>
      <c r="F223" s="287"/>
      <c r="G223" s="287"/>
      <c r="H223" s="287"/>
      <c r="I223" s="287"/>
      <c r="J223" s="287"/>
      <c r="K223" s="287"/>
      <c r="L223" s="287"/>
      <c r="M223" s="287"/>
      <c r="N223" s="287"/>
      <c r="O223" s="287"/>
      <c r="P223" s="287"/>
      <c r="Q223" s="287"/>
      <c r="R223" s="287"/>
      <c r="S223" s="287"/>
      <c r="T223" s="287"/>
      <c r="U223" s="287"/>
      <c r="V223" s="287"/>
      <c r="W223" s="287"/>
      <c r="X223" s="287"/>
      <c r="Y223" s="287"/>
      <c r="Z223" s="287"/>
      <c r="AA223" s="266"/>
      <c r="AB223" s="266"/>
      <c r="AC223" s="266"/>
    </row>
    <row r="224" spans="1:68" ht="27" customHeight="1" x14ac:dyDescent="0.25">
      <c r="A224" s="54" t="s">
        <v>312</v>
      </c>
      <c r="B224" s="54" t="s">
        <v>313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8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2"/>
      <c r="R224" s="282"/>
      <c r="S224" s="282"/>
      <c r="T224" s="283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314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9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90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x14ac:dyDescent="0.2">
      <c r="A226" s="287"/>
      <c r="B226" s="287"/>
      <c r="C226" s="287"/>
      <c r="D226" s="287"/>
      <c r="E226" s="287"/>
      <c r="F226" s="287"/>
      <c r="G226" s="287"/>
      <c r="H226" s="287"/>
      <c r="I226" s="287"/>
      <c r="J226" s="287"/>
      <c r="K226" s="287"/>
      <c r="L226" s="287"/>
      <c r="M226" s="287"/>
      <c r="N226" s="287"/>
      <c r="O226" s="290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customHeight="1" x14ac:dyDescent="0.2">
      <c r="A227" s="321" t="s">
        <v>315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22"/>
      <c r="Y227" s="322"/>
      <c r="Z227" s="322"/>
      <c r="AA227" s="48"/>
      <c r="AB227" s="48"/>
      <c r="AC227" s="48"/>
    </row>
    <row r="228" spans="1:68" ht="16.5" customHeight="1" x14ac:dyDescent="0.25">
      <c r="A228" s="286" t="s">
        <v>316</v>
      </c>
      <c r="B228" s="287"/>
      <c r="C228" s="287"/>
      <c r="D228" s="287"/>
      <c r="E228" s="287"/>
      <c r="F228" s="287"/>
      <c r="G228" s="287"/>
      <c r="H228" s="287"/>
      <c r="I228" s="287"/>
      <c r="J228" s="287"/>
      <c r="K228" s="287"/>
      <c r="L228" s="287"/>
      <c r="M228" s="287"/>
      <c r="N228" s="287"/>
      <c r="O228" s="287"/>
      <c r="P228" s="287"/>
      <c r="Q228" s="287"/>
      <c r="R228" s="287"/>
      <c r="S228" s="287"/>
      <c r="T228" s="287"/>
      <c r="U228" s="287"/>
      <c r="V228" s="287"/>
      <c r="W228" s="287"/>
      <c r="X228" s="287"/>
      <c r="Y228" s="287"/>
      <c r="Z228" s="287"/>
      <c r="AA228" s="265"/>
      <c r="AB228" s="265"/>
      <c r="AC228" s="265"/>
    </row>
    <row r="229" spans="1:68" ht="14.25" customHeight="1" x14ac:dyDescent="0.25">
      <c r="A229" s="288" t="s">
        <v>64</v>
      </c>
      <c r="B229" s="287"/>
      <c r="C229" s="287"/>
      <c r="D229" s="287"/>
      <c r="E229" s="287"/>
      <c r="F229" s="287"/>
      <c r="G229" s="287"/>
      <c r="H229" s="287"/>
      <c r="I229" s="287"/>
      <c r="J229" s="287"/>
      <c r="K229" s="287"/>
      <c r="L229" s="287"/>
      <c r="M229" s="287"/>
      <c r="N229" s="287"/>
      <c r="O229" s="287"/>
      <c r="P229" s="287"/>
      <c r="Q229" s="287"/>
      <c r="R229" s="287"/>
      <c r="S229" s="287"/>
      <c r="T229" s="287"/>
      <c r="U229" s="287"/>
      <c r="V229" s="287"/>
      <c r="W229" s="287"/>
      <c r="X229" s="287"/>
      <c r="Y229" s="287"/>
      <c r="Z229" s="287"/>
      <c r="AA229" s="266"/>
      <c r="AB229" s="266"/>
      <c r="AC229" s="266"/>
    </row>
    <row r="230" spans="1:68" ht="27" customHeight="1" x14ac:dyDescent="0.25">
      <c r="A230" s="54" t="s">
        <v>317</v>
      </c>
      <c r="B230" s="54" t="s">
        <v>318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81</v>
      </c>
      <c r="M230" s="33" t="s">
        <v>69</v>
      </c>
      <c r="N230" s="33"/>
      <c r="O230" s="32">
        <v>180</v>
      </c>
      <c r="P230" s="3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2"/>
      <c r="R230" s="282"/>
      <c r="S230" s="282"/>
      <c r="T230" s="283"/>
      <c r="U230" s="34"/>
      <c r="V230" s="34"/>
      <c r="W230" s="35" t="s">
        <v>70</v>
      </c>
      <c r="X230" s="270">
        <v>168</v>
      </c>
      <c r="Y230" s="271">
        <f>IFERROR(IF(X230="","",X230),"")</f>
        <v>168</v>
      </c>
      <c r="Z230" s="36">
        <f>IFERROR(IF(X230="","",X230*0.0155),"")</f>
        <v>2.6040000000000001</v>
      </c>
      <c r="AA230" s="56"/>
      <c r="AB230" s="57"/>
      <c r="AC230" s="220" t="s">
        <v>240</v>
      </c>
      <c r="AG230" s="67"/>
      <c r="AJ230" s="71" t="s">
        <v>83</v>
      </c>
      <c r="AK230" s="71">
        <v>84</v>
      </c>
      <c r="BB230" s="221" t="s">
        <v>1</v>
      </c>
      <c r="BM230" s="67">
        <f>IFERROR(X230*I230,"0")</f>
        <v>884.01599999999996</v>
      </c>
      <c r="BN230" s="67">
        <f>IFERROR(Y230*I230,"0")</f>
        <v>884.01599999999996</v>
      </c>
      <c r="BO230" s="67">
        <f>IFERROR(X230/J230,"0")</f>
        <v>2</v>
      </c>
      <c r="BP230" s="67">
        <f>IFERROR(Y230/J230,"0")</f>
        <v>2</v>
      </c>
    </row>
    <row r="231" spans="1:68" x14ac:dyDescent="0.2">
      <c r="A231" s="289"/>
      <c r="B231" s="287"/>
      <c r="C231" s="287"/>
      <c r="D231" s="287"/>
      <c r="E231" s="287"/>
      <c r="F231" s="287"/>
      <c r="G231" s="287"/>
      <c r="H231" s="287"/>
      <c r="I231" s="287"/>
      <c r="J231" s="287"/>
      <c r="K231" s="287"/>
      <c r="L231" s="287"/>
      <c r="M231" s="287"/>
      <c r="N231" s="287"/>
      <c r="O231" s="290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2">
        <f>IFERROR(SUM(X230:X230),"0")</f>
        <v>168</v>
      </c>
      <c r="Y231" s="272">
        <f>IFERROR(SUM(Y230:Y230),"0")</f>
        <v>168</v>
      </c>
      <c r="Z231" s="272">
        <f>IFERROR(IF(Z230="",0,Z230),"0")</f>
        <v>2.6040000000000001</v>
      </c>
      <c r="AA231" s="273"/>
      <c r="AB231" s="273"/>
      <c r="AC231" s="273"/>
    </row>
    <row r="232" spans="1:68" x14ac:dyDescent="0.2">
      <c r="A232" s="287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90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2">
        <f>IFERROR(SUMPRODUCT(X230:X230*H230:H230),"0")</f>
        <v>840</v>
      </c>
      <c r="Y232" s="272">
        <f>IFERROR(SUMPRODUCT(Y230:Y230*H230:H230),"0")</f>
        <v>840</v>
      </c>
      <c r="Z232" s="37"/>
      <c r="AA232" s="273"/>
      <c r="AB232" s="273"/>
      <c r="AC232" s="273"/>
    </row>
    <row r="233" spans="1:68" ht="27.75" customHeight="1" x14ac:dyDescent="0.2">
      <c r="A233" s="321" t="s">
        <v>319</v>
      </c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2"/>
      <c r="N233" s="322"/>
      <c r="O233" s="322"/>
      <c r="P233" s="322"/>
      <c r="Q233" s="322"/>
      <c r="R233" s="322"/>
      <c r="S233" s="322"/>
      <c r="T233" s="322"/>
      <c r="U233" s="322"/>
      <c r="V233" s="322"/>
      <c r="W233" s="322"/>
      <c r="X233" s="322"/>
      <c r="Y233" s="322"/>
      <c r="Z233" s="322"/>
      <c r="AA233" s="48"/>
      <c r="AB233" s="48"/>
      <c r="AC233" s="48"/>
    </row>
    <row r="234" spans="1:68" ht="16.5" customHeight="1" x14ac:dyDescent="0.25">
      <c r="A234" s="286" t="s">
        <v>320</v>
      </c>
      <c r="B234" s="287"/>
      <c r="C234" s="287"/>
      <c r="D234" s="287"/>
      <c r="E234" s="287"/>
      <c r="F234" s="287"/>
      <c r="G234" s="287"/>
      <c r="H234" s="287"/>
      <c r="I234" s="287"/>
      <c r="J234" s="287"/>
      <c r="K234" s="287"/>
      <c r="L234" s="287"/>
      <c r="M234" s="287"/>
      <c r="N234" s="287"/>
      <c r="O234" s="287"/>
      <c r="P234" s="287"/>
      <c r="Q234" s="287"/>
      <c r="R234" s="287"/>
      <c r="S234" s="287"/>
      <c r="T234" s="287"/>
      <c r="U234" s="287"/>
      <c r="V234" s="287"/>
      <c r="W234" s="287"/>
      <c r="X234" s="287"/>
      <c r="Y234" s="287"/>
      <c r="Z234" s="287"/>
      <c r="AA234" s="265"/>
      <c r="AB234" s="265"/>
      <c r="AC234" s="265"/>
    </row>
    <row r="235" spans="1:68" ht="14.25" customHeight="1" x14ac:dyDescent="0.25">
      <c r="A235" s="288" t="s">
        <v>321</v>
      </c>
      <c r="B235" s="287"/>
      <c r="C235" s="287"/>
      <c r="D235" s="287"/>
      <c r="E235" s="287"/>
      <c r="F235" s="287"/>
      <c r="G235" s="287"/>
      <c r="H235" s="287"/>
      <c r="I235" s="287"/>
      <c r="J235" s="287"/>
      <c r="K235" s="287"/>
      <c r="L235" s="287"/>
      <c r="M235" s="287"/>
      <c r="N235" s="287"/>
      <c r="O235" s="287"/>
      <c r="P235" s="287"/>
      <c r="Q235" s="287"/>
      <c r="R235" s="287"/>
      <c r="S235" s="287"/>
      <c r="T235" s="287"/>
      <c r="U235" s="287"/>
      <c r="V235" s="287"/>
      <c r="W235" s="287"/>
      <c r="X235" s="287"/>
      <c r="Y235" s="287"/>
      <c r="Z235" s="287"/>
      <c r="AA235" s="266"/>
      <c r="AB235" s="266"/>
      <c r="AC235" s="266"/>
    </row>
    <row r="236" spans="1:68" ht="27" customHeight="1" x14ac:dyDescent="0.25">
      <c r="A236" s="54" t="s">
        <v>322</v>
      </c>
      <c r="B236" s="54" t="s">
        <v>323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2"/>
      <c r="R236" s="282"/>
      <c r="S236" s="282"/>
      <c r="T236" s="283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324</v>
      </c>
      <c r="AG236" s="67"/>
      <c r="AJ236" s="71" t="s">
        <v>72</v>
      </c>
      <c r="AK236" s="71">
        <v>1</v>
      </c>
      <c r="BB236" s="223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9"/>
      <c r="B237" s="287"/>
      <c r="C237" s="287"/>
      <c r="D237" s="287"/>
      <c r="E237" s="287"/>
      <c r="F237" s="287"/>
      <c r="G237" s="287"/>
      <c r="H237" s="287"/>
      <c r="I237" s="287"/>
      <c r="J237" s="287"/>
      <c r="K237" s="287"/>
      <c r="L237" s="287"/>
      <c r="M237" s="287"/>
      <c r="N237" s="287"/>
      <c r="O237" s="290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x14ac:dyDescent="0.2">
      <c r="A238" s="287"/>
      <c r="B238" s="287"/>
      <c r="C238" s="287"/>
      <c r="D238" s="287"/>
      <c r="E238" s="287"/>
      <c r="F238" s="287"/>
      <c r="G238" s="287"/>
      <c r="H238" s="287"/>
      <c r="I238" s="287"/>
      <c r="J238" s="287"/>
      <c r="K238" s="287"/>
      <c r="L238" s="287"/>
      <c r="M238" s="287"/>
      <c r="N238" s="287"/>
      <c r="O238" s="290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customHeight="1" x14ac:dyDescent="0.25">
      <c r="A239" s="288" t="s">
        <v>123</v>
      </c>
      <c r="B239" s="287"/>
      <c r="C239" s="287"/>
      <c r="D239" s="287"/>
      <c r="E239" s="287"/>
      <c r="F239" s="287"/>
      <c r="G239" s="287"/>
      <c r="H239" s="287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  <c r="U239" s="287"/>
      <c r="V239" s="287"/>
      <c r="W239" s="287"/>
      <c r="X239" s="287"/>
      <c r="Y239" s="287"/>
      <c r="Z239" s="287"/>
      <c r="AA239" s="266"/>
      <c r="AB239" s="266"/>
      <c r="AC239" s="266"/>
    </row>
    <row r="240" spans="1:68" ht="37.5" customHeight="1" x14ac:dyDescent="0.25">
      <c r="A240" s="54" t="s">
        <v>325</v>
      </c>
      <c r="B240" s="54" t="s">
        <v>326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2"/>
      <c r="R240" s="282"/>
      <c r="S240" s="282"/>
      <c r="T240" s="283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324</v>
      </c>
      <c r="AG240" s="67"/>
      <c r="AJ240" s="71" t="s">
        <v>72</v>
      </c>
      <c r="AK240" s="71">
        <v>1</v>
      </c>
      <c r="BB240" s="225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9"/>
      <c r="B241" s="287"/>
      <c r="C241" s="287"/>
      <c r="D241" s="287"/>
      <c r="E241" s="287"/>
      <c r="F241" s="287"/>
      <c r="G241" s="287"/>
      <c r="H241" s="287"/>
      <c r="I241" s="287"/>
      <c r="J241" s="287"/>
      <c r="K241" s="287"/>
      <c r="L241" s="287"/>
      <c r="M241" s="287"/>
      <c r="N241" s="287"/>
      <c r="O241" s="290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x14ac:dyDescent="0.2">
      <c r="A242" s="287"/>
      <c r="B242" s="287"/>
      <c r="C242" s="287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90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customHeight="1" x14ac:dyDescent="0.2">
      <c r="A243" s="321" t="s">
        <v>327</v>
      </c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2"/>
      <c r="N243" s="322"/>
      <c r="O243" s="322"/>
      <c r="P243" s="322"/>
      <c r="Q243" s="322"/>
      <c r="R243" s="322"/>
      <c r="S243" s="322"/>
      <c r="T243" s="322"/>
      <c r="U243" s="322"/>
      <c r="V243" s="322"/>
      <c r="W243" s="322"/>
      <c r="X243" s="322"/>
      <c r="Y243" s="322"/>
      <c r="Z243" s="322"/>
      <c r="AA243" s="48"/>
      <c r="AB243" s="48"/>
      <c r="AC243" s="48"/>
    </row>
    <row r="244" spans="1:68" ht="16.5" customHeight="1" x14ac:dyDescent="0.25">
      <c r="A244" s="286" t="s">
        <v>327</v>
      </c>
      <c r="B244" s="287"/>
      <c r="C244" s="287"/>
      <c r="D244" s="287"/>
      <c r="E244" s="287"/>
      <c r="F244" s="287"/>
      <c r="G244" s="287"/>
      <c r="H244" s="287"/>
      <c r="I244" s="287"/>
      <c r="J244" s="287"/>
      <c r="K244" s="287"/>
      <c r="L244" s="287"/>
      <c r="M244" s="287"/>
      <c r="N244" s="287"/>
      <c r="O244" s="287"/>
      <c r="P244" s="287"/>
      <c r="Q244" s="287"/>
      <c r="R244" s="287"/>
      <c r="S244" s="287"/>
      <c r="T244" s="287"/>
      <c r="U244" s="287"/>
      <c r="V244" s="287"/>
      <c r="W244" s="287"/>
      <c r="X244" s="287"/>
      <c r="Y244" s="287"/>
      <c r="Z244" s="287"/>
      <c r="AA244" s="265"/>
      <c r="AB244" s="265"/>
      <c r="AC244" s="265"/>
    </row>
    <row r="245" spans="1:68" ht="14.25" customHeight="1" x14ac:dyDescent="0.25">
      <c r="A245" s="288" t="s">
        <v>64</v>
      </c>
      <c r="B245" s="287"/>
      <c r="C245" s="287"/>
      <c r="D245" s="287"/>
      <c r="E245" s="287"/>
      <c r="F245" s="287"/>
      <c r="G245" s="287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287"/>
      <c r="Z245" s="287"/>
      <c r="AA245" s="266"/>
      <c r="AB245" s="266"/>
      <c r="AC245" s="266"/>
    </row>
    <row r="246" spans="1:68" ht="27" customHeight="1" x14ac:dyDescent="0.25">
      <c r="A246" s="54" t="s">
        <v>328</v>
      </c>
      <c r="B246" s="54" t="s">
        <v>329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2"/>
      <c r="R246" s="282"/>
      <c r="S246" s="282"/>
      <c r="T246" s="283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330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331</v>
      </c>
      <c r="B247" s="54" t="s">
        <v>332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2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2"/>
      <c r="R247" s="282"/>
      <c r="S247" s="282"/>
      <c r="T247" s="283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330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333</v>
      </c>
      <c r="B248" s="54" t="s">
        <v>334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2"/>
      <c r="R248" s="282"/>
      <c r="S248" s="282"/>
      <c r="T248" s="283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335</v>
      </c>
      <c r="AG248" s="67"/>
      <c r="AJ248" s="71" t="s">
        <v>72</v>
      </c>
      <c r="AK248" s="71">
        <v>1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9"/>
      <c r="B249" s="287"/>
      <c r="C249" s="287"/>
      <c r="D249" s="287"/>
      <c r="E249" s="287"/>
      <c r="F249" s="287"/>
      <c r="G249" s="287"/>
      <c r="H249" s="287"/>
      <c r="I249" s="287"/>
      <c r="J249" s="287"/>
      <c r="K249" s="287"/>
      <c r="L249" s="287"/>
      <c r="M249" s="287"/>
      <c r="N249" s="287"/>
      <c r="O249" s="290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x14ac:dyDescent="0.2">
      <c r="A250" s="287"/>
      <c r="B250" s="287"/>
      <c r="C250" s="287"/>
      <c r="D250" s="287"/>
      <c r="E250" s="287"/>
      <c r="F250" s="287"/>
      <c r="G250" s="287"/>
      <c r="H250" s="287"/>
      <c r="I250" s="287"/>
      <c r="J250" s="287"/>
      <c r="K250" s="287"/>
      <c r="L250" s="287"/>
      <c r="M250" s="287"/>
      <c r="N250" s="287"/>
      <c r="O250" s="290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customHeight="1" x14ac:dyDescent="0.25">
      <c r="A251" s="288" t="s">
        <v>77</v>
      </c>
      <c r="B251" s="287"/>
      <c r="C251" s="287"/>
      <c r="D251" s="287"/>
      <c r="E251" s="287"/>
      <c r="F251" s="287"/>
      <c r="G251" s="287"/>
      <c r="H251" s="287"/>
      <c r="I251" s="287"/>
      <c r="J251" s="287"/>
      <c r="K251" s="287"/>
      <c r="L251" s="287"/>
      <c r="M251" s="287"/>
      <c r="N251" s="287"/>
      <c r="O251" s="287"/>
      <c r="P251" s="287"/>
      <c r="Q251" s="287"/>
      <c r="R251" s="287"/>
      <c r="S251" s="287"/>
      <c r="T251" s="287"/>
      <c r="U251" s="287"/>
      <c r="V251" s="287"/>
      <c r="W251" s="287"/>
      <c r="X251" s="287"/>
      <c r="Y251" s="287"/>
      <c r="Z251" s="287"/>
      <c r="AA251" s="266"/>
      <c r="AB251" s="266"/>
      <c r="AC251" s="266"/>
    </row>
    <row r="252" spans="1:68" ht="27" customHeight="1" x14ac:dyDescent="0.25">
      <c r="A252" s="54" t="s">
        <v>336</v>
      </c>
      <c r="B252" s="54" t="s">
        <v>337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9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2"/>
      <c r="R252" s="282"/>
      <c r="S252" s="282"/>
      <c r="T252" s="283"/>
      <c r="U252" s="34"/>
      <c r="V252" s="34"/>
      <c r="W252" s="35" t="s">
        <v>70</v>
      </c>
      <c r="X252" s="270">
        <v>36</v>
      </c>
      <c r="Y252" s="271">
        <f>IFERROR(IF(X252="","",X252),"")</f>
        <v>36</v>
      </c>
      <c r="Z252" s="36">
        <f>IFERROR(IF(X252="","",X252*0.0155),"")</f>
        <v>0.55800000000000005</v>
      </c>
      <c r="AA252" s="56"/>
      <c r="AB252" s="57"/>
      <c r="AC252" s="232" t="s">
        <v>338</v>
      </c>
      <c r="AG252" s="67"/>
      <c r="AJ252" s="71" t="s">
        <v>83</v>
      </c>
      <c r="AK252" s="71">
        <v>84</v>
      </c>
      <c r="BB252" s="233" t="s">
        <v>84</v>
      </c>
      <c r="BM252" s="67">
        <f>IFERROR(X252*I252,"0")</f>
        <v>225.35999999999999</v>
      </c>
      <c r="BN252" s="67">
        <f>IFERROR(Y252*I252,"0")</f>
        <v>225.35999999999999</v>
      </c>
      <c r="BO252" s="67">
        <f>IFERROR(X252/J252,"0")</f>
        <v>0.42857142857142855</v>
      </c>
      <c r="BP252" s="67">
        <f>IFERROR(Y252/J252,"0")</f>
        <v>0.42857142857142855</v>
      </c>
    </row>
    <row r="253" spans="1:68" ht="27" customHeight="1" x14ac:dyDescent="0.25">
      <c r="A253" s="54" t="s">
        <v>339</v>
      </c>
      <c r="B253" s="54" t="s">
        <v>340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134</v>
      </c>
      <c r="L253" s="32" t="s">
        <v>93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2"/>
      <c r="R253" s="282"/>
      <c r="S253" s="282"/>
      <c r="T253" s="283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338</v>
      </c>
      <c r="AG253" s="67"/>
      <c r="AJ253" s="71" t="s">
        <v>95</v>
      </c>
      <c r="AK253" s="71">
        <v>18</v>
      </c>
      <c r="BB253" s="235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9"/>
      <c r="B254" s="287"/>
      <c r="C254" s="287"/>
      <c r="D254" s="287"/>
      <c r="E254" s="287"/>
      <c r="F254" s="287"/>
      <c r="G254" s="287"/>
      <c r="H254" s="287"/>
      <c r="I254" s="287"/>
      <c r="J254" s="287"/>
      <c r="K254" s="287"/>
      <c r="L254" s="287"/>
      <c r="M254" s="287"/>
      <c r="N254" s="287"/>
      <c r="O254" s="290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2">
        <f>IFERROR(SUM(X252:X253),"0")</f>
        <v>36</v>
      </c>
      <c r="Y254" s="272">
        <f>IFERROR(SUM(Y252:Y253),"0")</f>
        <v>36</v>
      </c>
      <c r="Z254" s="272">
        <f>IFERROR(IF(Z252="",0,Z252),"0")+IFERROR(IF(Z253="",0,Z253),"0")</f>
        <v>0.55800000000000005</v>
      </c>
      <c r="AA254" s="273"/>
      <c r="AB254" s="273"/>
      <c r="AC254" s="273"/>
    </row>
    <row r="255" spans="1:68" x14ac:dyDescent="0.2">
      <c r="A255" s="287"/>
      <c r="B255" s="287"/>
      <c r="C255" s="287"/>
      <c r="D255" s="287"/>
      <c r="E255" s="287"/>
      <c r="F255" s="287"/>
      <c r="G255" s="287"/>
      <c r="H255" s="287"/>
      <c r="I255" s="287"/>
      <c r="J255" s="287"/>
      <c r="K255" s="287"/>
      <c r="L255" s="287"/>
      <c r="M255" s="287"/>
      <c r="N255" s="287"/>
      <c r="O255" s="290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2">
        <f>IFERROR(SUMPRODUCT(X252:X253*H252:H253),"0")</f>
        <v>216</v>
      </c>
      <c r="Y255" s="272">
        <f>IFERROR(SUMPRODUCT(Y252:Y253*H252:H253),"0")</f>
        <v>216</v>
      </c>
      <c r="Z255" s="37"/>
      <c r="AA255" s="273"/>
      <c r="AB255" s="273"/>
      <c r="AC255" s="273"/>
    </row>
    <row r="256" spans="1:68" ht="14.25" customHeight="1" x14ac:dyDescent="0.25">
      <c r="A256" s="288" t="s">
        <v>117</v>
      </c>
      <c r="B256" s="287"/>
      <c r="C256" s="287"/>
      <c r="D256" s="287"/>
      <c r="E256" s="287"/>
      <c r="F256" s="287"/>
      <c r="G256" s="287"/>
      <c r="H256" s="287"/>
      <c r="I256" s="287"/>
      <c r="J256" s="287"/>
      <c r="K256" s="287"/>
      <c r="L256" s="287"/>
      <c r="M256" s="287"/>
      <c r="N256" s="287"/>
      <c r="O256" s="287"/>
      <c r="P256" s="287"/>
      <c r="Q256" s="287"/>
      <c r="R256" s="287"/>
      <c r="S256" s="287"/>
      <c r="T256" s="287"/>
      <c r="U256" s="287"/>
      <c r="V256" s="287"/>
      <c r="W256" s="287"/>
      <c r="X256" s="287"/>
      <c r="Y256" s="287"/>
      <c r="Z256" s="287"/>
      <c r="AA256" s="266"/>
      <c r="AB256" s="266"/>
      <c r="AC256" s="266"/>
    </row>
    <row r="257" spans="1:68" ht="27" customHeight="1" x14ac:dyDescent="0.25">
      <c r="A257" s="54" t="s">
        <v>341</v>
      </c>
      <c r="B257" s="54" t="s">
        <v>342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93</v>
      </c>
      <c r="M257" s="33" t="s">
        <v>69</v>
      </c>
      <c r="N257" s="33"/>
      <c r="O257" s="32">
        <v>180</v>
      </c>
      <c r="P257" s="41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2"/>
      <c r="R257" s="282"/>
      <c r="S257" s="282"/>
      <c r="T257" s="283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343</v>
      </c>
      <c r="AG257" s="67"/>
      <c r="AJ257" s="71" t="s">
        <v>95</v>
      </c>
      <c r="AK257" s="71">
        <v>14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344</v>
      </c>
      <c r="B258" s="54" t="s">
        <v>345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2"/>
      <c r="R258" s="282"/>
      <c r="S258" s="282"/>
      <c r="T258" s="283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IFERROR(IF(X258="","",X258*0.0155),"")</f>
        <v>0</v>
      </c>
      <c r="AA258" s="56"/>
      <c r="AB258" s="57"/>
      <c r="AC258" s="238" t="s">
        <v>343</v>
      </c>
      <c r="AG258" s="67"/>
      <c r="AJ258" s="71" t="s">
        <v>83</v>
      </c>
      <c r="AK258" s="71">
        <v>84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346</v>
      </c>
      <c r="B259" s="54" t="s">
        <v>347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2"/>
      <c r="R259" s="282"/>
      <c r="S259" s="282"/>
      <c r="T259" s="283"/>
      <c r="U259" s="34"/>
      <c r="V259" s="34"/>
      <c r="W259" s="35" t="s">
        <v>70</v>
      </c>
      <c r="X259" s="270">
        <v>56</v>
      </c>
      <c r="Y259" s="271">
        <f>IFERROR(IF(X259="","",X259),"")</f>
        <v>56</v>
      </c>
      <c r="Z259" s="36">
        <f>IFERROR(IF(X259="","",X259*0.00936),"")</f>
        <v>0.52415999999999996</v>
      </c>
      <c r="AA259" s="56"/>
      <c r="AB259" s="57"/>
      <c r="AC259" s="240" t="s">
        <v>343</v>
      </c>
      <c r="AG259" s="67"/>
      <c r="AJ259" s="71" t="s">
        <v>95</v>
      </c>
      <c r="AK259" s="71">
        <v>14</v>
      </c>
      <c r="BB259" s="241" t="s">
        <v>84</v>
      </c>
      <c r="BM259" s="67">
        <f>IFERROR(X259*I259,"0")</f>
        <v>136.19200000000001</v>
      </c>
      <c r="BN259" s="67">
        <f>IFERROR(Y259*I259,"0")</f>
        <v>136.19200000000001</v>
      </c>
      <c r="BO259" s="67">
        <f>IFERROR(X259/J259,"0")</f>
        <v>0.44444444444444442</v>
      </c>
      <c r="BP259" s="67">
        <f>IFERROR(Y259/J259,"0")</f>
        <v>0.44444444444444442</v>
      </c>
    </row>
    <row r="260" spans="1:68" x14ac:dyDescent="0.2">
      <c r="A260" s="289"/>
      <c r="B260" s="287"/>
      <c r="C260" s="287"/>
      <c r="D260" s="287"/>
      <c r="E260" s="287"/>
      <c r="F260" s="287"/>
      <c r="G260" s="287"/>
      <c r="H260" s="287"/>
      <c r="I260" s="287"/>
      <c r="J260" s="287"/>
      <c r="K260" s="287"/>
      <c r="L260" s="287"/>
      <c r="M260" s="287"/>
      <c r="N260" s="287"/>
      <c r="O260" s="290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2">
        <f>IFERROR(SUM(X257:X259),"0")</f>
        <v>56</v>
      </c>
      <c r="Y260" s="272">
        <f>IFERROR(SUM(Y257:Y259),"0")</f>
        <v>56</v>
      </c>
      <c r="Z260" s="272">
        <f>IFERROR(IF(Z257="",0,Z257),"0")+IFERROR(IF(Z258="",0,Z258),"0")+IFERROR(IF(Z259="",0,Z259),"0")</f>
        <v>0.52415999999999996</v>
      </c>
      <c r="AA260" s="273"/>
      <c r="AB260" s="273"/>
      <c r="AC260" s="273"/>
    </row>
    <row r="261" spans="1:68" x14ac:dyDescent="0.2">
      <c r="A261" s="287"/>
      <c r="B261" s="287"/>
      <c r="C261" s="287"/>
      <c r="D261" s="287"/>
      <c r="E261" s="287"/>
      <c r="F261" s="287"/>
      <c r="G261" s="287"/>
      <c r="H261" s="287"/>
      <c r="I261" s="287"/>
      <c r="J261" s="287"/>
      <c r="K261" s="287"/>
      <c r="L261" s="287"/>
      <c r="M261" s="287"/>
      <c r="N261" s="287"/>
      <c r="O261" s="290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2">
        <f>IFERROR(SUMPRODUCT(X257:X259*H257:H259),"0")</f>
        <v>125.44000000000001</v>
      </c>
      <c r="Y261" s="272">
        <f>IFERROR(SUMPRODUCT(Y257:Y259*H257:H259),"0")</f>
        <v>125.44000000000001</v>
      </c>
      <c r="Z261" s="37"/>
      <c r="AA261" s="273"/>
      <c r="AB261" s="273"/>
      <c r="AC261" s="273"/>
    </row>
    <row r="262" spans="1:68" ht="14.25" customHeight="1" x14ac:dyDescent="0.25">
      <c r="A262" s="288" t="s">
        <v>123</v>
      </c>
      <c r="B262" s="287"/>
      <c r="C262" s="287"/>
      <c r="D262" s="287"/>
      <c r="E262" s="287"/>
      <c r="F262" s="287"/>
      <c r="G262" s="287"/>
      <c r="H262" s="287"/>
      <c r="I262" s="287"/>
      <c r="J262" s="287"/>
      <c r="K262" s="287"/>
      <c r="L262" s="287"/>
      <c r="M262" s="287"/>
      <c r="N262" s="287"/>
      <c r="O262" s="287"/>
      <c r="P262" s="287"/>
      <c r="Q262" s="287"/>
      <c r="R262" s="287"/>
      <c r="S262" s="287"/>
      <c r="T262" s="287"/>
      <c r="U262" s="287"/>
      <c r="V262" s="287"/>
      <c r="W262" s="287"/>
      <c r="X262" s="287"/>
      <c r="Y262" s="287"/>
      <c r="Z262" s="287"/>
      <c r="AA262" s="266"/>
      <c r="AB262" s="266"/>
      <c r="AC262" s="266"/>
    </row>
    <row r="263" spans="1:68" ht="37.5" customHeight="1" x14ac:dyDescent="0.25">
      <c r="A263" s="54" t="s">
        <v>348</v>
      </c>
      <c r="B263" s="54" t="s">
        <v>349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5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2"/>
      <c r="R263" s="282"/>
      <c r="S263" s="282"/>
      <c r="T263" s="283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350</v>
      </c>
      <c r="AG263" s="67"/>
      <c r="AJ263" s="71" t="s">
        <v>72</v>
      </c>
      <c r="AK263" s="71">
        <v>1</v>
      </c>
      <c r="BB263" s="243" t="s">
        <v>84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customHeight="1" x14ac:dyDescent="0.25">
      <c r="A264" s="54" t="s">
        <v>351</v>
      </c>
      <c r="B264" s="54" t="s">
        <v>352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6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2"/>
      <c r="R264" s="282"/>
      <c r="S264" s="282"/>
      <c r="T264" s="283"/>
      <c r="U264" s="34"/>
      <c r="V264" s="34"/>
      <c r="W264" s="35" t="s">
        <v>70</v>
      </c>
      <c r="X264" s="270">
        <v>42</v>
      </c>
      <c r="Y264" s="271">
        <f t="shared" si="12"/>
        <v>42</v>
      </c>
      <c r="Z264" s="36">
        <f>IFERROR(IF(X264="","",X264*0.00936),"")</f>
        <v>0.39312000000000002</v>
      </c>
      <c r="AA264" s="56"/>
      <c r="AB264" s="57"/>
      <c r="AC264" s="244" t="s">
        <v>353</v>
      </c>
      <c r="AG264" s="67"/>
      <c r="AJ264" s="71" t="s">
        <v>95</v>
      </c>
      <c r="AK264" s="71">
        <v>14</v>
      </c>
      <c r="BB264" s="245" t="s">
        <v>84</v>
      </c>
      <c r="BM264" s="67">
        <f t="shared" si="13"/>
        <v>163.464</v>
      </c>
      <c r="BN264" s="67">
        <f t="shared" si="14"/>
        <v>163.464</v>
      </c>
      <c r="BO264" s="67">
        <f t="shared" si="15"/>
        <v>0.33333333333333331</v>
      </c>
      <c r="BP264" s="67">
        <f t="shared" si="16"/>
        <v>0.33333333333333331</v>
      </c>
    </row>
    <row r="265" spans="1:68" ht="27" customHeight="1" x14ac:dyDescent="0.25">
      <c r="A265" s="54" t="s">
        <v>354</v>
      </c>
      <c r="B265" s="54" t="s">
        <v>355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93</v>
      </c>
      <c r="M265" s="33" t="s">
        <v>69</v>
      </c>
      <c r="N265" s="33"/>
      <c r="O265" s="32">
        <v>180</v>
      </c>
      <c r="P265" s="3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2"/>
      <c r="R265" s="282"/>
      <c r="S265" s="282"/>
      <c r="T265" s="283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350</v>
      </c>
      <c r="AG265" s="67"/>
      <c r="AJ265" s="71" t="s">
        <v>95</v>
      </c>
      <c r="AK265" s="71">
        <v>12</v>
      </c>
      <c r="BB265" s="247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customHeight="1" x14ac:dyDescent="0.25">
      <c r="A266" s="54" t="s">
        <v>356</v>
      </c>
      <c r="B266" s="54" t="s">
        <v>357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2"/>
      <c r="R266" s="282"/>
      <c r="S266" s="282"/>
      <c r="T266" s="283"/>
      <c r="U266" s="34"/>
      <c r="V266" s="34"/>
      <c r="W266" s="35" t="s">
        <v>70</v>
      </c>
      <c r="X266" s="270">
        <v>42</v>
      </c>
      <c r="Y266" s="271">
        <f t="shared" si="12"/>
        <v>42</v>
      </c>
      <c r="Z266" s="36">
        <f t="shared" ref="Z266:Z271" si="17">IFERROR(IF(X266="","",X266*0.00936),"")</f>
        <v>0.39312000000000002</v>
      </c>
      <c r="AA266" s="56"/>
      <c r="AB266" s="57"/>
      <c r="AC266" s="248" t="s">
        <v>353</v>
      </c>
      <c r="AG266" s="67"/>
      <c r="AJ266" s="71" t="s">
        <v>95</v>
      </c>
      <c r="AK266" s="71">
        <v>14</v>
      </c>
      <c r="BB266" s="249" t="s">
        <v>84</v>
      </c>
      <c r="BM266" s="67">
        <f t="shared" si="13"/>
        <v>134.06400000000002</v>
      </c>
      <c r="BN266" s="67">
        <f t="shared" si="14"/>
        <v>134.06400000000002</v>
      </c>
      <c r="BO266" s="67">
        <f t="shared" si="15"/>
        <v>0.33333333333333331</v>
      </c>
      <c r="BP266" s="67">
        <f t="shared" si="16"/>
        <v>0.33333333333333331</v>
      </c>
    </row>
    <row r="267" spans="1:68" ht="27" customHeight="1" x14ac:dyDescent="0.25">
      <c r="A267" s="54" t="s">
        <v>358</v>
      </c>
      <c r="B267" s="54" t="s">
        <v>359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93</v>
      </c>
      <c r="M267" s="33" t="s">
        <v>69</v>
      </c>
      <c r="N267" s="33"/>
      <c r="O267" s="32">
        <v>180</v>
      </c>
      <c r="P267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2"/>
      <c r="R267" s="282"/>
      <c r="S267" s="282"/>
      <c r="T267" s="283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350</v>
      </c>
      <c r="AG267" s="67"/>
      <c r="AJ267" s="71" t="s">
        <v>95</v>
      </c>
      <c r="AK267" s="71">
        <v>14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customHeight="1" x14ac:dyDescent="0.25">
      <c r="A268" s="54" t="s">
        <v>360</v>
      </c>
      <c r="B268" s="54" t="s">
        <v>361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2"/>
      <c r="R268" s="282"/>
      <c r="S268" s="282"/>
      <c r="T268" s="283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350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customHeight="1" x14ac:dyDescent="0.25">
      <c r="A269" s="54" t="s">
        <v>362</v>
      </c>
      <c r="B269" s="54" t="s">
        <v>363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2"/>
      <c r="R269" s="282"/>
      <c r="S269" s="282"/>
      <c r="T269" s="283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350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customHeight="1" x14ac:dyDescent="0.25">
      <c r="A270" s="54" t="s">
        <v>364</v>
      </c>
      <c r="B270" s="54" t="s">
        <v>365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2"/>
      <c r="R270" s="282"/>
      <c r="S270" s="282"/>
      <c r="T270" s="283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customHeight="1" x14ac:dyDescent="0.25">
      <c r="A271" s="54" t="s">
        <v>366</v>
      </c>
      <c r="B271" s="54" t="s">
        <v>367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2"/>
      <c r="R271" s="282"/>
      <c r="S271" s="282"/>
      <c r="T271" s="283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353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368</v>
      </c>
      <c r="B272" s="54" t="s">
        <v>369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134</v>
      </c>
      <c r="L272" s="32" t="s">
        <v>68</v>
      </c>
      <c r="M272" s="33" t="s">
        <v>69</v>
      </c>
      <c r="N272" s="33"/>
      <c r="O272" s="32">
        <v>180</v>
      </c>
      <c r="P272" s="36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2"/>
      <c r="R272" s="282"/>
      <c r="S272" s="282"/>
      <c r="T272" s="283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350</v>
      </c>
      <c r="AG272" s="67"/>
      <c r="AJ272" s="71" t="s">
        <v>72</v>
      </c>
      <c r="AK272" s="71">
        <v>1</v>
      </c>
      <c r="BB272" s="261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x14ac:dyDescent="0.2">
      <c r="A273" s="289"/>
      <c r="B273" s="287"/>
      <c r="C273" s="287"/>
      <c r="D273" s="287"/>
      <c r="E273" s="287"/>
      <c r="F273" s="287"/>
      <c r="G273" s="287"/>
      <c r="H273" s="287"/>
      <c r="I273" s="287"/>
      <c r="J273" s="287"/>
      <c r="K273" s="287"/>
      <c r="L273" s="287"/>
      <c r="M273" s="287"/>
      <c r="N273" s="287"/>
      <c r="O273" s="290"/>
      <c r="P273" s="278" t="s">
        <v>73</v>
      </c>
      <c r="Q273" s="279"/>
      <c r="R273" s="279"/>
      <c r="S273" s="279"/>
      <c r="T273" s="279"/>
      <c r="U273" s="279"/>
      <c r="V273" s="280"/>
      <c r="W273" s="37" t="s">
        <v>70</v>
      </c>
      <c r="X273" s="272">
        <f>IFERROR(SUM(X263:X272),"0")</f>
        <v>84</v>
      </c>
      <c r="Y273" s="272">
        <f>IFERROR(SUM(Y263:Y272),"0")</f>
        <v>84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0.78624000000000005</v>
      </c>
      <c r="AA273" s="273"/>
      <c r="AB273" s="273"/>
      <c r="AC273" s="273"/>
    </row>
    <row r="274" spans="1:32" x14ac:dyDescent="0.2">
      <c r="A274" s="287"/>
      <c r="B274" s="287"/>
      <c r="C274" s="287"/>
      <c r="D274" s="287"/>
      <c r="E274" s="287"/>
      <c r="F274" s="287"/>
      <c r="G274" s="287"/>
      <c r="H274" s="287"/>
      <c r="I274" s="287"/>
      <c r="J274" s="287"/>
      <c r="K274" s="287"/>
      <c r="L274" s="287"/>
      <c r="M274" s="287"/>
      <c r="N274" s="287"/>
      <c r="O274" s="290"/>
      <c r="P274" s="278" t="s">
        <v>73</v>
      </c>
      <c r="Q274" s="279"/>
      <c r="R274" s="279"/>
      <c r="S274" s="279"/>
      <c r="T274" s="279"/>
      <c r="U274" s="279"/>
      <c r="V274" s="280"/>
      <c r="W274" s="37" t="s">
        <v>74</v>
      </c>
      <c r="X274" s="272">
        <f>IFERROR(SUMPRODUCT(X263:X272*H263:H272),"0")</f>
        <v>281.39999999999998</v>
      </c>
      <c r="Y274" s="272">
        <f>IFERROR(SUMPRODUCT(Y263:Y272*H263:H272),"0")</f>
        <v>281.39999999999998</v>
      </c>
      <c r="Z274" s="37"/>
      <c r="AA274" s="273"/>
      <c r="AB274" s="273"/>
      <c r="AC274" s="273"/>
    </row>
    <row r="275" spans="1:32" ht="15" customHeight="1" x14ac:dyDescent="0.2">
      <c r="A275" s="393"/>
      <c r="B275" s="287"/>
      <c r="C275" s="287"/>
      <c r="D275" s="287"/>
      <c r="E275" s="287"/>
      <c r="F275" s="287"/>
      <c r="G275" s="287"/>
      <c r="H275" s="287"/>
      <c r="I275" s="287"/>
      <c r="J275" s="287"/>
      <c r="K275" s="287"/>
      <c r="L275" s="287"/>
      <c r="M275" s="287"/>
      <c r="N275" s="287"/>
      <c r="O275" s="373"/>
      <c r="P275" s="316" t="s">
        <v>370</v>
      </c>
      <c r="Q275" s="317"/>
      <c r="R275" s="317"/>
      <c r="S275" s="317"/>
      <c r="T275" s="317"/>
      <c r="U275" s="317"/>
      <c r="V275" s="318"/>
      <c r="W275" s="37" t="s">
        <v>74</v>
      </c>
      <c r="X275" s="272">
        <f>IFERROR(X24+X31+X38+X46+X51+X55+X60+X66+X72+X77+X83+X93+X99+X111+X115+X119+X125+X131+X137+X142+X147+X152+X157+X164+X172+X176+X182+X189+X198+X203+X208+X214+X220+X226+X232+X238+X242+X250+X255+X261+X274,"0")</f>
        <v>10026.64</v>
      </c>
      <c r="Y275" s="272">
        <f>IFERROR(Y24+Y31+Y38+Y46+Y51+Y55+Y60+Y66+Y72+Y77+Y83+Y93+Y99+Y111+Y115+Y119+Y125+Y131+Y137+Y142+Y147+Y152+Y157+Y164+Y172+Y176+Y182+Y189+Y198+Y203+Y208+Y214+Y220+Y226+Y232+Y238+Y242+Y250+Y255+Y261+Y274,"0")</f>
        <v>10026.64</v>
      </c>
      <c r="Z275" s="37"/>
      <c r="AA275" s="273"/>
      <c r="AB275" s="273"/>
      <c r="AC275" s="273"/>
    </row>
    <row r="276" spans="1:32" x14ac:dyDescent="0.2">
      <c r="A276" s="287"/>
      <c r="B276" s="287"/>
      <c r="C276" s="287"/>
      <c r="D276" s="287"/>
      <c r="E276" s="287"/>
      <c r="F276" s="287"/>
      <c r="G276" s="287"/>
      <c r="H276" s="287"/>
      <c r="I276" s="287"/>
      <c r="J276" s="287"/>
      <c r="K276" s="287"/>
      <c r="L276" s="287"/>
      <c r="M276" s="287"/>
      <c r="N276" s="287"/>
      <c r="O276" s="373"/>
      <c r="P276" s="316" t="s">
        <v>371</v>
      </c>
      <c r="Q276" s="317"/>
      <c r="R276" s="317"/>
      <c r="S276" s="317"/>
      <c r="T276" s="317"/>
      <c r="U276" s="317"/>
      <c r="V276" s="318"/>
      <c r="W276" s="37" t="s">
        <v>74</v>
      </c>
      <c r="X276" s="272">
        <f>IFERROR(SUM(BM22:BM272),"0")</f>
        <v>10906.011200000003</v>
      </c>
      <c r="Y276" s="272">
        <f>IFERROR(SUM(BN22:BN272),"0")</f>
        <v>10906.011200000003</v>
      </c>
      <c r="Z276" s="37"/>
      <c r="AA276" s="273"/>
      <c r="AB276" s="273"/>
      <c r="AC276" s="273"/>
    </row>
    <row r="277" spans="1:32" x14ac:dyDescent="0.2">
      <c r="A277" s="287"/>
      <c r="B277" s="287"/>
      <c r="C277" s="287"/>
      <c r="D277" s="287"/>
      <c r="E277" s="287"/>
      <c r="F277" s="287"/>
      <c r="G277" s="287"/>
      <c r="H277" s="287"/>
      <c r="I277" s="287"/>
      <c r="J277" s="287"/>
      <c r="K277" s="287"/>
      <c r="L277" s="287"/>
      <c r="M277" s="287"/>
      <c r="N277" s="287"/>
      <c r="O277" s="373"/>
      <c r="P277" s="316" t="s">
        <v>372</v>
      </c>
      <c r="Q277" s="317"/>
      <c r="R277" s="317"/>
      <c r="S277" s="317"/>
      <c r="T277" s="317"/>
      <c r="U277" s="317"/>
      <c r="V277" s="318"/>
      <c r="W277" s="37" t="s">
        <v>373</v>
      </c>
      <c r="X277" s="38">
        <f>ROUNDUP(SUM(BO22:BO272),0)</f>
        <v>26</v>
      </c>
      <c r="Y277" s="38">
        <f>ROUNDUP(SUM(BP22:BP272),0)</f>
        <v>26</v>
      </c>
      <c r="Z277" s="37"/>
      <c r="AA277" s="273"/>
      <c r="AB277" s="273"/>
      <c r="AC277" s="273"/>
    </row>
    <row r="278" spans="1:32" x14ac:dyDescent="0.2">
      <c r="A278" s="287"/>
      <c r="B278" s="287"/>
      <c r="C278" s="287"/>
      <c r="D278" s="287"/>
      <c r="E278" s="287"/>
      <c r="F278" s="287"/>
      <c r="G278" s="287"/>
      <c r="H278" s="287"/>
      <c r="I278" s="287"/>
      <c r="J278" s="287"/>
      <c r="K278" s="287"/>
      <c r="L278" s="287"/>
      <c r="M278" s="287"/>
      <c r="N278" s="287"/>
      <c r="O278" s="373"/>
      <c r="P278" s="316" t="s">
        <v>374</v>
      </c>
      <c r="Q278" s="317"/>
      <c r="R278" s="317"/>
      <c r="S278" s="317"/>
      <c r="T278" s="317"/>
      <c r="U278" s="317"/>
      <c r="V278" s="318"/>
      <c r="W278" s="37" t="s">
        <v>74</v>
      </c>
      <c r="X278" s="272">
        <f>GrossWeightTotal+PalletQtyTotal*25</f>
        <v>11556.011200000003</v>
      </c>
      <c r="Y278" s="272">
        <f>GrossWeightTotalR+PalletQtyTotalR*25</f>
        <v>11556.011200000003</v>
      </c>
      <c r="Z278" s="37"/>
      <c r="AA278" s="273"/>
      <c r="AB278" s="273"/>
      <c r="AC278" s="273"/>
    </row>
    <row r="279" spans="1:32" x14ac:dyDescent="0.2">
      <c r="A279" s="287"/>
      <c r="B279" s="287"/>
      <c r="C279" s="287"/>
      <c r="D279" s="287"/>
      <c r="E279" s="287"/>
      <c r="F279" s="287"/>
      <c r="G279" s="287"/>
      <c r="H279" s="287"/>
      <c r="I279" s="287"/>
      <c r="J279" s="287"/>
      <c r="K279" s="287"/>
      <c r="L279" s="287"/>
      <c r="M279" s="287"/>
      <c r="N279" s="287"/>
      <c r="O279" s="373"/>
      <c r="P279" s="316" t="s">
        <v>375</v>
      </c>
      <c r="Q279" s="317"/>
      <c r="R279" s="317"/>
      <c r="S279" s="317"/>
      <c r="T279" s="317"/>
      <c r="U279" s="317"/>
      <c r="V279" s="318"/>
      <c r="W279" s="37" t="s">
        <v>373</v>
      </c>
      <c r="X279" s="272">
        <f>IFERROR(X23+X30+X37+X45+X50+X54+X59+X65+X71+X76+X82+X92+X98+X110+X114+X118+X124+X130+X136+X141+X146+X151+X156+X163+X171+X175+X181+X188+X197+X202+X207+X213+X219+X225+X231+X237+X241+X249+X254+X260+X273,"0")</f>
        <v>2294</v>
      </c>
      <c r="Y279" s="272">
        <f>IFERROR(Y23+Y30+Y37+Y45+Y50+Y54+Y59+Y65+Y71+Y76+Y82+Y92+Y98+Y110+Y114+Y118+Y124+Y130+Y136+Y141+Y146+Y151+Y156+Y163+Y171+Y175+Y181+Y188+Y197+Y202+Y207+Y213+Y219+Y225+Y231+Y237+Y241+Y249+Y254+Y260+Y273,"0")</f>
        <v>2294</v>
      </c>
      <c r="Z279" s="37"/>
      <c r="AA279" s="273"/>
      <c r="AB279" s="273"/>
      <c r="AC279" s="273"/>
    </row>
    <row r="280" spans="1:32" ht="14.25" customHeight="1" x14ac:dyDescent="0.2">
      <c r="A280" s="287"/>
      <c r="B280" s="287"/>
      <c r="C280" s="287"/>
      <c r="D280" s="287"/>
      <c r="E280" s="287"/>
      <c r="F280" s="287"/>
      <c r="G280" s="287"/>
      <c r="H280" s="287"/>
      <c r="I280" s="287"/>
      <c r="J280" s="287"/>
      <c r="K280" s="287"/>
      <c r="L280" s="287"/>
      <c r="M280" s="287"/>
      <c r="N280" s="287"/>
      <c r="O280" s="373"/>
      <c r="P280" s="316" t="s">
        <v>376</v>
      </c>
      <c r="Q280" s="317"/>
      <c r="R280" s="317"/>
      <c r="S280" s="317"/>
      <c r="T280" s="317"/>
      <c r="U280" s="317"/>
      <c r="V280" s="318"/>
      <c r="W280" s="39" t="s">
        <v>377</v>
      </c>
      <c r="X280" s="37"/>
      <c r="Y280" s="37"/>
      <c r="Z280" s="37">
        <f>IFERROR(Z23+Z30+Z37+Z45+Z50+Z54+Z59+Z65+Z71+Z76+Z82+Z92+Z98+Z110+Z114+Z118+Z124+Z130+Z136+Z141+Z146+Z151+Z156+Z163+Z171+Z175+Z181+Z188+Z197+Z202+Z207+Z213+Z219+Z225+Z231+Z237+Z241+Z249+Z254+Z260+Z273,"0")</f>
        <v>32.827679999999994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378</v>
      </c>
      <c r="B282" s="267" t="s">
        <v>63</v>
      </c>
      <c r="C282" s="284" t="s">
        <v>75</v>
      </c>
      <c r="D282" s="395"/>
      <c r="E282" s="395"/>
      <c r="F282" s="395"/>
      <c r="G282" s="395"/>
      <c r="H282" s="395"/>
      <c r="I282" s="395"/>
      <c r="J282" s="395"/>
      <c r="K282" s="395"/>
      <c r="L282" s="395"/>
      <c r="M282" s="395"/>
      <c r="N282" s="395"/>
      <c r="O282" s="395"/>
      <c r="P282" s="395"/>
      <c r="Q282" s="395"/>
      <c r="R282" s="395"/>
      <c r="S282" s="395"/>
      <c r="T282" s="396"/>
      <c r="U282" s="267" t="s">
        <v>233</v>
      </c>
      <c r="V282" s="267" t="s">
        <v>241</v>
      </c>
      <c r="W282" s="284" t="s">
        <v>260</v>
      </c>
      <c r="X282" s="395"/>
      <c r="Y282" s="395"/>
      <c r="Z282" s="395"/>
      <c r="AA282" s="396"/>
      <c r="AB282" s="267" t="s">
        <v>310</v>
      </c>
      <c r="AC282" s="267" t="s">
        <v>315</v>
      </c>
      <c r="AD282" s="267" t="s">
        <v>319</v>
      </c>
      <c r="AE282" s="267" t="s">
        <v>327</v>
      </c>
      <c r="AF282" s="268"/>
    </row>
    <row r="283" spans="1:32" ht="14.25" customHeight="1" thickTop="1" x14ac:dyDescent="0.2">
      <c r="A283" s="344" t="s">
        <v>379</v>
      </c>
      <c r="B283" s="284" t="s">
        <v>63</v>
      </c>
      <c r="C283" s="284" t="s">
        <v>76</v>
      </c>
      <c r="D283" s="284" t="s">
        <v>87</v>
      </c>
      <c r="E283" s="284" t="s">
        <v>99</v>
      </c>
      <c r="F283" s="284" t="s">
        <v>110</v>
      </c>
      <c r="G283" s="284" t="s">
        <v>131</v>
      </c>
      <c r="H283" s="284" t="s">
        <v>138</v>
      </c>
      <c r="I283" s="284" t="s">
        <v>142</v>
      </c>
      <c r="J283" s="284" t="s">
        <v>150</v>
      </c>
      <c r="K283" s="284" t="s">
        <v>165</v>
      </c>
      <c r="L283" s="284" t="s">
        <v>171</v>
      </c>
      <c r="M283" s="284" t="s">
        <v>199</v>
      </c>
      <c r="N283" s="268"/>
      <c r="O283" s="284" t="s">
        <v>205</v>
      </c>
      <c r="P283" s="284" t="s">
        <v>212</v>
      </c>
      <c r="Q283" s="284" t="s">
        <v>217</v>
      </c>
      <c r="R283" s="284" t="s">
        <v>221</v>
      </c>
      <c r="S283" s="284" t="s">
        <v>224</v>
      </c>
      <c r="T283" s="284" t="s">
        <v>229</v>
      </c>
      <c r="U283" s="284" t="s">
        <v>234</v>
      </c>
      <c r="V283" s="284" t="s">
        <v>242</v>
      </c>
      <c r="W283" s="284" t="s">
        <v>261</v>
      </c>
      <c r="X283" s="284" t="s">
        <v>276</v>
      </c>
      <c r="Y283" s="284" t="s">
        <v>288</v>
      </c>
      <c r="Z283" s="284" t="s">
        <v>293</v>
      </c>
      <c r="AA283" s="284" t="s">
        <v>304</v>
      </c>
      <c r="AB283" s="284" t="s">
        <v>311</v>
      </c>
      <c r="AC283" s="284" t="s">
        <v>316</v>
      </c>
      <c r="AD283" s="284" t="s">
        <v>320</v>
      </c>
      <c r="AE283" s="284" t="s">
        <v>327</v>
      </c>
      <c r="AF283" s="268"/>
    </row>
    <row r="284" spans="1:32" ht="13.5" customHeight="1" thickBot="1" x14ac:dyDescent="0.25">
      <c r="A284" s="345"/>
      <c r="B284" s="285"/>
      <c r="C284" s="285"/>
      <c r="D284" s="285"/>
      <c r="E284" s="285"/>
      <c r="F284" s="285"/>
      <c r="G284" s="285"/>
      <c r="H284" s="285"/>
      <c r="I284" s="285"/>
      <c r="J284" s="285"/>
      <c r="K284" s="285"/>
      <c r="L284" s="285"/>
      <c r="M284" s="285"/>
      <c r="N284" s="268"/>
      <c r="O284" s="285"/>
      <c r="P284" s="285"/>
      <c r="Q284" s="285"/>
      <c r="R284" s="285"/>
      <c r="S284" s="285"/>
      <c r="T284" s="285"/>
      <c r="U284" s="285"/>
      <c r="V284" s="285"/>
      <c r="W284" s="285"/>
      <c r="X284" s="285"/>
      <c r="Y284" s="285"/>
      <c r="Z284" s="285"/>
      <c r="AA284" s="285"/>
      <c r="AB284" s="285"/>
      <c r="AC284" s="285"/>
      <c r="AD284" s="285"/>
      <c r="AE284" s="285"/>
      <c r="AF284" s="268"/>
    </row>
    <row r="285" spans="1:32" ht="18" customHeight="1" thickTop="1" thickBot="1" x14ac:dyDescent="0.25">
      <c r="A285" s="40" t="s">
        <v>380</v>
      </c>
      <c r="B285" s="46">
        <f>IFERROR(X22*H22,"0")</f>
        <v>0</v>
      </c>
      <c r="C285" s="46">
        <f>IFERROR(X28*H28,"0")+IFERROR(X29*H29,"0")</f>
        <v>210</v>
      </c>
      <c r="D285" s="46">
        <f>IFERROR(X34*H34,"0")+IFERROR(X35*H35,"0")+IFERROR(X36*H36,"0")</f>
        <v>67.199999999999989</v>
      </c>
      <c r="E285" s="46">
        <f>IFERROR(X41*H41,"0")+IFERROR(X42*H42,"0")+IFERROR(X43*H43,"0")+IFERROR(X44*H44,"0")</f>
        <v>504</v>
      </c>
      <c r="F285" s="46">
        <f>IFERROR(X49*H49,"0")+IFERROR(X53*H53,"0")+IFERROR(X57*H57,"0")+IFERROR(X58*H58,"0")+IFERROR(X62*H62,"0")+IFERROR(X63*H63,"0")+IFERROR(X64*H64,"0")</f>
        <v>33.6</v>
      </c>
      <c r="G285" s="46">
        <f>IFERROR(X69*H69,"0")+IFERROR(X70*H70,"0")</f>
        <v>1380</v>
      </c>
      <c r="H285" s="46">
        <f>IFERROR(X75*H75,"0")</f>
        <v>0</v>
      </c>
      <c r="I285" s="46">
        <f>IFERROR(X80*H80,"0")+IFERROR(X81*H81,"0")</f>
        <v>201.6</v>
      </c>
      <c r="J285" s="46">
        <f>IFERROR(X86*H86,"0")+IFERROR(X87*H87,"0")+IFERROR(X88*H88,"0")+IFERROR(X89*H89,"0")+IFERROR(X90*H90,"0")+IFERROR(X91*H91,"0")</f>
        <v>502.32</v>
      </c>
      <c r="K285" s="46">
        <f>IFERROR(X96*H96,"0")+IFERROR(X97*H97,"0")</f>
        <v>0</v>
      </c>
      <c r="L285" s="46">
        <f>IFERROR(X102*H102,"0")+IFERROR(X103*H103,"0")+IFERROR(X104*H104,"0")+IFERROR(X105*H105,"0")+IFERROR(X106*H106,"0")+IFERROR(X107*H107,"0")+IFERROR(X108*H108,"0")+IFERROR(X109*H109,"0")+IFERROR(X113*H113,"0")+IFERROR(X117*H117,"0")</f>
        <v>2889.6000000000004</v>
      </c>
      <c r="M285" s="46">
        <f>IFERROR(X122*H122,"0")+IFERROR(X123*H123,"0")</f>
        <v>630</v>
      </c>
      <c r="N285" s="268"/>
      <c r="O285" s="46">
        <f>IFERROR(X128*H128,"0")+IFERROR(X129*H129,"0")</f>
        <v>210</v>
      </c>
      <c r="P285" s="46">
        <f>IFERROR(X134*H134,"0")+IFERROR(X135*H135,"0")</f>
        <v>100.80000000000001</v>
      </c>
      <c r="Q285" s="46">
        <f>IFERROR(X140*H140,"0")</f>
        <v>0</v>
      </c>
      <c r="R285" s="46">
        <f>IFERROR(X145*H145,"0")</f>
        <v>37.800000000000004</v>
      </c>
      <c r="S285" s="46">
        <f>IFERROR(X150*H150,"0")</f>
        <v>0</v>
      </c>
      <c r="T285" s="46">
        <f>IFERROR(X155*H155,"0")</f>
        <v>0</v>
      </c>
      <c r="U285" s="46">
        <f>IFERROR(X161*H161,"0")+IFERROR(X162*H162,"0")</f>
        <v>540</v>
      </c>
      <c r="V285" s="46">
        <f>IFERROR(X168*H168,"0")+IFERROR(X169*H169,"0")+IFERROR(X170*H170,"0")+IFERROR(X174*H174,"0")</f>
        <v>630</v>
      </c>
      <c r="W285" s="46">
        <f>IFERROR(X180*H180,"0")+IFERROR(X184*H184,"0")+IFERROR(X185*H185,"0")+IFERROR(X186*H186,"0")+IFERROR(X187*H187,"0")</f>
        <v>77.28</v>
      </c>
      <c r="X285" s="46">
        <f>IFERROR(X192*H192,"0")+IFERROR(X193*H193,"0")+IFERROR(X194*H194,"0")+IFERROR(X195*H195,"0")+IFERROR(X196*H196,"0")</f>
        <v>172.8</v>
      </c>
      <c r="Y285" s="46">
        <f>IFERROR(X201*H201,"0")</f>
        <v>300</v>
      </c>
      <c r="Z285" s="46">
        <f>IFERROR(X206*H206,"0")+IFERROR(X210*H210,"0")+IFERROR(X211*H211,"0")+IFERROR(X212*H212,"0")</f>
        <v>0</v>
      </c>
      <c r="AA285" s="46">
        <f>IFERROR(X217*H217,"0")+IFERROR(X218*H218,"0")</f>
        <v>76.800000000000011</v>
      </c>
      <c r="AB285" s="46">
        <f>IFERROR(X224*H224,"0")</f>
        <v>0</v>
      </c>
      <c r="AC285" s="46">
        <f>IFERROR(X230*H230,"0")</f>
        <v>840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622.84</v>
      </c>
      <c r="AF285" s="268"/>
    </row>
    <row r="286" spans="1:32" ht="13.5" customHeight="1" thickTop="1" x14ac:dyDescent="0.2">
      <c r="C286" s="268"/>
    </row>
    <row r="287" spans="1:32" ht="19.5" customHeight="1" x14ac:dyDescent="0.2">
      <c r="A287" s="58" t="s">
        <v>381</v>
      </c>
      <c r="B287" s="58" t="s">
        <v>382</v>
      </c>
      <c r="C287" s="58" t="s">
        <v>383</v>
      </c>
    </row>
    <row r="288" spans="1:32" x14ac:dyDescent="0.2">
      <c r="A288" s="59">
        <f>SUMPRODUCT(--(BB:BB="ЗПФ"),--(W:W="кор"),H:H,Y:Y)+SUMPRODUCT(--(BB:BB="ЗПФ"),--(W:W="кг"),Y:Y)</f>
        <v>6770.4</v>
      </c>
      <c r="B288" s="60">
        <f>SUMPRODUCT(--(BB:BB="ПГП"),--(W:W="кор"),H:H,Y:Y)+SUMPRODUCT(--(BB:BB="ПГП"),--(W:W="кг"),Y:Y)</f>
        <v>3256.2400000000002</v>
      </c>
      <c r="C288" s="60">
        <f>SUMPRODUCT(--(BB:BB="КИЗ"),--(W:W="кор"),H:H,Y:Y)+SUMPRODUCT(--(BB:BB="КИЗ"),--(W:W="кг"),Y:Y)</f>
        <v>0</v>
      </c>
    </row>
  </sheetData>
  <sheetProtection algorithmName="SHA-512" hashValue="sNHxrTAh9Gkxe/mYXQ55dGFJ0JA48kpymEkWfCpCw6gHpI/6+nY0P2G+1pUhK4BVSmB9z2uWt2gZu2CqILH9xw==" saltValue="SDUcRcs7G0IHmHZQ2591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7">
    <mergeCell ref="A8:C8"/>
    <mergeCell ref="A260:O261"/>
    <mergeCell ref="M283:M284"/>
    <mergeCell ref="P163:V163"/>
    <mergeCell ref="A153:Z153"/>
    <mergeCell ref="D268:E268"/>
    <mergeCell ref="D97:E97"/>
    <mergeCell ref="P76:V76"/>
    <mergeCell ref="A197:O198"/>
    <mergeCell ref="A10:C10"/>
    <mergeCell ref="P218:T218"/>
    <mergeCell ref="A21:Z21"/>
    <mergeCell ref="D184:E184"/>
    <mergeCell ref="D192:E192"/>
    <mergeCell ref="Y283:Y284"/>
    <mergeCell ref="D42:E42"/>
    <mergeCell ref="D17:E18"/>
    <mergeCell ref="A213:O214"/>
    <mergeCell ref="A151:O152"/>
    <mergeCell ref="D123:E123"/>
    <mergeCell ref="A188:O189"/>
    <mergeCell ref="A163:O164"/>
    <mergeCell ref="P58:T58"/>
    <mergeCell ref="A52:Z52"/>
    <mergeCell ref="V12:W12"/>
    <mergeCell ref="A245:Z245"/>
    <mergeCell ref="A39:Z39"/>
    <mergeCell ref="A202:O203"/>
    <mergeCell ref="Z283:Z284"/>
    <mergeCell ref="D266:E266"/>
    <mergeCell ref="P174:T174"/>
    <mergeCell ref="U17:V17"/>
    <mergeCell ref="Y17:Y18"/>
    <mergeCell ref="D57:E57"/>
    <mergeCell ref="X17:X18"/>
    <mergeCell ref="D44:E44"/>
    <mergeCell ref="X283:X284"/>
    <mergeCell ref="N17:N18"/>
    <mergeCell ref="D49:E49"/>
    <mergeCell ref="Q5:R5"/>
    <mergeCell ref="F17:F18"/>
    <mergeCell ref="B283:B284"/>
    <mergeCell ref="D107:E107"/>
    <mergeCell ref="P70:T70"/>
    <mergeCell ref="P263:T263"/>
    <mergeCell ref="Q6:R6"/>
    <mergeCell ref="P134:T134"/>
    <mergeCell ref="A124:O125"/>
    <mergeCell ref="A118:O119"/>
    <mergeCell ref="D102:E102"/>
    <mergeCell ref="E283:E284"/>
    <mergeCell ref="P208:V208"/>
    <mergeCell ref="A204:Z204"/>
    <mergeCell ref="A33:Z33"/>
    <mergeCell ref="D196:E196"/>
    <mergeCell ref="P219:V219"/>
    <mergeCell ref="P23:V23"/>
    <mergeCell ref="A262:Z262"/>
    <mergeCell ref="W283:W284"/>
    <mergeCell ref="D271:E271"/>
    <mergeCell ref="P75:T75"/>
    <mergeCell ref="A136:O137"/>
    <mergeCell ref="D29:E29"/>
    <mergeCell ref="D265:E265"/>
    <mergeCell ref="A20:Z20"/>
    <mergeCell ref="D252:E252"/>
    <mergeCell ref="P123:T123"/>
    <mergeCell ref="A112:Z112"/>
    <mergeCell ref="P66:V66"/>
    <mergeCell ref="D218:E218"/>
    <mergeCell ref="P137:V137"/>
    <mergeCell ref="P197:V197"/>
    <mergeCell ref="D247:E247"/>
    <mergeCell ref="A127:Z127"/>
    <mergeCell ref="A191:Z191"/>
    <mergeCell ref="D105:E105"/>
    <mergeCell ref="A178:Z178"/>
    <mergeCell ref="D170:E170"/>
    <mergeCell ref="P2:W3"/>
    <mergeCell ref="F283:F284"/>
    <mergeCell ref="D35:E35"/>
    <mergeCell ref="A23:O24"/>
    <mergeCell ref="P64:T64"/>
    <mergeCell ref="D10:E10"/>
    <mergeCell ref="P135:T135"/>
    <mergeCell ref="F10:G10"/>
    <mergeCell ref="D34:E34"/>
    <mergeCell ref="A181:O182"/>
    <mergeCell ref="D270:E270"/>
    <mergeCell ref="C282:T282"/>
    <mergeCell ref="P128:T128"/>
    <mergeCell ref="P142:V142"/>
    <mergeCell ref="A132:Z132"/>
    <mergeCell ref="F5:G5"/>
    <mergeCell ref="P55:V55"/>
    <mergeCell ref="A221:Z221"/>
    <mergeCell ref="A25:Z25"/>
    <mergeCell ref="P119:V119"/>
    <mergeCell ref="P186:T186"/>
    <mergeCell ref="P253:T253"/>
    <mergeCell ref="A223:Z223"/>
    <mergeCell ref="V11:W11"/>
    <mergeCell ref="H5:M5"/>
    <mergeCell ref="A56:Z56"/>
    <mergeCell ref="A27:Z27"/>
    <mergeCell ref="P31:V31"/>
    <mergeCell ref="A154:Z154"/>
    <mergeCell ref="D212:E212"/>
    <mergeCell ref="D6:M6"/>
    <mergeCell ref="P162:T162"/>
    <mergeCell ref="A85:Z85"/>
    <mergeCell ref="P106:T106"/>
    <mergeCell ref="P35:T35"/>
    <mergeCell ref="G17:G18"/>
    <mergeCell ref="A143:Z143"/>
    <mergeCell ref="P171:V171"/>
    <mergeCell ref="A167:Z167"/>
    <mergeCell ref="D80:E80"/>
    <mergeCell ref="A114:O115"/>
    <mergeCell ref="A9:C9"/>
    <mergeCell ref="A71:O72"/>
    <mergeCell ref="A179:Z179"/>
    <mergeCell ref="D58:E58"/>
    <mergeCell ref="A116:Z116"/>
    <mergeCell ref="Q13:R13"/>
    <mergeCell ref="P201:T201"/>
    <mergeCell ref="V6:W9"/>
    <mergeCell ref="P109:T109"/>
    <mergeCell ref="D186:E186"/>
    <mergeCell ref="D217:E217"/>
    <mergeCell ref="P193:T193"/>
    <mergeCell ref="P22:T22"/>
    <mergeCell ref="A61:Z61"/>
    <mergeCell ref="P92:V92"/>
    <mergeCell ref="P257:T257"/>
    <mergeCell ref="P54:V54"/>
    <mergeCell ref="P80:T80"/>
    <mergeCell ref="D194:E194"/>
    <mergeCell ref="Z17:Z18"/>
    <mergeCell ref="P237:V237"/>
    <mergeCell ref="A231:O232"/>
    <mergeCell ref="P242:V242"/>
    <mergeCell ref="A241:O242"/>
    <mergeCell ref="A227:Z227"/>
    <mergeCell ref="A219:O220"/>
    <mergeCell ref="P247:T247"/>
    <mergeCell ref="P41:T41"/>
    <mergeCell ref="D155:E155"/>
    <mergeCell ref="D22:E22"/>
    <mergeCell ref="A222:Z222"/>
    <mergeCell ref="H10:M10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D128:E128"/>
    <mergeCell ref="AB17:AB18"/>
    <mergeCell ref="P269:T269"/>
    <mergeCell ref="P273:V273"/>
    <mergeCell ref="P255:V255"/>
    <mergeCell ref="P34:T34"/>
    <mergeCell ref="P105:T105"/>
    <mergeCell ref="D257:E257"/>
    <mergeCell ref="P270:T270"/>
    <mergeCell ref="D86:E86"/>
    <mergeCell ref="P49:T49"/>
    <mergeCell ref="A110:O111"/>
    <mergeCell ref="P36:T36"/>
    <mergeCell ref="D150:E150"/>
    <mergeCell ref="P107:T107"/>
    <mergeCell ref="A50:O51"/>
    <mergeCell ref="A158:Z158"/>
    <mergeCell ref="P91:T91"/>
    <mergeCell ref="W282:AA282"/>
    <mergeCell ref="P99:V99"/>
    <mergeCell ref="AD283:AD284"/>
    <mergeCell ref="A160:Z160"/>
    <mergeCell ref="P212:T212"/>
    <mergeCell ref="AA17:AA18"/>
    <mergeCell ref="P283:P284"/>
    <mergeCell ref="R283:R284"/>
    <mergeCell ref="P250:V250"/>
    <mergeCell ref="P50:V50"/>
    <mergeCell ref="A233:Z233"/>
    <mergeCell ref="M17:M18"/>
    <mergeCell ref="O17:O18"/>
    <mergeCell ref="P131:V131"/>
    <mergeCell ref="A235:Z235"/>
    <mergeCell ref="P102:T102"/>
    <mergeCell ref="P189:V189"/>
    <mergeCell ref="P196:T196"/>
    <mergeCell ref="P62:T62"/>
    <mergeCell ref="AD17:AF18"/>
    <mergeCell ref="P57:T57"/>
    <mergeCell ref="J9:M9"/>
    <mergeCell ref="D62:E62"/>
    <mergeCell ref="A65:O66"/>
    <mergeCell ref="D193:E193"/>
    <mergeCell ref="P206:T206"/>
    <mergeCell ref="P220:V220"/>
    <mergeCell ref="A273:O274"/>
    <mergeCell ref="D64:E64"/>
    <mergeCell ref="P248:T248"/>
    <mergeCell ref="P157:V157"/>
    <mergeCell ref="P213:V213"/>
    <mergeCell ref="A209:Z209"/>
    <mergeCell ref="P249:V249"/>
    <mergeCell ref="P172:V172"/>
    <mergeCell ref="A40:Z40"/>
    <mergeCell ref="A67:Z67"/>
    <mergeCell ref="P152:V152"/>
    <mergeCell ref="P30:V30"/>
    <mergeCell ref="D140:E140"/>
    <mergeCell ref="D267:E267"/>
    <mergeCell ref="P96:T96"/>
    <mergeCell ref="H17:H18"/>
    <mergeCell ref="P90:T90"/>
    <mergeCell ref="P161:T161"/>
    <mergeCell ref="AB283:AB284"/>
    <mergeCell ref="P151:V151"/>
    <mergeCell ref="P87:T87"/>
    <mergeCell ref="D201:E201"/>
    <mergeCell ref="P224:T224"/>
    <mergeCell ref="A141:O142"/>
    <mergeCell ref="P89:T89"/>
    <mergeCell ref="P211:T211"/>
    <mergeCell ref="AE283:AE284"/>
    <mergeCell ref="P225:V225"/>
    <mergeCell ref="P88:T88"/>
    <mergeCell ref="A156:O157"/>
    <mergeCell ref="A138:Z138"/>
    <mergeCell ref="P202:V202"/>
    <mergeCell ref="G283:G284"/>
    <mergeCell ref="A94:Z94"/>
    <mergeCell ref="A256:Z256"/>
    <mergeCell ref="P231:V231"/>
    <mergeCell ref="A183:Z183"/>
    <mergeCell ref="A133:Z133"/>
    <mergeCell ref="I283:I284"/>
    <mergeCell ref="P217:T217"/>
    <mergeCell ref="A207:O208"/>
    <mergeCell ref="D269:E269"/>
    <mergeCell ref="AA283:AA284"/>
    <mergeCell ref="AC283:AC284"/>
    <mergeCell ref="T5:U5"/>
    <mergeCell ref="V5:W5"/>
    <mergeCell ref="D246:E246"/>
    <mergeCell ref="A48:Z48"/>
    <mergeCell ref="Q8:R8"/>
    <mergeCell ref="P69:T69"/>
    <mergeCell ref="P140:T140"/>
    <mergeCell ref="P267:T267"/>
    <mergeCell ref="D248:E248"/>
    <mergeCell ref="D104:E104"/>
    <mergeCell ref="P254:V254"/>
    <mergeCell ref="P83:V83"/>
    <mergeCell ref="A82:O83"/>
    <mergeCell ref="A79:Z79"/>
    <mergeCell ref="T6:U9"/>
    <mergeCell ref="A30:O31"/>
    <mergeCell ref="Q10:R10"/>
    <mergeCell ref="D185:E185"/>
    <mergeCell ref="D41:E41"/>
    <mergeCell ref="J283:J284"/>
    <mergeCell ref="P60:V60"/>
    <mergeCell ref="D43:E43"/>
    <mergeCell ref="P72:V72"/>
    <mergeCell ref="A251:Z251"/>
    <mergeCell ref="P122:T122"/>
    <mergeCell ref="P43:T43"/>
    <mergeCell ref="P65:V65"/>
    <mergeCell ref="P136:V136"/>
    <mergeCell ref="A126:Z126"/>
    <mergeCell ref="A12:M12"/>
    <mergeCell ref="A190:Z190"/>
    <mergeCell ref="A68:Z68"/>
    <mergeCell ref="A19:Z19"/>
    <mergeCell ref="A14:M14"/>
    <mergeCell ref="D109:E109"/>
    <mergeCell ref="A139:Z139"/>
    <mergeCell ref="P124:V124"/>
    <mergeCell ref="D36:E36"/>
    <mergeCell ref="P71:V71"/>
    <mergeCell ref="A13:M13"/>
    <mergeCell ref="A59:O60"/>
    <mergeCell ref="A15:M15"/>
    <mergeCell ref="A54:O55"/>
    <mergeCell ref="D75:E75"/>
    <mergeCell ref="D206:E206"/>
    <mergeCell ref="P241:V241"/>
    <mergeCell ref="D91:E91"/>
    <mergeCell ref="D162:E162"/>
    <mergeCell ref="P272:T272"/>
    <mergeCell ref="P210:T210"/>
    <mergeCell ref="H283:H284"/>
    <mergeCell ref="P185:T185"/>
    <mergeCell ref="D106:E106"/>
    <mergeCell ref="A146:O147"/>
    <mergeCell ref="D264:E264"/>
    <mergeCell ref="P275:V275"/>
    <mergeCell ref="A275:O280"/>
    <mergeCell ref="U283:U284"/>
    <mergeCell ref="P198:V198"/>
    <mergeCell ref="A5:C5"/>
    <mergeCell ref="P51:V51"/>
    <mergeCell ref="P195:T195"/>
    <mergeCell ref="A17:A18"/>
    <mergeCell ref="K17:K18"/>
    <mergeCell ref="C17:C18"/>
    <mergeCell ref="D103:E103"/>
    <mergeCell ref="D230:E230"/>
    <mergeCell ref="D168:E168"/>
    <mergeCell ref="D180:E180"/>
    <mergeCell ref="D9:E9"/>
    <mergeCell ref="F9:G9"/>
    <mergeCell ref="P53:T53"/>
    <mergeCell ref="A254:O255"/>
    <mergeCell ref="A47:Z47"/>
    <mergeCell ref="D161:E161"/>
    <mergeCell ref="P238:V238"/>
    <mergeCell ref="P264:T264"/>
    <mergeCell ref="D169:E169"/>
    <mergeCell ref="P82:V82"/>
    <mergeCell ref="A121:Z121"/>
    <mergeCell ref="A249:O250"/>
    <mergeCell ref="A283:A284"/>
    <mergeCell ref="A166:Z166"/>
    <mergeCell ref="P187:T187"/>
    <mergeCell ref="D108:E108"/>
    <mergeCell ref="P258:T258"/>
    <mergeCell ref="S283:S284"/>
    <mergeCell ref="I17:I18"/>
    <mergeCell ref="P176:V176"/>
    <mergeCell ref="D135:E135"/>
    <mergeCell ref="P114:V114"/>
    <mergeCell ref="P203:V203"/>
    <mergeCell ref="A120:Z120"/>
    <mergeCell ref="P276:V276"/>
    <mergeCell ref="A239:Z239"/>
    <mergeCell ref="P214:V214"/>
    <mergeCell ref="A95:Z95"/>
    <mergeCell ref="A32:Z32"/>
    <mergeCell ref="P278:V278"/>
    <mergeCell ref="A159:Z159"/>
    <mergeCell ref="A37:O38"/>
    <mergeCell ref="D113:E113"/>
    <mergeCell ref="P180:T180"/>
    <mergeCell ref="D88:E88"/>
    <mergeCell ref="P117:T117"/>
    <mergeCell ref="K283:K284"/>
    <mergeCell ref="D211:E211"/>
    <mergeCell ref="P168:T168"/>
    <mergeCell ref="P130:V130"/>
    <mergeCell ref="P97:T97"/>
    <mergeCell ref="P59:V59"/>
    <mergeCell ref="P46:V46"/>
    <mergeCell ref="D1:F1"/>
    <mergeCell ref="P111:V111"/>
    <mergeCell ref="T283:T284"/>
    <mergeCell ref="A234:Z234"/>
    <mergeCell ref="J17:J18"/>
    <mergeCell ref="V283:V284"/>
    <mergeCell ref="L17:L18"/>
    <mergeCell ref="D240:E240"/>
    <mergeCell ref="A244:Z244"/>
    <mergeCell ref="A100:Z100"/>
    <mergeCell ref="A165:Z165"/>
    <mergeCell ref="P125:V125"/>
    <mergeCell ref="P192:T192"/>
    <mergeCell ref="P277:V277"/>
    <mergeCell ref="P113:T113"/>
    <mergeCell ref="A173:Z173"/>
    <mergeCell ref="A229:Z229"/>
    <mergeCell ref="C283:C284"/>
    <mergeCell ref="D5:E5"/>
    <mergeCell ref="P42:T42"/>
    <mergeCell ref="P98:V98"/>
    <mergeCell ref="P259:T259"/>
    <mergeCell ref="D69:E69"/>
    <mergeCell ref="P175:V175"/>
    <mergeCell ref="P240:T240"/>
    <mergeCell ref="P226:V226"/>
    <mergeCell ref="P93:V93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P268:T268"/>
    <mergeCell ref="P230:T230"/>
    <mergeCell ref="H1:Q1"/>
    <mergeCell ref="P280:V280"/>
    <mergeCell ref="A243:Z243"/>
    <mergeCell ref="P274:V274"/>
    <mergeCell ref="A74:Z74"/>
    <mergeCell ref="D259:E259"/>
    <mergeCell ref="A237:O238"/>
    <mergeCell ref="D28:E28"/>
    <mergeCell ref="A101:Z101"/>
    <mergeCell ref="P184:T184"/>
    <mergeCell ref="D236:E236"/>
    <mergeCell ref="D117:E117"/>
    <mergeCell ref="P17:T18"/>
    <mergeCell ref="P129:T129"/>
    <mergeCell ref="A148:Z148"/>
    <mergeCell ref="P63:T63"/>
    <mergeCell ref="P194:T194"/>
    <mergeCell ref="Q9:R9"/>
    <mergeCell ref="Q11:R11"/>
    <mergeCell ref="A6:C6"/>
    <mergeCell ref="Q12:R12"/>
    <mergeCell ref="P169:T169"/>
    <mergeCell ref="D90:E90"/>
    <mergeCell ref="A130:O131"/>
    <mergeCell ref="D7:M7"/>
    <mergeCell ref="P236:T236"/>
    <mergeCell ref="P156:V156"/>
    <mergeCell ref="P29:T29"/>
    <mergeCell ref="P271:T271"/>
    <mergeCell ref="D81:E81"/>
    <mergeCell ref="P265:T265"/>
    <mergeCell ref="D8:M8"/>
    <mergeCell ref="P44:T44"/>
    <mergeCell ref="P118:V118"/>
    <mergeCell ref="P45:V45"/>
    <mergeCell ref="A98:O99"/>
    <mergeCell ref="A228:Z228"/>
    <mergeCell ref="P266:T266"/>
    <mergeCell ref="P182:V182"/>
    <mergeCell ref="P38:V38"/>
    <mergeCell ref="P246:T246"/>
    <mergeCell ref="P146:V146"/>
    <mergeCell ref="D63:E63"/>
    <mergeCell ref="P181:V181"/>
    <mergeCell ref="D96:E96"/>
    <mergeCell ref="P110:V110"/>
    <mergeCell ref="P15:T16"/>
    <mergeCell ref="A177:Z177"/>
    <mergeCell ref="R1:T1"/>
    <mergeCell ref="P28:T28"/>
    <mergeCell ref="P150:T150"/>
    <mergeCell ref="P115:V115"/>
    <mergeCell ref="P77:V77"/>
    <mergeCell ref="A76:O77"/>
    <mergeCell ref="A200:Z200"/>
    <mergeCell ref="P141:V141"/>
    <mergeCell ref="P37:V37"/>
    <mergeCell ref="P104:T104"/>
    <mergeCell ref="B17:B18"/>
    <mergeCell ref="A73:Z73"/>
    <mergeCell ref="A171:O172"/>
    <mergeCell ref="A92:O93"/>
    <mergeCell ref="P81:T81"/>
    <mergeCell ref="D195:E195"/>
    <mergeCell ref="V10:W10"/>
    <mergeCell ref="P170:T170"/>
    <mergeCell ref="P145:T145"/>
    <mergeCell ref="D53:E53"/>
    <mergeCell ref="A84:Z84"/>
    <mergeCell ref="A149:Z149"/>
    <mergeCell ref="W17:W18"/>
    <mergeCell ref="A144:Z144"/>
    <mergeCell ref="D187:E187"/>
    <mergeCell ref="D174:E174"/>
    <mergeCell ref="H9:I9"/>
    <mergeCell ref="P24:V24"/>
    <mergeCell ref="P260:V260"/>
    <mergeCell ref="P155:T155"/>
    <mergeCell ref="D283:D284"/>
    <mergeCell ref="A78:Z78"/>
    <mergeCell ref="A205:Z205"/>
    <mergeCell ref="D70:E70"/>
    <mergeCell ref="D263:E263"/>
    <mergeCell ref="A45:O46"/>
    <mergeCell ref="P86:T86"/>
    <mergeCell ref="D134:E134"/>
    <mergeCell ref="L283:L284"/>
    <mergeCell ref="D258:E258"/>
    <mergeCell ref="P207:V207"/>
    <mergeCell ref="P252:T252"/>
    <mergeCell ref="D253:E253"/>
    <mergeCell ref="P232:V232"/>
    <mergeCell ref="P261:V261"/>
    <mergeCell ref="A215:Z215"/>
    <mergeCell ref="D129:E129"/>
    <mergeCell ref="P279:V27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:X58 X62 X88 X90 X97 X105 X108:X109 X113 X117 X128 X134 X150 X155 X174 X187 X192:X196 X206 X210:X212 X217:X218 X224 X236 X240 X246:X248 X263 X268:X27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0 X87 X89 X104 X107 X122:X123 X129 X168:X170 X230 X252 X258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3:X64 X69 X75 X80:X81 X86 X91 X96 X102:X103 X106 X135 X140 X145 X161:X162 X180 X184:X186 X201 X253 X257 X259 X264:X267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384</v>
      </c>
      <c r="H1" s="52"/>
    </row>
    <row r="3" spans="2:8" x14ac:dyDescent="0.2">
      <c r="B3" s="47" t="s">
        <v>385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386</v>
      </c>
      <c r="D6" s="47" t="s">
        <v>387</v>
      </c>
      <c r="E6" s="47"/>
    </row>
    <row r="8" spans="2:8" x14ac:dyDescent="0.2">
      <c r="B8" s="47" t="s">
        <v>19</v>
      </c>
      <c r="C8" s="47" t="s">
        <v>386</v>
      </c>
      <c r="D8" s="47"/>
      <c r="E8" s="47"/>
    </row>
    <row r="10" spans="2:8" x14ac:dyDescent="0.2">
      <c r="B10" s="47" t="s">
        <v>388</v>
      </c>
      <c r="C10" s="47"/>
      <c r="D10" s="47"/>
      <c r="E10" s="47"/>
    </row>
    <row r="11" spans="2:8" x14ac:dyDescent="0.2">
      <c r="B11" s="47" t="s">
        <v>389</v>
      </c>
      <c r="C11" s="47"/>
      <c r="D11" s="47"/>
      <c r="E11" s="47"/>
    </row>
    <row r="12" spans="2:8" x14ac:dyDescent="0.2">
      <c r="B12" s="47" t="s">
        <v>390</v>
      </c>
      <c r="C12" s="47"/>
      <c r="D12" s="47"/>
      <c r="E12" s="47"/>
    </row>
    <row r="13" spans="2:8" x14ac:dyDescent="0.2">
      <c r="B13" s="47" t="s">
        <v>391</v>
      </c>
      <c r="C13" s="47"/>
      <c r="D13" s="47"/>
      <c r="E13" s="47"/>
    </row>
    <row r="14" spans="2:8" x14ac:dyDescent="0.2">
      <c r="B14" s="47" t="s">
        <v>392</v>
      </c>
      <c r="C14" s="47"/>
      <c r="D14" s="47"/>
      <c r="E14" s="47"/>
    </row>
    <row r="15" spans="2:8" x14ac:dyDescent="0.2">
      <c r="B15" s="47" t="s">
        <v>393</v>
      </c>
      <c r="C15" s="47"/>
      <c r="D15" s="47"/>
      <c r="E15" s="47"/>
    </row>
    <row r="16" spans="2:8" x14ac:dyDescent="0.2">
      <c r="B16" s="47" t="s">
        <v>394</v>
      </c>
      <c r="C16" s="47"/>
      <c r="D16" s="47"/>
      <c r="E16" s="47"/>
    </row>
    <row r="17" spans="2:5" x14ac:dyDescent="0.2">
      <c r="B17" s="47" t="s">
        <v>395</v>
      </c>
      <c r="C17" s="47"/>
      <c r="D17" s="47"/>
      <c r="E17" s="47"/>
    </row>
    <row r="18" spans="2:5" x14ac:dyDescent="0.2">
      <c r="B18" s="47" t="s">
        <v>396</v>
      </c>
      <c r="C18" s="47"/>
      <c r="D18" s="47"/>
      <c r="E18" s="47"/>
    </row>
    <row r="19" spans="2:5" x14ac:dyDescent="0.2">
      <c r="B19" s="47" t="s">
        <v>397</v>
      </c>
      <c r="C19" s="47"/>
      <c r="D19" s="47"/>
      <c r="E19" s="47"/>
    </row>
    <row r="20" spans="2:5" x14ac:dyDescent="0.2">
      <c r="B20" s="47" t="s">
        <v>398</v>
      </c>
      <c r="C20" s="47"/>
      <c r="D20" s="47"/>
      <c r="E20" s="47"/>
    </row>
  </sheetData>
  <sheetProtection algorithmName="SHA-512" hashValue="xjjD1u/+4SKXdj4Zk/PhhK6HANoFGw+zLKujt5/FKdYFodo7qwN3EQfk55BXy3wWw3i3UHbuNVlTA694RwhRaw==" saltValue="UoZe2BsNfXWz2lh9IVeo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2025-10-31T08:16:46Z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