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A054A97F-90AE-4B2C-8961-A6F9F59BEF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N249" i="1"/>
  <c r="BM249" i="1"/>
  <c r="Z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Y240" i="1" s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J9" i="1"/>
  <c r="F9" i="1"/>
  <c r="A9" i="1"/>
  <c r="A10" i="1" s="1"/>
  <c r="D7" i="1"/>
  <c r="Q6" i="1"/>
  <c r="P2" i="1"/>
  <c r="BP80" i="1" l="1"/>
  <c r="BN80" i="1"/>
  <c r="Z80" i="1"/>
  <c r="BP116" i="1"/>
  <c r="BN116" i="1"/>
  <c r="Z116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92" i="1"/>
  <c r="BN192" i="1"/>
  <c r="Z192" i="1"/>
  <c r="BP196" i="1"/>
  <c r="BN196" i="1"/>
  <c r="Z196" i="1"/>
  <c r="BP220" i="1"/>
  <c r="BN220" i="1"/>
  <c r="Z220" i="1"/>
  <c r="BP225" i="1"/>
  <c r="BN225" i="1"/>
  <c r="Z225" i="1"/>
  <c r="BP265" i="1"/>
  <c r="BN265" i="1"/>
  <c r="Z265" i="1"/>
  <c r="BP300" i="1"/>
  <c r="BN300" i="1"/>
  <c r="Z300" i="1"/>
  <c r="BP323" i="1"/>
  <c r="BN323" i="1"/>
  <c r="Z323" i="1"/>
  <c r="BP378" i="1"/>
  <c r="BN378" i="1"/>
  <c r="Z378" i="1"/>
  <c r="BP424" i="1"/>
  <c r="BN424" i="1"/>
  <c r="Z424" i="1"/>
  <c r="BP450" i="1"/>
  <c r="BN450" i="1"/>
  <c r="Z450" i="1"/>
  <c r="Z22" i="1"/>
  <c r="Z23" i="1" s="1"/>
  <c r="BN22" i="1"/>
  <c r="BP22" i="1"/>
  <c r="Z26" i="1"/>
  <c r="BN26" i="1"/>
  <c r="Z42" i="1"/>
  <c r="BN42" i="1"/>
  <c r="Y57" i="1"/>
  <c r="Z61" i="1"/>
  <c r="BN61" i="1"/>
  <c r="BP100" i="1"/>
  <c r="BN100" i="1"/>
  <c r="Z100" i="1"/>
  <c r="BP148" i="1"/>
  <c r="BN148" i="1"/>
  <c r="Z148" i="1"/>
  <c r="BP171" i="1"/>
  <c r="BN171" i="1"/>
  <c r="Z171" i="1"/>
  <c r="BP208" i="1"/>
  <c r="BN208" i="1"/>
  <c r="Z208" i="1"/>
  <c r="BP233" i="1"/>
  <c r="BN233" i="1"/>
  <c r="Z233" i="1"/>
  <c r="BP279" i="1"/>
  <c r="BN279" i="1"/>
  <c r="Z279" i="1"/>
  <c r="BP316" i="1"/>
  <c r="BN316" i="1"/>
  <c r="Z316" i="1"/>
  <c r="BP346" i="1"/>
  <c r="BN346" i="1"/>
  <c r="Z346" i="1"/>
  <c r="BP392" i="1"/>
  <c r="BN392" i="1"/>
  <c r="Z392" i="1"/>
  <c r="BP436" i="1"/>
  <c r="BN436" i="1"/>
  <c r="Z436" i="1"/>
  <c r="BP472" i="1"/>
  <c r="BN472" i="1"/>
  <c r="Z472" i="1"/>
  <c r="Y83" i="1"/>
  <c r="Y151" i="1"/>
  <c r="Y236" i="1"/>
  <c r="BP258" i="1"/>
  <c r="BN258" i="1"/>
  <c r="Z258" i="1"/>
  <c r="BP274" i="1"/>
  <c r="BN274" i="1"/>
  <c r="Z274" i="1"/>
  <c r="BP298" i="1"/>
  <c r="BN298" i="1"/>
  <c r="Z298" i="1"/>
  <c r="BP310" i="1"/>
  <c r="BN310" i="1"/>
  <c r="Z310" i="1"/>
  <c r="BP344" i="1"/>
  <c r="BN344" i="1"/>
  <c r="Z344" i="1"/>
  <c r="BP374" i="1"/>
  <c r="BN374" i="1"/>
  <c r="Z374" i="1"/>
  <c r="BP390" i="1"/>
  <c r="BN390" i="1"/>
  <c r="Z390" i="1"/>
  <c r="BP422" i="1"/>
  <c r="BN422" i="1"/>
  <c r="Z422" i="1"/>
  <c r="BP430" i="1"/>
  <c r="BN430" i="1"/>
  <c r="Z430" i="1"/>
  <c r="BP446" i="1"/>
  <c r="BN446" i="1"/>
  <c r="Z446" i="1"/>
  <c r="BP466" i="1"/>
  <c r="BN466" i="1"/>
  <c r="Z466" i="1"/>
  <c r="X489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Y63" i="1"/>
  <c r="Z67" i="1"/>
  <c r="BN67" i="1"/>
  <c r="Y78" i="1"/>
  <c r="Z75" i="1"/>
  <c r="BN75" i="1"/>
  <c r="Z76" i="1"/>
  <c r="BN76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42" i="1"/>
  <c r="BN142" i="1"/>
  <c r="Z165" i="1"/>
  <c r="BN165" i="1"/>
  <c r="Z169" i="1"/>
  <c r="BN169" i="1"/>
  <c r="Z175" i="1"/>
  <c r="BN175" i="1"/>
  <c r="Z181" i="1"/>
  <c r="Z182" i="1" s="1"/>
  <c r="BN181" i="1"/>
  <c r="BP181" i="1"/>
  <c r="Y182" i="1"/>
  <c r="Z186" i="1"/>
  <c r="BN186" i="1"/>
  <c r="Z198" i="1"/>
  <c r="BN198" i="1"/>
  <c r="Z202" i="1"/>
  <c r="BN202" i="1"/>
  <c r="Z210" i="1"/>
  <c r="BN210" i="1"/>
  <c r="Z214" i="1"/>
  <c r="BN214" i="1"/>
  <c r="Z227" i="1"/>
  <c r="BN227" i="1"/>
  <c r="Z231" i="1"/>
  <c r="BN231" i="1"/>
  <c r="Z247" i="1"/>
  <c r="BN247" i="1"/>
  <c r="BP267" i="1"/>
  <c r="BN267" i="1"/>
  <c r="Z267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86" i="1"/>
  <c r="BN386" i="1"/>
  <c r="Z386" i="1"/>
  <c r="BP398" i="1"/>
  <c r="BN398" i="1"/>
  <c r="Z398" i="1"/>
  <c r="Y404" i="1"/>
  <c r="BP403" i="1"/>
  <c r="BN403" i="1"/>
  <c r="Z403" i="1"/>
  <c r="Z404" i="1" s="1"/>
  <c r="BP407" i="1"/>
  <c r="BN407" i="1"/>
  <c r="Z407" i="1"/>
  <c r="BP426" i="1"/>
  <c r="BN426" i="1"/>
  <c r="Z426" i="1"/>
  <c r="BP442" i="1"/>
  <c r="BN442" i="1"/>
  <c r="Z442" i="1"/>
  <c r="BP452" i="1"/>
  <c r="BN452" i="1"/>
  <c r="Z452" i="1"/>
  <c r="BP458" i="1"/>
  <c r="BN458" i="1"/>
  <c r="Z458" i="1"/>
  <c r="Y478" i="1"/>
  <c r="Y477" i="1"/>
  <c r="BP476" i="1"/>
  <c r="BN476" i="1"/>
  <c r="Z476" i="1"/>
  <c r="Z477" i="1" s="1"/>
  <c r="Y482" i="1"/>
  <c r="BP480" i="1"/>
  <c r="BN480" i="1"/>
  <c r="Z480" i="1"/>
  <c r="Y380" i="1"/>
  <c r="Y454" i="1"/>
  <c r="Y453" i="1"/>
  <c r="Y43" i="1"/>
  <c r="Y110" i="1"/>
  <c r="BP107" i="1"/>
  <c r="BN107" i="1"/>
  <c r="Z107" i="1"/>
  <c r="H499" i="1"/>
  <c r="Y144" i="1"/>
  <c r="BP141" i="1"/>
  <c r="BN141" i="1"/>
  <c r="Z141" i="1"/>
  <c r="BP164" i="1"/>
  <c r="BN164" i="1"/>
  <c r="Z164" i="1"/>
  <c r="BP168" i="1"/>
  <c r="BN168" i="1"/>
  <c r="Z168" i="1"/>
  <c r="BP209" i="1"/>
  <c r="BN209" i="1"/>
  <c r="Z209" i="1"/>
  <c r="BP213" i="1"/>
  <c r="BN213" i="1"/>
  <c r="Z213" i="1"/>
  <c r="BP234" i="1"/>
  <c r="BN234" i="1"/>
  <c r="Z234" i="1"/>
  <c r="Y243" i="1"/>
  <c r="BP242" i="1"/>
  <c r="BN242" i="1"/>
  <c r="Z242" i="1"/>
  <c r="Z243" i="1" s="1"/>
  <c r="Y251" i="1"/>
  <c r="BP246" i="1"/>
  <c r="BN246" i="1"/>
  <c r="Z246" i="1"/>
  <c r="BP250" i="1"/>
  <c r="BN250" i="1"/>
  <c r="Z250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Z275" i="1" s="1"/>
  <c r="Y275" i="1"/>
  <c r="D499" i="1"/>
  <c r="Y31" i="1"/>
  <c r="Y58" i="1"/>
  <c r="Y64" i="1"/>
  <c r="Y70" i="1"/>
  <c r="Y77" i="1"/>
  <c r="BP81" i="1"/>
  <c r="BN81" i="1"/>
  <c r="Z81" i="1"/>
  <c r="Z82" i="1" s="1"/>
  <c r="E499" i="1"/>
  <c r="Y89" i="1"/>
  <c r="BP86" i="1"/>
  <c r="BN86" i="1"/>
  <c r="Z86" i="1"/>
  <c r="BP94" i="1"/>
  <c r="BN94" i="1"/>
  <c r="Z94" i="1"/>
  <c r="BP103" i="1"/>
  <c r="BN103" i="1"/>
  <c r="Z103" i="1"/>
  <c r="Y105" i="1"/>
  <c r="BP115" i="1"/>
  <c r="BN115" i="1"/>
  <c r="Z115" i="1"/>
  <c r="BP136" i="1"/>
  <c r="BN136" i="1"/>
  <c r="Z136" i="1"/>
  <c r="Z137" i="1" s="1"/>
  <c r="Y138" i="1"/>
  <c r="BP149" i="1"/>
  <c r="BN149" i="1"/>
  <c r="Z149" i="1"/>
  <c r="Y172" i="1"/>
  <c r="BP176" i="1"/>
  <c r="BN176" i="1"/>
  <c r="Z176" i="1"/>
  <c r="Z178" i="1" s="1"/>
  <c r="BP197" i="1"/>
  <c r="BN197" i="1"/>
  <c r="Z197" i="1"/>
  <c r="BP201" i="1"/>
  <c r="BN201" i="1"/>
  <c r="Z201" i="1"/>
  <c r="BP226" i="1"/>
  <c r="BN226" i="1"/>
  <c r="Z226" i="1"/>
  <c r="BP230" i="1"/>
  <c r="BN230" i="1"/>
  <c r="Z230" i="1"/>
  <c r="Y239" i="1"/>
  <c r="BP238" i="1"/>
  <c r="BN238" i="1"/>
  <c r="Z238" i="1"/>
  <c r="Z239" i="1" s="1"/>
  <c r="Y244" i="1"/>
  <c r="Y252" i="1"/>
  <c r="H9" i="1"/>
  <c r="B499" i="1"/>
  <c r="X490" i="1"/>
  <c r="X491" i="1"/>
  <c r="X493" i="1"/>
  <c r="Y24" i="1"/>
  <c r="Z27" i="1"/>
  <c r="BN27" i="1"/>
  <c r="Z29" i="1"/>
  <c r="BN29" i="1"/>
  <c r="C499" i="1"/>
  <c r="Z41" i="1"/>
  <c r="Z43" i="1" s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Z172" i="1" s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Y462" i="1"/>
  <c r="BP461" i="1"/>
  <c r="BN461" i="1"/>
  <c r="Z461" i="1"/>
  <c r="Y468" i="1"/>
  <c r="BP465" i="1"/>
  <c r="BN465" i="1"/>
  <c r="Z465" i="1"/>
  <c r="Z468" i="1" s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Z462" i="1" l="1"/>
  <c r="Z453" i="1"/>
  <c r="Z411" i="1"/>
  <c r="Z380" i="1"/>
  <c r="Y490" i="1"/>
  <c r="Z375" i="1"/>
  <c r="Z304" i="1"/>
  <c r="Z294" i="1"/>
  <c r="Z77" i="1"/>
  <c r="Y491" i="1"/>
  <c r="Y492" i="1" s="1"/>
  <c r="Z63" i="1"/>
  <c r="Z57" i="1"/>
  <c r="Z31" i="1"/>
  <c r="Z235" i="1"/>
  <c r="Z204" i="1"/>
  <c r="Y493" i="1"/>
  <c r="Z394" i="1"/>
  <c r="Z318" i="1"/>
  <c r="Z312" i="1"/>
  <c r="Z69" i="1"/>
  <c r="Y489" i="1"/>
  <c r="Z89" i="1"/>
  <c r="Z268" i="1"/>
  <c r="Z260" i="1"/>
  <c r="Z110" i="1"/>
  <c r="Z438" i="1"/>
  <c r="Z447" i="1"/>
  <c r="Z432" i="1"/>
  <c r="Z350" i="1"/>
  <c r="Z325" i="1"/>
  <c r="Z338" i="1"/>
  <c r="Z216" i="1"/>
  <c r="X492" i="1"/>
  <c r="Z251" i="1"/>
  <c r="Z144" i="1"/>
  <c r="Z494" i="1" l="1"/>
</calcChain>
</file>

<file path=xl/sharedStrings.xml><?xml version="1.0" encoding="utf-8"?>
<sst xmlns="http://schemas.openxmlformats.org/spreadsheetml/2006/main" count="2287" uniqueCount="764">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</sst>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topLeftCell="A479" zoomScaleNormal="100" zoomScaleSheetLayoutView="100" workbookViewId="0">
      <selection activeCell="AA495" sqref="AA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2" t="s">
        <v>0</v>
      </c>
      <c r="E1" s="572"/>
      <c r="F1" s="572"/>
      <c r="G1" s="12" t="s">
        <v>1</v>
      </c>
      <c r="H1" s="612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1" t="s">
        <v>8</v>
      </c>
      <c r="B5" s="634"/>
      <c r="C5" s="635"/>
      <c r="D5" s="618"/>
      <c r="E5" s="619"/>
      <c r="F5" s="828" t="s">
        <v>9</v>
      </c>
      <c r="G5" s="635"/>
      <c r="H5" s="618"/>
      <c r="I5" s="771"/>
      <c r="J5" s="771"/>
      <c r="K5" s="771"/>
      <c r="L5" s="771"/>
      <c r="M5" s="619"/>
      <c r="N5" s="58"/>
      <c r="P5" s="24" t="s">
        <v>10</v>
      </c>
      <c r="Q5" s="841">
        <v>45963</v>
      </c>
      <c r="R5" s="660"/>
      <c r="T5" s="705" t="s">
        <v>11</v>
      </c>
      <c r="U5" s="706"/>
      <c r="V5" s="708" t="s">
        <v>12</v>
      </c>
      <c r="W5" s="660"/>
      <c r="AB5" s="51"/>
      <c r="AC5" s="51"/>
      <c r="AD5" s="51"/>
      <c r="AE5" s="51"/>
    </row>
    <row r="6" spans="1:32" s="535" customFormat="1" ht="24" customHeight="1" x14ac:dyDescent="0.2">
      <c r="A6" s="661" t="s">
        <v>13</v>
      </c>
      <c r="B6" s="634"/>
      <c r="C6" s="635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0"/>
      <c r="N6" s="59"/>
      <c r="P6" s="24" t="s">
        <v>15</v>
      </c>
      <c r="Q6" s="849" t="str">
        <f>IF(Q5=0," ",CHOOSE(WEEKDAY(Q5,2),"Понедельник","Вторник","Среда","Четверг","Пятница","Суббота","Воскресенье"))</f>
        <v>Воскресенье</v>
      </c>
      <c r="R6" s="546"/>
      <c r="T6" s="714" t="s">
        <v>16</v>
      </c>
      <c r="U6" s="706"/>
      <c r="V6" s="757" t="s">
        <v>17</v>
      </c>
      <c r="W6" s="586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54"/>
      <c r="U7" s="706"/>
      <c r="V7" s="758"/>
      <c r="W7" s="759"/>
      <c r="AB7" s="51"/>
      <c r="AC7" s="51"/>
      <c r="AD7" s="51"/>
      <c r="AE7" s="51"/>
    </row>
    <row r="8" spans="1:32" s="535" customFormat="1" ht="25.5" customHeight="1" x14ac:dyDescent="0.2">
      <c r="A8" s="862" t="s">
        <v>18</v>
      </c>
      <c r="B8" s="562"/>
      <c r="C8" s="563"/>
      <c r="D8" s="606" t="s">
        <v>19</v>
      </c>
      <c r="E8" s="607"/>
      <c r="F8" s="607"/>
      <c r="G8" s="607"/>
      <c r="H8" s="607"/>
      <c r="I8" s="607"/>
      <c r="J8" s="607"/>
      <c r="K8" s="607"/>
      <c r="L8" s="607"/>
      <c r="M8" s="608"/>
      <c r="N8" s="61"/>
      <c r="P8" s="24" t="s">
        <v>20</v>
      </c>
      <c r="Q8" s="670">
        <v>0.375</v>
      </c>
      <c r="R8" s="599"/>
      <c r="T8" s="554"/>
      <c r="U8" s="706"/>
      <c r="V8" s="758"/>
      <c r="W8" s="759"/>
      <c r="AB8" s="51"/>
      <c r="AC8" s="51"/>
      <c r="AD8" s="51"/>
      <c r="AE8" s="51"/>
    </row>
    <row r="9" spans="1:32" s="535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0"/>
      <c r="E9" s="560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21</v>
      </c>
      <c r="Q9" s="657"/>
      <c r="R9" s="658"/>
      <c r="T9" s="554"/>
      <c r="U9" s="706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0"/>
      <c r="E10" s="560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1" t="str">
        <f>IFERROR(VLOOKUP($D$10,Proxy,2,FALSE),"")</f>
        <v/>
      </c>
      <c r="I10" s="554"/>
      <c r="J10" s="554"/>
      <c r="K10" s="554"/>
      <c r="L10" s="554"/>
      <c r="M10" s="554"/>
      <c r="N10" s="534"/>
      <c r="P10" s="26" t="s">
        <v>22</v>
      </c>
      <c r="Q10" s="715"/>
      <c r="R10" s="716"/>
      <c r="U10" s="24" t="s">
        <v>23</v>
      </c>
      <c r="V10" s="585" t="s">
        <v>24</v>
      </c>
      <c r="W10" s="586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9"/>
      <c r="R11" s="660"/>
      <c r="U11" s="24" t="s">
        <v>27</v>
      </c>
      <c r="V11" s="795" t="s">
        <v>28</v>
      </c>
      <c r="W11" s="658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29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M12" s="635"/>
      <c r="N12" s="62"/>
      <c r="P12" s="24" t="s">
        <v>30</v>
      </c>
      <c r="Q12" s="670"/>
      <c r="R12" s="599"/>
      <c r="S12" s="23"/>
      <c r="U12" s="24"/>
      <c r="V12" s="572"/>
      <c r="W12" s="554"/>
      <c r="AB12" s="51"/>
      <c r="AC12" s="51"/>
      <c r="AD12" s="51"/>
      <c r="AE12" s="51"/>
    </row>
    <row r="13" spans="1:32" s="535" customFormat="1" ht="23.25" customHeight="1" x14ac:dyDescent="0.2">
      <c r="A13" s="699" t="s">
        <v>31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5"/>
      <c r="N13" s="62"/>
      <c r="O13" s="26"/>
      <c r="P13" s="26" t="s">
        <v>32</v>
      </c>
      <c r="Q13" s="795"/>
      <c r="R13" s="6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 s="635"/>
      <c r="N15" s="63"/>
      <c r="P15" s="691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57" t="s">
        <v>51</v>
      </c>
      <c r="V17" s="635"/>
      <c r="W17" s="581" t="s">
        <v>52</v>
      </c>
      <c r="X17" s="581" t="s">
        <v>53</v>
      </c>
      <c r="Y17" s="860" t="s">
        <v>54</v>
      </c>
      <c r="Z17" s="769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3"/>
      <c r="AF17" s="82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1"/>
      <c r="Z18" s="770"/>
      <c r="AA18" s="750"/>
      <c r="AB18" s="750"/>
      <c r="AC18" s="750"/>
      <c r="AD18" s="825"/>
      <c r="AE18" s="826"/>
      <c r="AF18" s="827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6"/>
      <c r="AB20" s="536"/>
      <c r="AC20" s="536"/>
    </row>
    <row r="21" spans="1:68" ht="14.25" customHeight="1" x14ac:dyDescent="0.25">
      <c r="A21" s="557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7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5">
        <v>4680115885912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48"/>
      <c r="R26" s="548"/>
      <c r="S26" s="548"/>
      <c r="T26" s="549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5">
        <v>4607091388237</v>
      </c>
      <c r="E27" s="546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48"/>
      <c r="R27" s="548"/>
      <c r="S27" s="548"/>
      <c r="T27" s="549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5">
        <v>4680115887350</v>
      </c>
      <c r="E28" s="546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48"/>
      <c r="R28" s="548"/>
      <c r="S28" s="548"/>
      <c r="T28" s="549"/>
      <c r="U28" s="34"/>
      <c r="V28" s="34"/>
      <c r="W28" s="35" t="s">
        <v>69</v>
      </c>
      <c r="X28" s="541">
        <v>15</v>
      </c>
      <c r="Y28" s="542">
        <f>IFERROR(IF(X28="",0,CEILING((X28/$H28),1)*$H28),"")</f>
        <v>16.2</v>
      </c>
      <c r="Z28" s="36">
        <f>IFERROR(IF(Y28=0,"",ROUNDUP(Y28/H28,0)*0.00651),"")</f>
        <v>5.8590000000000003E-2</v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26.5</v>
      </c>
      <c r="BN28" s="64">
        <f>IFERROR(Y28*I28/H28,"0")</f>
        <v>28.619999999999997</v>
      </c>
      <c r="BO28" s="64">
        <f>IFERROR(1/J28*(X28/H28),"0")</f>
        <v>4.5787545787545791E-2</v>
      </c>
      <c r="BP28" s="64">
        <f>IFERROR(1/J28*(Y28/H28),"0")</f>
        <v>4.9450549450549455E-2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5">
        <v>4680115885905</v>
      </c>
      <c r="E29" s="546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5">
        <v>4607091388244</v>
      </c>
      <c r="E30" s="546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48"/>
      <c r="R30" s="548"/>
      <c r="S30" s="548"/>
      <c r="T30" s="549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3">
        <f>IFERROR(X26/H26,"0")+IFERROR(X27/H27,"0")+IFERROR(X28/H28,"0")+IFERROR(X29/H29,"0")+IFERROR(X30/H30,"0")</f>
        <v>8.3333333333333339</v>
      </c>
      <c r="Y31" s="543">
        <f>IFERROR(Y26/H26,"0")+IFERROR(Y27/H27,"0")+IFERROR(Y28/H28,"0")+IFERROR(Y29/H29,"0")+IFERROR(Y30/H30,"0")</f>
        <v>9</v>
      </c>
      <c r="Z31" s="543">
        <f>IFERROR(IF(Z26="",0,Z26),"0")+IFERROR(IF(Z27="",0,Z27),"0")+IFERROR(IF(Z28="",0,Z28),"0")+IFERROR(IF(Z29="",0,Z29),"0")+IFERROR(IF(Z30="",0,Z30),"0")</f>
        <v>5.8590000000000003E-2</v>
      </c>
      <c r="AA31" s="544"/>
      <c r="AB31" s="544"/>
      <c r="AC31" s="544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3">
        <f>IFERROR(SUM(X26:X30),"0")</f>
        <v>15</v>
      </c>
      <c r="Y32" s="543">
        <f>IFERROR(SUM(Y26:Y30),"0")</f>
        <v>16.2</v>
      </c>
      <c r="Z32" s="37"/>
      <c r="AA32" s="544"/>
      <c r="AB32" s="544"/>
      <c r="AC32" s="544"/>
    </row>
    <row r="33" spans="1:68" ht="14.25" customHeight="1" x14ac:dyDescent="0.25">
      <c r="A33" s="557" t="s">
        <v>91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5">
        <v>4607091388503</v>
      </c>
      <c r="E34" s="546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48"/>
      <c r="R34" s="548"/>
      <c r="S34" s="548"/>
      <c r="T34" s="549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customHeight="1" x14ac:dyDescent="0.2">
      <c r="A37" s="639" t="s">
        <v>97</v>
      </c>
      <c r="B37" s="640"/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  <c r="O37" s="640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48"/>
      <c r="AB37" s="48"/>
      <c r="AC37" s="48"/>
    </row>
    <row r="38" spans="1:68" ht="16.5" customHeight="1" x14ac:dyDescent="0.25">
      <c r="A38" s="558" t="s">
        <v>98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6"/>
      <c r="AB38" s="536"/>
      <c r="AC38" s="536"/>
    </row>
    <row r="39" spans="1:68" ht="14.25" customHeight="1" x14ac:dyDescent="0.25">
      <c r="A39" s="557" t="s">
        <v>99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5">
        <v>4607091385670</v>
      </c>
      <c r="E40" s="546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48"/>
      <c r="R40" s="548"/>
      <c r="S40" s="548"/>
      <c r="T40" s="549"/>
      <c r="U40" s="34"/>
      <c r="V40" s="34"/>
      <c r="W40" s="35" t="s">
        <v>69</v>
      </c>
      <c r="X40" s="541">
        <v>200</v>
      </c>
      <c r="Y40" s="542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5">
        <v>4607091385687</v>
      </c>
      <c r="E41" s="546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48"/>
      <c r="R41" s="548"/>
      <c r="S41" s="548"/>
      <c r="T41" s="549"/>
      <c r="U41" s="34"/>
      <c r="V41" s="34"/>
      <c r="W41" s="35" t="s">
        <v>69</v>
      </c>
      <c r="X41" s="541">
        <v>100</v>
      </c>
      <c r="Y41" s="542">
        <f>IFERROR(IF(X41="",0,CEILING((X41/$H41),1)*$H41),"")</f>
        <v>100</v>
      </c>
      <c r="Z41" s="36">
        <f>IFERROR(IF(Y41=0,"",ROUNDUP(Y41/H41,0)*0.00902),"")</f>
        <v>0.22550000000000001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105.25</v>
      </c>
      <c r="BN41" s="64">
        <f>IFERROR(Y41*I41/H41,"0")</f>
        <v>105.25</v>
      </c>
      <c r="BO41" s="64">
        <f>IFERROR(1/J41*(X41/H41),"0")</f>
        <v>0.18939393939393939</v>
      </c>
      <c r="BP41" s="64">
        <f>IFERROR(1/J41*(Y41/H41),"0")</f>
        <v>0.18939393939393939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5">
        <v>4680115882539</v>
      </c>
      <c r="E42" s="546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48"/>
      <c r="R42" s="548"/>
      <c r="S42" s="548"/>
      <c r="T42" s="549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3">
        <f>IFERROR(X40/H40,"0")+IFERROR(X41/H41,"0")+IFERROR(X42/H42,"0")</f>
        <v>43.518518518518519</v>
      </c>
      <c r="Y43" s="543">
        <f>IFERROR(Y40/H40,"0")+IFERROR(Y41/H41,"0")+IFERROR(Y42/H42,"0")</f>
        <v>44</v>
      </c>
      <c r="Z43" s="543">
        <f>IFERROR(IF(Z40="",0,Z40),"0")+IFERROR(IF(Z41="",0,Z41),"0")+IFERROR(IF(Z42="",0,Z42),"0")</f>
        <v>0.58611999999999997</v>
      </c>
      <c r="AA43" s="544"/>
      <c r="AB43" s="544"/>
      <c r="AC43" s="544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3">
        <f>IFERROR(SUM(X40:X42),"0")</f>
        <v>300</v>
      </c>
      <c r="Y44" s="543">
        <f>IFERROR(SUM(Y40:Y42),"0")</f>
        <v>305.20000000000005</v>
      </c>
      <c r="Z44" s="37"/>
      <c r="AA44" s="544"/>
      <c r="AB44" s="544"/>
      <c r="AC44" s="544"/>
    </row>
    <row r="45" spans="1:68" ht="14.25" customHeight="1" x14ac:dyDescent="0.25">
      <c r="A45" s="557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5">
        <v>4680115884915</v>
      </c>
      <c r="E46" s="546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48"/>
      <c r="R46" s="548"/>
      <c r="S46" s="548"/>
      <c r="T46" s="549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customHeight="1" x14ac:dyDescent="0.25">
      <c r="A49" s="558" t="s">
        <v>116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6"/>
      <c r="AB49" s="536"/>
      <c r="AC49" s="536"/>
    </row>
    <row r="50" spans="1:68" ht="14.25" customHeight="1" x14ac:dyDescent="0.25">
      <c r="A50" s="557" t="s">
        <v>99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5">
        <v>4680115885882</v>
      </c>
      <c r="E51" s="546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48"/>
      <c r="R51" s="548"/>
      <c r="S51" s="548"/>
      <c r="T51" s="549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5">
        <v>4680115881426</v>
      </c>
      <c r="E52" s="546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48"/>
      <c r="R52" s="548"/>
      <c r="S52" s="548"/>
      <c r="T52" s="549"/>
      <c r="U52" s="34"/>
      <c r="V52" s="34"/>
      <c r="W52" s="35" t="s">
        <v>69</v>
      </c>
      <c r="X52" s="541">
        <v>150</v>
      </c>
      <c r="Y52" s="542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5">
        <v>4680115880283</v>
      </c>
      <c r="E53" s="546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48"/>
      <c r="R53" s="548"/>
      <c r="S53" s="548"/>
      <c r="T53" s="549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5">
        <v>4680115881525</v>
      </c>
      <c r="E54" s="546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48"/>
      <c r="R54" s="548"/>
      <c r="S54" s="548"/>
      <c r="T54" s="549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5">
        <v>4680115885899</v>
      </c>
      <c r="E55" s="546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48"/>
      <c r="R55" s="548"/>
      <c r="S55" s="548"/>
      <c r="T55" s="549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5">
        <v>4680115881419</v>
      </c>
      <c r="E56" s="546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48"/>
      <c r="R56" s="548"/>
      <c r="S56" s="548"/>
      <c r="T56" s="549"/>
      <c r="U56" s="34"/>
      <c r="V56" s="34"/>
      <c r="W56" s="35" t="s">
        <v>69</v>
      </c>
      <c r="X56" s="541">
        <v>270</v>
      </c>
      <c r="Y56" s="542">
        <f t="shared" si="0"/>
        <v>270</v>
      </c>
      <c r="Z56" s="36">
        <f>IFERROR(IF(Y56=0,"",ROUNDUP(Y56/H56,0)*0.00902),"")</f>
        <v>0.54120000000000001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282.60000000000002</v>
      </c>
      <c r="BN56" s="64">
        <f t="shared" si="2"/>
        <v>282.60000000000002</v>
      </c>
      <c r="BO56" s="64">
        <f t="shared" si="3"/>
        <v>0.45454545454545459</v>
      </c>
      <c r="BP56" s="64">
        <f t="shared" si="4"/>
        <v>0.45454545454545459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3">
        <f>IFERROR(X51/H51,"0")+IFERROR(X52/H52,"0")+IFERROR(X53/H53,"0")+IFERROR(X54/H54,"0")+IFERROR(X55/H55,"0")+IFERROR(X56/H56,"0")</f>
        <v>73.888888888888886</v>
      </c>
      <c r="Y57" s="543">
        <f>IFERROR(Y51/H51,"0")+IFERROR(Y52/H52,"0")+IFERROR(Y53/H53,"0")+IFERROR(Y54/H54,"0")+IFERROR(Y55/H55,"0")+IFERROR(Y56/H56,"0")</f>
        <v>74</v>
      </c>
      <c r="Z57" s="543">
        <f>IFERROR(IF(Z51="",0,Z51),"0")+IFERROR(IF(Z52="",0,Z52),"0")+IFERROR(IF(Z53="",0,Z53),"0")+IFERROR(IF(Z54="",0,Z54),"0")+IFERROR(IF(Z55="",0,Z55),"0")+IFERROR(IF(Z56="",0,Z56),"0")</f>
        <v>0.80692000000000008</v>
      </c>
      <c r="AA57" s="544"/>
      <c r="AB57" s="544"/>
      <c r="AC57" s="544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3">
        <f>IFERROR(SUM(X51:X56),"0")</f>
        <v>420</v>
      </c>
      <c r="Y58" s="543">
        <f>IFERROR(SUM(Y51:Y56),"0")</f>
        <v>421.20000000000005</v>
      </c>
      <c r="Z58" s="37"/>
      <c r="AA58" s="544"/>
      <c r="AB58" s="544"/>
      <c r="AC58" s="544"/>
    </row>
    <row r="59" spans="1:68" ht="14.25" customHeight="1" x14ac:dyDescent="0.25">
      <c r="A59" s="557" t="s">
        <v>135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5">
        <v>4680115881440</v>
      </c>
      <c r="E60" s="546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48"/>
      <c r="R60" s="548"/>
      <c r="S60" s="548"/>
      <c r="T60" s="549"/>
      <c r="U60" s="34"/>
      <c r="V60" s="34"/>
      <c r="W60" s="35" t="s">
        <v>69</v>
      </c>
      <c r="X60" s="541">
        <v>100</v>
      </c>
      <c r="Y60" s="542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5">
        <v>4680115885950</v>
      </c>
      <c r="E61" s="546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48"/>
      <c r="R61" s="548"/>
      <c r="S61" s="548"/>
      <c r="T61" s="549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5">
        <v>4680115881433</v>
      </c>
      <c r="E62" s="546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48"/>
      <c r="R62" s="548"/>
      <c r="S62" s="548"/>
      <c r="T62" s="549"/>
      <c r="U62" s="34"/>
      <c r="V62" s="34"/>
      <c r="W62" s="35" t="s">
        <v>69</v>
      </c>
      <c r="X62" s="541">
        <v>112.5</v>
      </c>
      <c r="Y62" s="542">
        <f>IFERROR(IF(X62="",0,CEILING((X62/$H62),1)*$H62),"")</f>
        <v>113.4</v>
      </c>
      <c r="Z62" s="36">
        <f>IFERROR(IF(Y62=0,"",ROUNDUP(Y62/H62,0)*0.00651),"")</f>
        <v>0.27342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119.99999999999999</v>
      </c>
      <c r="BN62" s="64">
        <f>IFERROR(Y62*I62/H62,"0")</f>
        <v>120.95999999999998</v>
      </c>
      <c r="BO62" s="64">
        <f>IFERROR(1/J62*(X62/H62),"0")</f>
        <v>0.22893772893772893</v>
      </c>
      <c r="BP62" s="64">
        <f>IFERROR(1/J62*(Y62/H62),"0")</f>
        <v>0.23076923076923078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3">
        <f>IFERROR(X60/H60,"0")+IFERROR(X61/H61,"0")+IFERROR(X62/H62,"0")</f>
        <v>50.925925925925924</v>
      </c>
      <c r="Y63" s="543">
        <f>IFERROR(Y60/H60,"0")+IFERROR(Y61/H61,"0")+IFERROR(Y62/H62,"0")</f>
        <v>52</v>
      </c>
      <c r="Z63" s="543">
        <f>IFERROR(IF(Z60="",0,Z60),"0")+IFERROR(IF(Z61="",0,Z61),"0")+IFERROR(IF(Z62="",0,Z62),"0")</f>
        <v>0.46321999999999997</v>
      </c>
      <c r="AA63" s="544"/>
      <c r="AB63" s="544"/>
      <c r="AC63" s="544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3">
        <f>IFERROR(SUM(X60:X62),"0")</f>
        <v>212.5</v>
      </c>
      <c r="Y64" s="543">
        <f>IFERROR(SUM(Y60:Y62),"0")</f>
        <v>221.4</v>
      </c>
      <c r="Z64" s="37"/>
      <c r="AA64" s="544"/>
      <c r="AB64" s="544"/>
      <c r="AC64" s="544"/>
    </row>
    <row r="65" spans="1:68" ht="14.25" customHeight="1" x14ac:dyDescent="0.25">
      <c r="A65" s="557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5">
        <v>4680115885073</v>
      </c>
      <c r="E66" s="546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48"/>
      <c r="R66" s="548"/>
      <c r="S66" s="548"/>
      <c r="T66" s="549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5">
        <v>4680115885059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48"/>
      <c r="R67" s="548"/>
      <c r="S67" s="548"/>
      <c r="T67" s="549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5">
        <v>4680115885097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48"/>
      <c r="R68" s="548"/>
      <c r="S68" s="548"/>
      <c r="T68" s="549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customHeight="1" x14ac:dyDescent="0.25">
      <c r="A71" s="557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5">
        <v>4680115881891</v>
      </c>
      <c r="E72" s="546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48"/>
      <c r="R72" s="548"/>
      <c r="S72" s="548"/>
      <c r="T72" s="549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5">
        <v>4680115885769</v>
      </c>
      <c r="E73" s="546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48"/>
      <c r="R73" s="548"/>
      <c r="S73" s="548"/>
      <c r="T73" s="549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5">
        <v>4680115884311</v>
      </c>
      <c r="E74" s="546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48"/>
      <c r="R74" s="548"/>
      <c r="S74" s="548"/>
      <c r="T74" s="549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5">
        <v>4680115885929</v>
      </c>
      <c r="E75" s="546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48"/>
      <c r="R75" s="548"/>
      <c r="S75" s="548"/>
      <c r="T75" s="549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5">
        <v>4680115884403</v>
      </c>
      <c r="E76" s="546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48"/>
      <c r="R76" s="548"/>
      <c r="S76" s="548"/>
      <c r="T76" s="549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customHeight="1" x14ac:dyDescent="0.25">
      <c r="A79" s="557" t="s">
        <v>165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5">
        <v>4680115881532</v>
      </c>
      <c r="E80" s="546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48"/>
      <c r="R80" s="548"/>
      <c r="S80" s="548"/>
      <c r="T80" s="549"/>
      <c r="U80" s="34"/>
      <c r="V80" s="34"/>
      <c r="W80" s="35" t="s">
        <v>69</v>
      </c>
      <c r="X80" s="541">
        <v>20</v>
      </c>
      <c r="Y80" s="542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5">
        <v>4680115881464</v>
      </c>
      <c r="E81" s="546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48"/>
      <c r="R81" s="548"/>
      <c r="S81" s="548"/>
      <c r="T81" s="549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3">
        <f>IFERROR(X80/H80,"0")+IFERROR(X81/H81,"0")</f>
        <v>2.5641025641025643</v>
      </c>
      <c r="Y82" s="543">
        <f>IFERROR(Y80/H80,"0")+IFERROR(Y81/H81,"0")</f>
        <v>3</v>
      </c>
      <c r="Z82" s="543">
        <f>IFERROR(IF(Z80="",0,Z80),"0")+IFERROR(IF(Z81="",0,Z81),"0")</f>
        <v>5.6940000000000004E-2</v>
      </c>
      <c r="AA82" s="544"/>
      <c r="AB82" s="544"/>
      <c r="AC82" s="544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3">
        <f>IFERROR(SUM(X80:X81),"0")</f>
        <v>20</v>
      </c>
      <c r="Y83" s="543">
        <f>IFERROR(SUM(Y80:Y81),"0")</f>
        <v>23.4</v>
      </c>
      <c r="Z83" s="37"/>
      <c r="AA83" s="544"/>
      <c r="AB83" s="544"/>
      <c r="AC83" s="544"/>
    </row>
    <row r="84" spans="1:68" ht="16.5" customHeight="1" x14ac:dyDescent="0.25">
      <c r="A84" s="558" t="s">
        <v>172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6"/>
      <c r="AB84" s="536"/>
      <c r="AC84" s="536"/>
    </row>
    <row r="85" spans="1:68" ht="14.25" customHeight="1" x14ac:dyDescent="0.25">
      <c r="A85" s="557" t="s">
        <v>99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5">
        <v>4680115881327</v>
      </c>
      <c r="E86" s="546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48"/>
      <c r="R86" s="548"/>
      <c r="S86" s="548"/>
      <c r="T86" s="549"/>
      <c r="U86" s="34"/>
      <c r="V86" s="34"/>
      <c r="W86" s="35" t="s">
        <v>69</v>
      </c>
      <c r="X86" s="541">
        <v>100</v>
      </c>
      <c r="Y86" s="542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5">
        <v>4680115881518</v>
      </c>
      <c r="E87" s="546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48"/>
      <c r="R87" s="548"/>
      <c r="S87" s="548"/>
      <c r="T87" s="549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5">
        <v>4680115881303</v>
      </c>
      <c r="E88" s="546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48"/>
      <c r="R88" s="548"/>
      <c r="S88" s="548"/>
      <c r="T88" s="549"/>
      <c r="U88" s="34"/>
      <c r="V88" s="34"/>
      <c r="W88" s="35" t="s">
        <v>69</v>
      </c>
      <c r="X88" s="541">
        <v>450</v>
      </c>
      <c r="Y88" s="542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3">
        <f>IFERROR(X86/H86,"0")+IFERROR(X87/H87,"0")+IFERROR(X88/H88,"0")</f>
        <v>109.25925925925927</v>
      </c>
      <c r="Y89" s="543">
        <f>IFERROR(Y86/H86,"0")+IFERROR(Y87/H87,"0")+IFERROR(Y88/H88,"0")</f>
        <v>110</v>
      </c>
      <c r="Z89" s="543">
        <f>IFERROR(IF(Z86="",0,Z86),"0")+IFERROR(IF(Z87="",0,Z87),"0")+IFERROR(IF(Z88="",0,Z88),"0")</f>
        <v>1.0918000000000001</v>
      </c>
      <c r="AA89" s="544"/>
      <c r="AB89" s="544"/>
      <c r="AC89" s="544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3">
        <f>IFERROR(SUM(X86:X88),"0")</f>
        <v>550</v>
      </c>
      <c r="Y90" s="543">
        <f>IFERROR(SUM(Y86:Y88),"0")</f>
        <v>558</v>
      </c>
      <c r="Z90" s="37"/>
      <c r="AA90" s="544"/>
      <c r="AB90" s="544"/>
      <c r="AC90" s="544"/>
    </row>
    <row r="91" spans="1:68" ht="14.25" customHeight="1" x14ac:dyDescent="0.25">
      <c r="A91" s="557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5">
        <v>4607091386967</v>
      </c>
      <c r="E92" s="546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48"/>
      <c r="R92" s="548"/>
      <c r="S92" s="548"/>
      <c r="T92" s="549"/>
      <c r="U92" s="34"/>
      <c r="V92" s="34"/>
      <c r="W92" s="35" t="s">
        <v>69</v>
      </c>
      <c r="X92" s="541">
        <v>350</v>
      </c>
      <c r="Y92" s="542">
        <f>IFERROR(IF(X92="",0,CEILING((X92/$H92),1)*$H92),"")</f>
        <v>356.4</v>
      </c>
      <c r="Z92" s="36">
        <f>IFERROR(IF(Y92=0,"",ROUNDUP(Y92/H92,0)*0.01898),"")</f>
        <v>0.83511999999999997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372.42592592592598</v>
      </c>
      <c r="BN92" s="64">
        <f>IFERROR(Y92*I92/H92,"0")</f>
        <v>379.23599999999993</v>
      </c>
      <c r="BO92" s="64">
        <f>IFERROR(1/J92*(X92/H92),"0")</f>
        <v>0.67515432098765438</v>
      </c>
      <c r="BP92" s="64">
        <f>IFERROR(1/J92*(Y92/H92),"0")</f>
        <v>0.6875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5">
        <v>4680115884953</v>
      </c>
      <c r="E93" s="546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48"/>
      <c r="R93" s="548"/>
      <c r="S93" s="548"/>
      <c r="T93" s="549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5">
        <v>4607091385731</v>
      </c>
      <c r="E94" s="546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48"/>
      <c r="R94" s="548"/>
      <c r="S94" s="548"/>
      <c r="T94" s="549"/>
      <c r="U94" s="34"/>
      <c r="V94" s="34"/>
      <c r="W94" s="35" t="s">
        <v>69</v>
      </c>
      <c r="X94" s="541">
        <v>225</v>
      </c>
      <c r="Y94" s="542">
        <f>IFERROR(IF(X94="",0,CEILING((X94/$H94),1)*$H94),"")</f>
        <v>226.8</v>
      </c>
      <c r="Z94" s="36">
        <f>IFERROR(IF(Y94=0,"",ROUNDUP(Y94/H94,0)*0.00651),"")</f>
        <v>0.54683999999999999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246</v>
      </c>
      <c r="BN94" s="64">
        <f>IFERROR(Y94*I94/H94,"0")</f>
        <v>247.96799999999999</v>
      </c>
      <c r="BO94" s="64">
        <f>IFERROR(1/J94*(X94/H94),"0")</f>
        <v>0.45787545787545786</v>
      </c>
      <c r="BP94" s="64">
        <f>IFERROR(1/J94*(Y94/H94),"0")</f>
        <v>0.46153846153846156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5">
        <v>4680115880894</v>
      </c>
      <c r="E95" s="546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48"/>
      <c r="R95" s="548"/>
      <c r="S95" s="548"/>
      <c r="T95" s="549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3">
        <f>IFERROR(X92/H92,"0")+IFERROR(X93/H93,"0")+IFERROR(X94/H94,"0")+IFERROR(X95/H95,"0")</f>
        <v>126.54320987654322</v>
      </c>
      <c r="Y96" s="543">
        <f>IFERROR(Y92/H92,"0")+IFERROR(Y93/H93,"0")+IFERROR(Y94/H94,"0")+IFERROR(Y95/H95,"0")</f>
        <v>128</v>
      </c>
      <c r="Z96" s="543">
        <f>IFERROR(IF(Z92="",0,Z92),"0")+IFERROR(IF(Z93="",0,Z93),"0")+IFERROR(IF(Z94="",0,Z94),"0")+IFERROR(IF(Z95="",0,Z95),"0")</f>
        <v>1.3819599999999999</v>
      </c>
      <c r="AA96" s="544"/>
      <c r="AB96" s="544"/>
      <c r="AC96" s="544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3">
        <f>IFERROR(SUM(X92:X95),"0")</f>
        <v>575</v>
      </c>
      <c r="Y97" s="543">
        <f>IFERROR(SUM(Y92:Y95),"0")</f>
        <v>583.20000000000005</v>
      </c>
      <c r="Z97" s="37"/>
      <c r="AA97" s="544"/>
      <c r="AB97" s="544"/>
      <c r="AC97" s="544"/>
    </row>
    <row r="98" spans="1:68" ht="16.5" customHeight="1" x14ac:dyDescent="0.25">
      <c r="A98" s="558" t="s">
        <v>191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6"/>
      <c r="AB98" s="536"/>
      <c r="AC98" s="536"/>
    </row>
    <row r="99" spans="1:68" ht="14.25" customHeight="1" x14ac:dyDescent="0.25">
      <c r="A99" s="557" t="s">
        <v>99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5">
        <v>4680115882133</v>
      </c>
      <c r="E100" s="546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48"/>
      <c r="R100" s="548"/>
      <c r="S100" s="548"/>
      <c r="T100" s="549"/>
      <c r="U100" s="34"/>
      <c r="V100" s="34"/>
      <c r="W100" s="35" t="s">
        <v>69</v>
      </c>
      <c r="X100" s="541">
        <v>50</v>
      </c>
      <c r="Y100" s="542">
        <f>IFERROR(IF(X100="",0,CEILING((X100/$H100),1)*$H100),"")</f>
        <v>54</v>
      </c>
      <c r="Z100" s="36">
        <f>IFERROR(IF(Y100=0,"",ROUNDUP(Y100/H100,0)*0.01898),"")</f>
        <v>9.4899999999999998E-2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52.013888888888886</v>
      </c>
      <c r="BN100" s="64">
        <f>IFERROR(Y100*I100/H100,"0")</f>
        <v>56.17499999999999</v>
      </c>
      <c r="BO100" s="64">
        <f>IFERROR(1/J100*(X100/H100),"0")</f>
        <v>7.2337962962962965E-2</v>
      </c>
      <c r="BP100" s="64">
        <f>IFERROR(1/J100*(Y100/H100),"0")</f>
        <v>7.8125E-2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5">
        <v>4680115880269</v>
      </c>
      <c r="E101" s="546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48"/>
      <c r="R101" s="548"/>
      <c r="S101" s="548"/>
      <c r="T101" s="549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5">
        <v>4680115880429</v>
      </c>
      <c r="E102" s="546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48"/>
      <c r="R102" s="548"/>
      <c r="S102" s="548"/>
      <c r="T102" s="549"/>
      <c r="U102" s="34"/>
      <c r="V102" s="34"/>
      <c r="W102" s="35" t="s">
        <v>69</v>
      </c>
      <c r="X102" s="541">
        <v>405</v>
      </c>
      <c r="Y102" s="542">
        <f>IFERROR(IF(X102="",0,CEILING((X102/$H102),1)*$H102),"")</f>
        <v>405</v>
      </c>
      <c r="Z102" s="36">
        <f>IFERROR(IF(Y102=0,"",ROUNDUP(Y102/H102,0)*0.00902),"")</f>
        <v>0.81180000000000008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423.9</v>
      </c>
      <c r="BN102" s="64">
        <f>IFERROR(Y102*I102/H102,"0")</f>
        <v>423.9</v>
      </c>
      <c r="BO102" s="64">
        <f>IFERROR(1/J102*(X102/H102),"0")</f>
        <v>0.68181818181818188</v>
      </c>
      <c r="BP102" s="64">
        <f>IFERROR(1/J102*(Y102/H102),"0")</f>
        <v>0.68181818181818188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5">
        <v>4680115881457</v>
      </c>
      <c r="E103" s="546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48"/>
      <c r="R103" s="548"/>
      <c r="S103" s="548"/>
      <c r="T103" s="549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3">
        <f>IFERROR(X100/H100,"0")+IFERROR(X101/H101,"0")+IFERROR(X102/H102,"0")+IFERROR(X103/H103,"0")</f>
        <v>94.629629629629633</v>
      </c>
      <c r="Y104" s="543">
        <f>IFERROR(Y100/H100,"0")+IFERROR(Y101/H101,"0")+IFERROR(Y102/H102,"0")+IFERROR(Y103/H103,"0")</f>
        <v>95</v>
      </c>
      <c r="Z104" s="543">
        <f>IFERROR(IF(Z100="",0,Z100),"0")+IFERROR(IF(Z101="",0,Z101),"0")+IFERROR(IF(Z102="",0,Z102),"0")+IFERROR(IF(Z103="",0,Z103),"0")</f>
        <v>0.90670000000000006</v>
      </c>
      <c r="AA104" s="544"/>
      <c r="AB104" s="544"/>
      <c r="AC104" s="544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3">
        <f>IFERROR(SUM(X100:X103),"0")</f>
        <v>455</v>
      </c>
      <c r="Y105" s="543">
        <f>IFERROR(SUM(Y100:Y103),"0")</f>
        <v>459</v>
      </c>
      <c r="Z105" s="37"/>
      <c r="AA105" s="544"/>
      <c r="AB105" s="544"/>
      <c r="AC105" s="544"/>
    </row>
    <row r="106" spans="1:68" ht="14.25" customHeight="1" x14ac:dyDescent="0.25">
      <c r="A106" s="557" t="s">
        <v>135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5">
        <v>4680115881488</v>
      </c>
      <c r="E107" s="546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48"/>
      <c r="R107" s="548"/>
      <c r="S107" s="548"/>
      <c r="T107" s="549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5">
        <v>4680115882775</v>
      </c>
      <c r="E108" s="546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48"/>
      <c r="R108" s="548"/>
      <c r="S108" s="548"/>
      <c r="T108" s="549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5">
        <v>4680115880658</v>
      </c>
      <c r="E109" s="546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48"/>
      <c r="R109" s="548"/>
      <c r="S109" s="548"/>
      <c r="T109" s="549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customHeight="1" x14ac:dyDescent="0.25">
      <c r="A112" s="557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5">
        <v>4607091385168</v>
      </c>
      <c r="E113" s="546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48"/>
      <c r="R113" s="548"/>
      <c r="S113" s="548"/>
      <c r="T113" s="549"/>
      <c r="U113" s="34"/>
      <c r="V113" s="34"/>
      <c r="W113" s="35" t="s">
        <v>69</v>
      </c>
      <c r="X113" s="541">
        <v>500</v>
      </c>
      <c r="Y113" s="542">
        <f>IFERROR(IF(X113="",0,CEILING((X113/$H113),1)*$H113),"")</f>
        <v>502.2</v>
      </c>
      <c r="Z113" s="36">
        <f>IFERROR(IF(Y113=0,"",ROUNDUP(Y113/H113,0)*0.01898),"")</f>
        <v>1.17676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531.66666666666674</v>
      </c>
      <c r="BN113" s="64">
        <f>IFERROR(Y113*I113/H113,"0")</f>
        <v>534.00599999999997</v>
      </c>
      <c r="BO113" s="64">
        <f>IFERROR(1/J113*(X113/H113),"0")</f>
        <v>0.96450617283950624</v>
      </c>
      <c r="BP113" s="64">
        <f>IFERROR(1/J113*(Y113/H113),"0")</f>
        <v>0.96875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5">
        <v>4607091383256</v>
      </c>
      <c r="E114" s="546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48"/>
      <c r="R114" s="548"/>
      <c r="S114" s="548"/>
      <c r="T114" s="549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5">
        <v>4607091385748</v>
      </c>
      <c r="E115" s="546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48"/>
      <c r="R115" s="548"/>
      <c r="S115" s="548"/>
      <c r="T115" s="549"/>
      <c r="U115" s="34"/>
      <c r="V115" s="34"/>
      <c r="W115" s="35" t="s">
        <v>69</v>
      </c>
      <c r="X115" s="541">
        <v>405</v>
      </c>
      <c r="Y115" s="542">
        <f>IFERROR(IF(X115="",0,CEILING((X115/$H115),1)*$H115),"")</f>
        <v>405</v>
      </c>
      <c r="Z115" s="36">
        <f>IFERROR(IF(Y115=0,"",ROUNDUP(Y115/H115,0)*0.00651),"")</f>
        <v>0.97650000000000003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442.79999999999995</v>
      </c>
      <c r="BN115" s="64">
        <f>IFERROR(Y115*I115/H115,"0")</f>
        <v>442.79999999999995</v>
      </c>
      <c r="BO115" s="64">
        <f>IFERROR(1/J115*(X115/H115),"0")</f>
        <v>0.82417582417582425</v>
      </c>
      <c r="BP115" s="64">
        <f>IFERROR(1/J115*(Y115/H115),"0")</f>
        <v>0.82417582417582425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5">
        <v>4680115884533</v>
      </c>
      <c r="E116" s="546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48"/>
      <c r="R116" s="548"/>
      <c r="S116" s="548"/>
      <c r="T116" s="549"/>
      <c r="U116" s="34"/>
      <c r="V116" s="34"/>
      <c r="W116" s="35" t="s">
        <v>69</v>
      </c>
      <c r="X116" s="541">
        <v>18</v>
      </c>
      <c r="Y116" s="542">
        <f>IFERROR(IF(X116="",0,CEILING((X116/$H116),1)*$H116),"")</f>
        <v>18</v>
      </c>
      <c r="Z116" s="36">
        <f>IFERROR(IF(Y116=0,"",ROUNDUP(Y116/H116,0)*0.00651),"")</f>
        <v>6.5100000000000005E-2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19.8</v>
      </c>
      <c r="BN116" s="64">
        <f>IFERROR(Y116*I116/H116,"0")</f>
        <v>19.8</v>
      </c>
      <c r="BO116" s="64">
        <f>IFERROR(1/J116*(X116/H116),"0")</f>
        <v>5.4945054945054951E-2</v>
      </c>
      <c r="BP116" s="64">
        <f>IFERROR(1/J116*(Y116/H116),"0")</f>
        <v>5.4945054945054951E-2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3">
        <f>IFERROR(X113/H113,"0")+IFERROR(X114/H114,"0")+IFERROR(X115/H115,"0")+IFERROR(X116/H116,"0")</f>
        <v>221.72839506172841</v>
      </c>
      <c r="Y117" s="543">
        <f>IFERROR(Y113/H113,"0")+IFERROR(Y114/H114,"0")+IFERROR(Y115/H115,"0")+IFERROR(Y116/H116,"0")</f>
        <v>222</v>
      </c>
      <c r="Z117" s="543">
        <f>IFERROR(IF(Z113="",0,Z113),"0")+IFERROR(IF(Z114="",0,Z114),"0")+IFERROR(IF(Z115="",0,Z115),"0")+IFERROR(IF(Z116="",0,Z116),"0")</f>
        <v>2.2183600000000001</v>
      </c>
      <c r="AA117" s="544"/>
      <c r="AB117" s="544"/>
      <c r="AC117" s="544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3">
        <f>IFERROR(SUM(X113:X116),"0")</f>
        <v>923</v>
      </c>
      <c r="Y118" s="543">
        <f>IFERROR(SUM(Y113:Y116),"0")</f>
        <v>925.2</v>
      </c>
      <c r="Z118" s="37"/>
      <c r="AA118" s="544"/>
      <c r="AB118" s="544"/>
      <c r="AC118" s="544"/>
    </row>
    <row r="119" spans="1:68" ht="14.25" customHeight="1" x14ac:dyDescent="0.25">
      <c r="A119" s="557" t="s">
        <v>165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5">
        <v>4680115880238</v>
      </c>
      <c r="E120" s="546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48"/>
      <c r="R120" s="548"/>
      <c r="S120" s="548"/>
      <c r="T120" s="549"/>
      <c r="U120" s="34"/>
      <c r="V120" s="34"/>
      <c r="W120" s="35" t="s">
        <v>69</v>
      </c>
      <c r="X120" s="541">
        <v>29.7</v>
      </c>
      <c r="Y120" s="542">
        <f>IFERROR(IF(X120="",0,CEILING((X120/$H120),1)*$H120),"")</f>
        <v>29.7</v>
      </c>
      <c r="Z120" s="36">
        <f>IFERROR(IF(Y120=0,"",ROUNDUP(Y120/H120,0)*0.00651),"")</f>
        <v>9.7650000000000001E-2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33.57</v>
      </c>
      <c r="BN120" s="64">
        <f>IFERROR(Y120*I120/H120,"0")</f>
        <v>33.57</v>
      </c>
      <c r="BO120" s="64">
        <f>IFERROR(1/J120*(X120/H120),"0")</f>
        <v>8.241758241758243E-2</v>
      </c>
      <c r="BP120" s="64">
        <f>IFERROR(1/J120*(Y120/H120),"0")</f>
        <v>8.241758241758243E-2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3">
        <f>IFERROR(X120/H120,"0")</f>
        <v>15</v>
      </c>
      <c r="Y121" s="543">
        <f>IFERROR(Y120/H120,"0")</f>
        <v>15</v>
      </c>
      <c r="Z121" s="543">
        <f>IFERROR(IF(Z120="",0,Z120),"0")</f>
        <v>9.7650000000000001E-2</v>
      </c>
      <c r="AA121" s="544"/>
      <c r="AB121" s="544"/>
      <c r="AC121" s="544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3">
        <f>IFERROR(SUM(X120:X120),"0")</f>
        <v>29.7</v>
      </c>
      <c r="Y122" s="543">
        <f>IFERROR(SUM(Y120:Y120),"0")</f>
        <v>29.7</v>
      </c>
      <c r="Z122" s="37"/>
      <c r="AA122" s="544"/>
      <c r="AB122" s="544"/>
      <c r="AC122" s="544"/>
    </row>
    <row r="123" spans="1:68" ht="16.5" customHeight="1" x14ac:dyDescent="0.25">
      <c r="A123" s="558" t="s">
        <v>223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6"/>
      <c r="AB123" s="536"/>
      <c r="AC123" s="536"/>
    </row>
    <row r="124" spans="1:68" ht="14.25" customHeight="1" x14ac:dyDescent="0.25">
      <c r="A124" s="557" t="s">
        <v>99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5">
        <v>4680115882577</v>
      </c>
      <c r="E125" s="546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48"/>
      <c r="R125" s="548"/>
      <c r="S125" s="548"/>
      <c r="T125" s="549"/>
      <c r="U125" s="34"/>
      <c r="V125" s="34"/>
      <c r="W125" s="35" t="s">
        <v>69</v>
      </c>
      <c r="X125" s="541">
        <v>60</v>
      </c>
      <c r="Y125" s="542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5">
        <v>4680115882577</v>
      </c>
      <c r="E126" s="546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48"/>
      <c r="R126" s="548"/>
      <c r="S126" s="548"/>
      <c r="T126" s="549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3">
        <f>IFERROR(X125/H125,"0")+IFERROR(X126/H126,"0")</f>
        <v>18.75</v>
      </c>
      <c r="Y127" s="543">
        <f>IFERROR(Y125/H125,"0")+IFERROR(Y126/H126,"0")</f>
        <v>19</v>
      </c>
      <c r="Z127" s="543">
        <f>IFERROR(IF(Z125="",0,Z125),"0")+IFERROR(IF(Z126="",0,Z126),"0")</f>
        <v>0.12369000000000001</v>
      </c>
      <c r="AA127" s="544"/>
      <c r="AB127" s="544"/>
      <c r="AC127" s="544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3">
        <f>IFERROR(SUM(X125:X126),"0")</f>
        <v>60</v>
      </c>
      <c r="Y128" s="543">
        <f>IFERROR(SUM(Y125:Y126),"0")</f>
        <v>60.800000000000004</v>
      </c>
      <c r="Z128" s="37"/>
      <c r="AA128" s="544"/>
      <c r="AB128" s="544"/>
      <c r="AC128" s="544"/>
    </row>
    <row r="129" spans="1:68" ht="14.25" customHeight="1" x14ac:dyDescent="0.25">
      <c r="A129" s="557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5">
        <v>4680115883444</v>
      </c>
      <c r="E130" s="546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48"/>
      <c r="R130" s="548"/>
      <c r="S130" s="548"/>
      <c r="T130" s="549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5">
        <v>4680115883444</v>
      </c>
      <c r="E131" s="546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69</v>
      </c>
      <c r="X131" s="541">
        <v>35</v>
      </c>
      <c r="Y131" s="542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3">
        <f>IFERROR(X130/H130,"0")+IFERROR(X131/H131,"0")</f>
        <v>12.5</v>
      </c>
      <c r="Y132" s="543">
        <f>IFERROR(Y130/H130,"0")+IFERROR(Y131/H131,"0")</f>
        <v>13</v>
      </c>
      <c r="Z132" s="543">
        <f>IFERROR(IF(Z130="",0,Z130),"0")+IFERROR(IF(Z131="",0,Z131),"0")</f>
        <v>8.4629999999999997E-2</v>
      </c>
      <c r="AA132" s="544"/>
      <c r="AB132" s="544"/>
      <c r="AC132" s="544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3">
        <f>IFERROR(SUM(X130:X131),"0")</f>
        <v>35</v>
      </c>
      <c r="Y133" s="543">
        <f>IFERROR(SUM(Y130:Y131),"0")</f>
        <v>36.4</v>
      </c>
      <c r="Z133" s="37"/>
      <c r="AA133" s="544"/>
      <c r="AB133" s="544"/>
      <c r="AC133" s="544"/>
    </row>
    <row r="134" spans="1:68" ht="14.25" customHeight="1" x14ac:dyDescent="0.25">
      <c r="A134" s="557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5">
        <v>4680115882584</v>
      </c>
      <c r="E135" s="546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48"/>
      <c r="R135" s="548"/>
      <c r="S135" s="548"/>
      <c r="T135" s="549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5">
        <v>4680115882584</v>
      </c>
      <c r="E136" s="546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48"/>
      <c r="R136" s="548"/>
      <c r="S136" s="548"/>
      <c r="T136" s="549"/>
      <c r="U136" s="34"/>
      <c r="V136" s="34"/>
      <c r="W136" s="35" t="s">
        <v>69</v>
      </c>
      <c r="X136" s="541">
        <v>39.6</v>
      </c>
      <c r="Y136" s="542">
        <f>IFERROR(IF(X136="",0,CEILING((X136/$H136),1)*$H136),"")</f>
        <v>39.6</v>
      </c>
      <c r="Z136" s="36">
        <f>IFERROR(IF(Y136=0,"",ROUNDUP(Y136/H136,0)*0.00651),"")</f>
        <v>9.7650000000000001E-2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43.62</v>
      </c>
      <c r="BN136" s="64">
        <f>IFERROR(Y136*I136/H136,"0")</f>
        <v>43.62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3">
        <f>IFERROR(X135/H135,"0")+IFERROR(X136/H136,"0")</f>
        <v>15</v>
      </c>
      <c r="Y137" s="543">
        <f>IFERROR(Y135/H135,"0")+IFERROR(Y136/H136,"0")</f>
        <v>15</v>
      </c>
      <c r="Z137" s="543">
        <f>IFERROR(IF(Z135="",0,Z135),"0")+IFERROR(IF(Z136="",0,Z136),"0")</f>
        <v>9.7650000000000001E-2</v>
      </c>
      <c r="AA137" s="544"/>
      <c r="AB137" s="544"/>
      <c r="AC137" s="544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3">
        <f>IFERROR(SUM(X135:X136),"0")</f>
        <v>39.6</v>
      </c>
      <c r="Y138" s="543">
        <f>IFERROR(SUM(Y135:Y136),"0")</f>
        <v>39.6</v>
      </c>
      <c r="Z138" s="37"/>
      <c r="AA138" s="544"/>
      <c r="AB138" s="544"/>
      <c r="AC138" s="544"/>
    </row>
    <row r="139" spans="1:68" ht="16.5" customHeight="1" x14ac:dyDescent="0.25">
      <c r="A139" s="558" t="s">
        <v>97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6"/>
      <c r="AB139" s="536"/>
      <c r="AC139" s="536"/>
    </row>
    <row r="140" spans="1:68" ht="14.25" customHeight="1" x14ac:dyDescent="0.25">
      <c r="A140" s="557" t="s">
        <v>99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235</v>
      </c>
      <c r="B141" s="54" t="s">
        <v>236</v>
      </c>
      <c r="C141" s="31">
        <v>4301012244</v>
      </c>
      <c r="D141" s="545">
        <v>4680115887374</v>
      </c>
      <c r="E141" s="546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3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48"/>
      <c r="R141" s="548"/>
      <c r="S141" s="548"/>
      <c r="T141" s="549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237</v>
      </c>
      <c r="AC141" s="179" t="s">
        <v>238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239</v>
      </c>
      <c r="B142" s="54" t="s">
        <v>240</v>
      </c>
      <c r="C142" s="31">
        <v>4301011705</v>
      </c>
      <c r="D142" s="545">
        <v>4607091384604</v>
      </c>
      <c r="E142" s="546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242</v>
      </c>
      <c r="B143" s="54" t="s">
        <v>243</v>
      </c>
      <c r="C143" s="31">
        <v>4301012179</v>
      </c>
      <c r="D143" s="545">
        <v>4680115886810</v>
      </c>
      <c r="E143" s="546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48"/>
      <c r="R143" s="548"/>
      <c r="S143" s="548"/>
      <c r="T143" s="549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244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customHeight="1" x14ac:dyDescent="0.25">
      <c r="A146" s="557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245</v>
      </c>
      <c r="B147" s="54" t="s">
        <v>246</v>
      </c>
      <c r="C147" s="31">
        <v>4301030895</v>
      </c>
      <c r="D147" s="545">
        <v>4607091387667</v>
      </c>
      <c r="E147" s="546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248</v>
      </c>
      <c r="B148" s="54" t="s">
        <v>249</v>
      </c>
      <c r="C148" s="31">
        <v>4301030961</v>
      </c>
      <c r="D148" s="545">
        <v>4607091387636</v>
      </c>
      <c r="E148" s="546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251</v>
      </c>
      <c r="B149" s="54" t="s">
        <v>252</v>
      </c>
      <c r="C149" s="31">
        <v>4301030963</v>
      </c>
      <c r="D149" s="545">
        <v>4607091382426</v>
      </c>
      <c r="E149" s="546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253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customHeight="1" x14ac:dyDescent="0.25">
      <c r="A152" s="557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254</v>
      </c>
      <c r="B153" s="54" t="s">
        <v>255</v>
      </c>
      <c r="C153" s="31">
        <v>4301052064</v>
      </c>
      <c r="D153" s="545">
        <v>4680115887459</v>
      </c>
      <c r="E153" s="546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7" t="s">
        <v>256</v>
      </c>
      <c r="Q153" s="548"/>
      <c r="R153" s="548"/>
      <c r="S153" s="548"/>
      <c r="T153" s="549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237</v>
      </c>
      <c r="AC153" s="191" t="s">
        <v>257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customHeight="1" x14ac:dyDescent="0.2">
      <c r="A156" s="639" t="s">
        <v>258</v>
      </c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0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48"/>
      <c r="AB156" s="48"/>
      <c r="AC156" s="48"/>
    </row>
    <row r="157" spans="1:68" ht="16.5" customHeight="1" x14ac:dyDescent="0.25">
      <c r="A157" s="558" t="s">
        <v>259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6"/>
      <c r="AB157" s="536"/>
      <c r="AC157" s="536"/>
    </row>
    <row r="158" spans="1:68" ht="14.25" customHeight="1" x14ac:dyDescent="0.25">
      <c r="A158" s="557" t="s">
        <v>135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260</v>
      </c>
      <c r="B159" s="54" t="s">
        <v>261</v>
      </c>
      <c r="C159" s="31">
        <v>4301020323</v>
      </c>
      <c r="D159" s="545">
        <v>4680115886223</v>
      </c>
      <c r="E159" s="546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48"/>
      <c r="R159" s="548"/>
      <c r="S159" s="548"/>
      <c r="T159" s="549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262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customHeight="1" x14ac:dyDescent="0.25">
      <c r="A162" s="557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263</v>
      </c>
      <c r="B163" s="54" t="s">
        <v>264</v>
      </c>
      <c r="C163" s="31">
        <v>4301031191</v>
      </c>
      <c r="D163" s="545">
        <v>4680115880993</v>
      </c>
      <c r="E163" s="546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199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48"/>
      <c r="R163" s="548"/>
      <c r="S163" s="548"/>
      <c r="T163" s="549"/>
      <c r="U163" s="34"/>
      <c r="V163" s="34"/>
      <c r="W163" s="35" t="s">
        <v>69</v>
      </c>
      <c r="X163" s="541">
        <v>50</v>
      </c>
      <c r="Y163" s="542">
        <f t="shared" ref="Y163:Y171" si="5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195" t="s">
        <v>265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53.214285714285715</v>
      </c>
      <c r="BN163" s="64">
        <f t="shared" ref="BN163:BN171" si="7">IFERROR(Y163*I163/H163,"0")</f>
        <v>53.64</v>
      </c>
      <c r="BO163" s="64">
        <f t="shared" ref="BO163:BO171" si="8">IFERROR(1/J163*(X163/H163),"0")</f>
        <v>9.0187590187590191E-2</v>
      </c>
      <c r="BP163" s="64">
        <f t="shared" ref="BP163:BP171" si="9">IFERROR(1/J163*(Y163/H163),"0")</f>
        <v>9.0909090909090912E-2</v>
      </c>
    </row>
    <row r="164" spans="1:68" ht="27" customHeight="1" x14ac:dyDescent="0.25">
      <c r="A164" s="54" t="s">
        <v>266</v>
      </c>
      <c r="B164" s="54" t="s">
        <v>267</v>
      </c>
      <c r="C164" s="31">
        <v>4301031204</v>
      </c>
      <c r="D164" s="545">
        <v>4680115881761</v>
      </c>
      <c r="E164" s="546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 t="s">
        <v>199</v>
      </c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48"/>
      <c r="R164" s="548"/>
      <c r="S164" s="548"/>
      <c r="T164" s="549"/>
      <c r="U164" s="34"/>
      <c r="V164" s="34"/>
      <c r="W164" s="35" t="s">
        <v>69</v>
      </c>
      <c r="X164" s="541">
        <v>30</v>
      </c>
      <c r="Y164" s="542">
        <f t="shared" si="5"/>
        <v>33.6</v>
      </c>
      <c r="Z164" s="36">
        <f>IFERROR(IF(Y164=0,"",ROUNDUP(Y164/H164,0)*0.00902),"")</f>
        <v>7.2160000000000002E-2</v>
      </c>
      <c r="AA164" s="56"/>
      <c r="AB164" s="57"/>
      <c r="AC164" s="197" t="s">
        <v>268</v>
      </c>
      <c r="AG164" s="64"/>
      <c r="AJ164" s="68" t="s">
        <v>106</v>
      </c>
      <c r="AK164" s="68">
        <v>50.4</v>
      </c>
      <c r="BB164" s="198" t="s">
        <v>1</v>
      </c>
      <c r="BM164" s="64">
        <f t="shared" si="6"/>
        <v>31.928571428571427</v>
      </c>
      <c r="BN164" s="64">
        <f t="shared" si="7"/>
        <v>35.76</v>
      </c>
      <c r="BO164" s="64">
        <f t="shared" si="8"/>
        <v>5.4112554112554112E-2</v>
      </c>
      <c r="BP164" s="64">
        <f t="shared" si="9"/>
        <v>6.0606060606060608E-2</v>
      </c>
    </row>
    <row r="165" spans="1:68" ht="27" customHeight="1" x14ac:dyDescent="0.25">
      <c r="A165" s="54" t="s">
        <v>269</v>
      </c>
      <c r="B165" s="54" t="s">
        <v>270</v>
      </c>
      <c r="C165" s="31">
        <v>4301031201</v>
      </c>
      <c r="D165" s="545">
        <v>4680115881563</v>
      </c>
      <c r="E165" s="546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199</v>
      </c>
      <c r="M165" s="33" t="s">
        <v>68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48"/>
      <c r="R165" s="548"/>
      <c r="S165" s="548"/>
      <c r="T165" s="549"/>
      <c r="U165" s="34"/>
      <c r="V165" s="34"/>
      <c r="W165" s="35" t="s">
        <v>69</v>
      </c>
      <c r="X165" s="541">
        <v>250</v>
      </c>
      <c r="Y165" s="542">
        <f t="shared" si="5"/>
        <v>252</v>
      </c>
      <c r="Z165" s="36">
        <f>IFERROR(IF(Y165=0,"",ROUNDUP(Y165/H165,0)*0.00902),"")</f>
        <v>0.54120000000000001</v>
      </c>
      <c r="AA165" s="56"/>
      <c r="AB165" s="57"/>
      <c r="AC165" s="199" t="s">
        <v>271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262.5</v>
      </c>
      <c r="BN165" s="64">
        <f t="shared" si="7"/>
        <v>264.59999999999997</v>
      </c>
      <c r="BO165" s="64">
        <f t="shared" si="8"/>
        <v>0.45093795093795092</v>
      </c>
      <c r="BP165" s="64">
        <f t="shared" si="9"/>
        <v>0.45454545454545459</v>
      </c>
    </row>
    <row r="166" spans="1:68" ht="27" customHeight="1" x14ac:dyDescent="0.25">
      <c r="A166" s="54" t="s">
        <v>272</v>
      </c>
      <c r="B166" s="54" t="s">
        <v>273</v>
      </c>
      <c r="C166" s="31">
        <v>4301031199</v>
      </c>
      <c r="D166" s="545">
        <v>4680115880986</v>
      </c>
      <c r="E166" s="546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274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48"/>
      <c r="R166" s="548"/>
      <c r="S166" s="548"/>
      <c r="T166" s="549"/>
      <c r="U166" s="34"/>
      <c r="V166" s="34"/>
      <c r="W166" s="35" t="s">
        <v>69</v>
      </c>
      <c r="X166" s="541">
        <v>62.999999999999993</v>
      </c>
      <c r="Y166" s="542">
        <f t="shared" si="5"/>
        <v>63</v>
      </c>
      <c r="Z166" s="36">
        <f>IFERROR(IF(Y166=0,"",ROUNDUP(Y166/H166,0)*0.00502),"")</f>
        <v>0.15060000000000001</v>
      </c>
      <c r="AA166" s="56"/>
      <c r="AB166" s="57"/>
      <c r="AC166" s="201" t="s">
        <v>265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66.899999999999991</v>
      </c>
      <c r="BN166" s="64">
        <f t="shared" si="7"/>
        <v>66.900000000000006</v>
      </c>
      <c r="BO166" s="64">
        <f t="shared" si="8"/>
        <v>0.12820512820512819</v>
      </c>
      <c r="BP166" s="64">
        <f t="shared" si="9"/>
        <v>0.12820512820512822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45">
        <v>4680115881785</v>
      </c>
      <c r="E167" s="546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 t="s">
        <v>274</v>
      </c>
      <c r="M167" s="33" t="s">
        <v>68</v>
      </c>
      <c r="N167" s="33"/>
      <c r="O167" s="32">
        <v>40</v>
      </c>
      <c r="P167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48"/>
      <c r="R167" s="548"/>
      <c r="S167" s="548"/>
      <c r="T167" s="549"/>
      <c r="U167" s="34"/>
      <c r="V167" s="34"/>
      <c r="W167" s="35" t="s">
        <v>69</v>
      </c>
      <c r="X167" s="541">
        <v>70</v>
      </c>
      <c r="Y167" s="542">
        <f t="shared" si="5"/>
        <v>71.400000000000006</v>
      </c>
      <c r="Z167" s="36">
        <f>IFERROR(IF(Y167=0,"",ROUNDUP(Y167/H167,0)*0.00502),"")</f>
        <v>0.17068</v>
      </c>
      <c r="AA167" s="56"/>
      <c r="AB167" s="57"/>
      <c r="AC167" s="203" t="s">
        <v>268</v>
      </c>
      <c r="AG167" s="64"/>
      <c r="AJ167" s="68" t="s">
        <v>106</v>
      </c>
      <c r="AK167" s="68">
        <v>37.799999999999997</v>
      </c>
      <c r="BB167" s="204" t="s">
        <v>1</v>
      </c>
      <c r="BM167" s="64">
        <f t="shared" si="6"/>
        <v>74.333333333333329</v>
      </c>
      <c r="BN167" s="64">
        <f t="shared" si="7"/>
        <v>75.820000000000007</v>
      </c>
      <c r="BO167" s="64">
        <f t="shared" si="8"/>
        <v>0.14245014245014245</v>
      </c>
      <c r="BP167" s="64">
        <f t="shared" si="9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4301031399</v>
      </c>
      <c r="D168" s="545">
        <v>4680115886537</v>
      </c>
      <c r="E168" s="546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48"/>
      <c r="R168" s="548"/>
      <c r="S168" s="548"/>
      <c r="T168" s="549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279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45">
        <v>4680115881679</v>
      </c>
      <c r="E169" s="546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274</v>
      </c>
      <c r="M169" s="33" t="s">
        <v>68</v>
      </c>
      <c r="N169" s="33"/>
      <c r="O169" s="32">
        <v>40</v>
      </c>
      <c r="P169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48"/>
      <c r="R169" s="548"/>
      <c r="S169" s="548"/>
      <c r="T169" s="549"/>
      <c r="U169" s="34"/>
      <c r="V169" s="34"/>
      <c r="W169" s="35" t="s">
        <v>69</v>
      </c>
      <c r="X169" s="541">
        <v>122.5</v>
      </c>
      <c r="Y169" s="542">
        <f t="shared" si="5"/>
        <v>123.9</v>
      </c>
      <c r="Z169" s="36">
        <f>IFERROR(IF(Y169=0,"",ROUNDUP(Y169/H169,0)*0.00502),"")</f>
        <v>0.29618</v>
      </c>
      <c r="AA169" s="56"/>
      <c r="AB169" s="57"/>
      <c r="AC169" s="207" t="s">
        <v>271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128.33333333333331</v>
      </c>
      <c r="BN169" s="64">
        <f t="shared" si="7"/>
        <v>129.80000000000001</v>
      </c>
      <c r="BO169" s="64">
        <f t="shared" si="8"/>
        <v>0.2492877492877493</v>
      </c>
      <c r="BP169" s="64">
        <f t="shared" si="9"/>
        <v>0.25213675213675218</v>
      </c>
    </row>
    <row r="170" spans="1:68" ht="27" customHeight="1" x14ac:dyDescent="0.25">
      <c r="A170" s="54" t="s">
        <v>282</v>
      </c>
      <c r="B170" s="54" t="s">
        <v>283</v>
      </c>
      <c r="C170" s="31">
        <v>4301031158</v>
      </c>
      <c r="D170" s="545">
        <v>4680115880191</v>
      </c>
      <c r="E170" s="546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48"/>
      <c r="R170" s="548"/>
      <c r="S170" s="548"/>
      <c r="T170" s="549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271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4301031245</v>
      </c>
      <c r="D171" s="545">
        <v>4680115883963</v>
      </c>
      <c r="E171" s="546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48"/>
      <c r="R171" s="548"/>
      <c r="S171" s="548"/>
      <c r="T171" s="549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200.23809523809524</v>
      </c>
      <c r="Y172" s="543">
        <f>IFERROR(Y163/H163,"0")+IFERROR(Y164/H164,"0")+IFERROR(Y165/H165,"0")+IFERROR(Y166/H166,"0")+IFERROR(Y167/H167,"0")+IFERROR(Y168/H168,"0")+IFERROR(Y169/H169,"0")+IFERROR(Y170/H170,"0")+IFERROR(Y171/H171,"0")</f>
        <v>203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1.3390599999999999</v>
      </c>
      <c r="AA172" s="544"/>
      <c r="AB172" s="544"/>
      <c r="AC172" s="544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3">
        <f>IFERROR(SUM(X163:X171),"0")</f>
        <v>585.5</v>
      </c>
      <c r="Y173" s="543">
        <f>IFERROR(SUM(Y163:Y171),"0")</f>
        <v>594.29999999999995</v>
      </c>
      <c r="Z173" s="37"/>
      <c r="AA173" s="544"/>
      <c r="AB173" s="544"/>
      <c r="AC173" s="544"/>
    </row>
    <row r="174" spans="1:68" ht="14.25" customHeight="1" x14ac:dyDescent="0.25">
      <c r="A174" s="557" t="s">
        <v>91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45">
        <v>4680115886780</v>
      </c>
      <c r="E175" s="546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48"/>
      <c r="R175" s="548"/>
      <c r="S175" s="548"/>
      <c r="T175" s="549"/>
      <c r="U175" s="34"/>
      <c r="V175" s="34"/>
      <c r="W175" s="35" t="s">
        <v>69</v>
      </c>
      <c r="X175" s="541">
        <v>7.0000000000000009</v>
      </c>
      <c r="Y175" s="542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3" t="s">
        <v>291</v>
      </c>
      <c r="AG175" s="64"/>
      <c r="AJ175" s="68"/>
      <c r="AK175" s="68">
        <v>0</v>
      </c>
      <c r="BB175" s="214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45">
        <v>4680115886742</v>
      </c>
      <c r="E176" s="546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48"/>
      <c r="R176" s="548"/>
      <c r="S176" s="548"/>
      <c r="T176" s="549"/>
      <c r="U176" s="34"/>
      <c r="V176" s="34"/>
      <c r="W176" s="35" t="s">
        <v>69</v>
      </c>
      <c r="X176" s="541">
        <v>7.0000000000000009</v>
      </c>
      <c r="Y176" s="542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15" t="s">
        <v>294</v>
      </c>
      <c r="AG176" s="64"/>
      <c r="AJ176" s="68"/>
      <c r="AK176" s="68">
        <v>0</v>
      </c>
      <c r="BB176" s="216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45">
        <v>4680115886766</v>
      </c>
      <c r="E177" s="546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7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69</v>
      </c>
      <c r="X177" s="541">
        <v>7.0000000000000009</v>
      </c>
      <c r="Y177" s="542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17" t="s">
        <v>294</v>
      </c>
      <c r="AG177" s="64"/>
      <c r="AJ177" s="68"/>
      <c r="AK177" s="68">
        <v>0</v>
      </c>
      <c r="BB177" s="218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3">
        <f>IFERROR(X175/H175,"0")+IFERROR(X176/H176,"0")+IFERROR(X177/H177,"0")</f>
        <v>16.666666666666668</v>
      </c>
      <c r="Y178" s="543">
        <f>IFERROR(Y175/H175,"0")+IFERROR(Y176/H176,"0")+IFERROR(Y177/H177,"0")</f>
        <v>18</v>
      </c>
      <c r="Z178" s="543">
        <f>IFERROR(IF(Z175="",0,Z175),"0")+IFERROR(IF(Z176="",0,Z176),"0")+IFERROR(IF(Z177="",0,Z177),"0")</f>
        <v>0.1062</v>
      </c>
      <c r="AA178" s="544"/>
      <c r="AB178" s="544"/>
      <c r="AC178" s="544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3">
        <f>IFERROR(SUM(X175:X177),"0")</f>
        <v>21.000000000000004</v>
      </c>
      <c r="Y179" s="543">
        <f>IFERROR(SUM(Y175:Y177),"0")</f>
        <v>22.68</v>
      </c>
      <c r="Z179" s="37"/>
      <c r="AA179" s="544"/>
      <c r="AB179" s="544"/>
      <c r="AC179" s="544"/>
    </row>
    <row r="180" spans="1:68" ht="14.25" customHeight="1" x14ac:dyDescent="0.25">
      <c r="A180" s="557" t="s">
        <v>297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45">
        <v>4680115886797</v>
      </c>
      <c r="E181" s="546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48"/>
      <c r="R181" s="548"/>
      <c r="S181" s="548"/>
      <c r="T181" s="549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294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customHeight="1" x14ac:dyDescent="0.25">
      <c r="A184" s="558" t="s">
        <v>300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6"/>
      <c r="AB184" s="536"/>
      <c r="AC184" s="536"/>
    </row>
    <row r="185" spans="1:68" ht="14.25" customHeight="1" x14ac:dyDescent="0.25">
      <c r="A185" s="557" t="s">
        <v>99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301</v>
      </c>
      <c r="B186" s="54" t="s">
        <v>302</v>
      </c>
      <c r="C186" s="31">
        <v>4301011450</v>
      </c>
      <c r="D186" s="545">
        <v>4680115881402</v>
      </c>
      <c r="E186" s="546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48"/>
      <c r="R186" s="548"/>
      <c r="S186" s="548"/>
      <c r="T186" s="549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303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304</v>
      </c>
      <c r="B187" s="54" t="s">
        <v>305</v>
      </c>
      <c r="C187" s="31">
        <v>4301011768</v>
      </c>
      <c r="D187" s="545">
        <v>4680115881396</v>
      </c>
      <c r="E187" s="546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48"/>
      <c r="R187" s="548"/>
      <c r="S187" s="548"/>
      <c r="T187" s="549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303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customHeight="1" x14ac:dyDescent="0.25">
      <c r="A190" s="557" t="s">
        <v>135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306</v>
      </c>
      <c r="B191" s="54" t="s">
        <v>307</v>
      </c>
      <c r="C191" s="31">
        <v>4301020261</v>
      </c>
      <c r="D191" s="545">
        <v>4680115882935</v>
      </c>
      <c r="E191" s="546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48"/>
      <c r="R191" s="548"/>
      <c r="S191" s="548"/>
      <c r="T191" s="549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308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309</v>
      </c>
      <c r="B192" s="54" t="s">
        <v>310</v>
      </c>
      <c r="C192" s="31">
        <v>4301020220</v>
      </c>
      <c r="D192" s="545">
        <v>4680115880764</v>
      </c>
      <c r="E192" s="546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/>
      <c r="M192" s="33" t="s">
        <v>104</v>
      </c>
      <c r="N192" s="33"/>
      <c r="O192" s="32">
        <v>50</v>
      </c>
      <c r="P192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48"/>
      <c r="R192" s="548"/>
      <c r="S192" s="548"/>
      <c r="T192" s="549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308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customHeight="1" x14ac:dyDescent="0.25">
      <c r="A195" s="557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45">
        <v>4680115882683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199</v>
      </c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69</v>
      </c>
      <c r="X196" s="541">
        <v>100</v>
      </c>
      <c r="Y196" s="542">
        <f t="shared" ref="Y196:Y203" si="10">IFERROR(IF(X196="",0,CEILING((X196/$H196),1)*$H196),"")</f>
        <v>102.60000000000001</v>
      </c>
      <c r="Z196" s="36">
        <f>IFERROR(IF(Y196=0,"",ROUNDUP(Y196/H196,0)*0.00902),"")</f>
        <v>0.17138</v>
      </c>
      <c r="AA196" s="56"/>
      <c r="AB196" s="57"/>
      <c r="AC196" s="229" t="s">
        <v>313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103.88888888888889</v>
      </c>
      <c r="BN196" s="64">
        <f t="shared" ref="BN196:BN203" si="12">IFERROR(Y196*I196/H196,"0")</f>
        <v>106.59000000000002</v>
      </c>
      <c r="BO196" s="64">
        <f t="shared" ref="BO196:BO203" si="13">IFERROR(1/J196*(X196/H196),"0")</f>
        <v>0.14029180695847362</v>
      </c>
      <c r="BP196" s="64">
        <f t="shared" ref="BP196:BP203" si="14">IFERROR(1/J196*(Y196/H196),"0")</f>
        <v>0.14393939393939395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45">
        <v>4680115882690</v>
      </c>
      <c r="E197" s="546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199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48"/>
      <c r="R197" s="548"/>
      <c r="S197" s="548"/>
      <c r="T197" s="549"/>
      <c r="U197" s="34"/>
      <c r="V197" s="34"/>
      <c r="W197" s="35" t="s">
        <v>69</v>
      </c>
      <c r="X197" s="541">
        <v>50</v>
      </c>
      <c r="Y197" s="542">
        <f t="shared" si="10"/>
        <v>54</v>
      </c>
      <c r="Z197" s="36">
        <f>IFERROR(IF(Y197=0,"",ROUNDUP(Y197/H197,0)*0.00902),"")</f>
        <v>9.0200000000000002E-2</v>
      </c>
      <c r="AA197" s="56"/>
      <c r="AB197" s="57"/>
      <c r="AC197" s="231" t="s">
        <v>316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51.944444444444443</v>
      </c>
      <c r="BN197" s="64">
        <f t="shared" si="12"/>
        <v>56.099999999999994</v>
      </c>
      <c r="BO197" s="64">
        <f t="shared" si="13"/>
        <v>7.0145903479236812E-2</v>
      </c>
      <c r="BP197" s="64">
        <f t="shared" si="14"/>
        <v>7.575757575757576E-2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45">
        <v>4680115882669</v>
      </c>
      <c r="E198" s="546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 t="s">
        <v>199</v>
      </c>
      <c r="M198" s="33" t="s">
        <v>68</v>
      </c>
      <c r="N198" s="33"/>
      <c r="O198" s="32">
        <v>40</v>
      </c>
      <c r="P198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48"/>
      <c r="R198" s="548"/>
      <c r="S198" s="548"/>
      <c r="T198" s="549"/>
      <c r="U198" s="34"/>
      <c r="V198" s="34"/>
      <c r="W198" s="35" t="s">
        <v>69</v>
      </c>
      <c r="X198" s="541">
        <v>500</v>
      </c>
      <c r="Y198" s="542">
        <f t="shared" si="10"/>
        <v>502.20000000000005</v>
      </c>
      <c r="Z198" s="36">
        <f>IFERROR(IF(Y198=0,"",ROUNDUP(Y198/H198,0)*0.00902),"")</f>
        <v>0.83886000000000005</v>
      </c>
      <c r="AA198" s="56"/>
      <c r="AB198" s="57"/>
      <c r="AC198" s="233" t="s">
        <v>319</v>
      </c>
      <c r="AG198" s="64"/>
      <c r="AJ198" s="68" t="s">
        <v>106</v>
      </c>
      <c r="AK198" s="68">
        <v>64.8</v>
      </c>
      <c r="BB198" s="234" t="s">
        <v>1</v>
      </c>
      <c r="BM198" s="64">
        <f t="shared" si="11"/>
        <v>519.44444444444446</v>
      </c>
      <c r="BN198" s="64">
        <f t="shared" si="12"/>
        <v>521.73</v>
      </c>
      <c r="BO198" s="64">
        <f t="shared" si="13"/>
        <v>0.70145903479236804</v>
      </c>
      <c r="BP198" s="64">
        <f t="shared" si="14"/>
        <v>0.70454545454545459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45">
        <v>4680115882676</v>
      </c>
      <c r="E199" s="546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199</v>
      </c>
      <c r="M199" s="33" t="s">
        <v>68</v>
      </c>
      <c r="N199" s="33"/>
      <c r="O199" s="32">
        <v>40</v>
      </c>
      <c r="P199" s="8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48"/>
      <c r="R199" s="548"/>
      <c r="S199" s="548"/>
      <c r="T199" s="549"/>
      <c r="U199" s="34"/>
      <c r="V199" s="34"/>
      <c r="W199" s="35" t="s">
        <v>69</v>
      </c>
      <c r="X199" s="541">
        <v>50</v>
      </c>
      <c r="Y199" s="542">
        <f t="shared" si="10"/>
        <v>54</v>
      </c>
      <c r="Z199" s="36">
        <f>IFERROR(IF(Y199=0,"",ROUNDUP(Y199/H199,0)*0.00902),"")</f>
        <v>9.0200000000000002E-2</v>
      </c>
      <c r="AA199" s="56"/>
      <c r="AB199" s="57"/>
      <c r="AC199" s="235" t="s">
        <v>322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51.944444444444443</v>
      </c>
      <c r="BN199" s="64">
        <f t="shared" si="12"/>
        <v>56.099999999999994</v>
      </c>
      <c r="BO199" s="64">
        <f t="shared" si="13"/>
        <v>7.0145903479236812E-2</v>
      </c>
      <c r="BP199" s="64">
        <f t="shared" si="14"/>
        <v>7.575757575757576E-2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45">
        <v>4680115884014</v>
      </c>
      <c r="E200" s="546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274</v>
      </c>
      <c r="M200" s="33" t="s">
        <v>68</v>
      </c>
      <c r="N200" s="33"/>
      <c r="O200" s="32">
        <v>40</v>
      </c>
      <c r="P200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69</v>
      </c>
      <c r="X200" s="541">
        <v>75</v>
      </c>
      <c r="Y200" s="542">
        <f t="shared" si="10"/>
        <v>75.600000000000009</v>
      </c>
      <c r="Z200" s="36">
        <f>IFERROR(IF(Y200=0,"",ROUNDUP(Y200/H200,0)*0.00502),"")</f>
        <v>0.21084</v>
      </c>
      <c r="AA200" s="56"/>
      <c r="AB200" s="57"/>
      <c r="AC200" s="237" t="s">
        <v>313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80.416666666666671</v>
      </c>
      <c r="BN200" s="64">
        <f t="shared" si="12"/>
        <v>81.06</v>
      </c>
      <c r="BO200" s="64">
        <f t="shared" si="13"/>
        <v>0.17806267806267806</v>
      </c>
      <c r="BP200" s="64">
        <f t="shared" si="14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45">
        <v>4680115884007</v>
      </c>
      <c r="E201" s="546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274</v>
      </c>
      <c r="M201" s="33" t="s">
        <v>68</v>
      </c>
      <c r="N201" s="33"/>
      <c r="O201" s="32">
        <v>40</v>
      </c>
      <c r="P201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48"/>
      <c r="R201" s="548"/>
      <c r="S201" s="548"/>
      <c r="T201" s="549"/>
      <c r="U201" s="34"/>
      <c r="V201" s="34"/>
      <c r="W201" s="35" t="s">
        <v>69</v>
      </c>
      <c r="X201" s="541">
        <v>30</v>
      </c>
      <c r="Y201" s="542">
        <f t="shared" si="10"/>
        <v>30.6</v>
      </c>
      <c r="Z201" s="36">
        <f>IFERROR(IF(Y201=0,"",ROUNDUP(Y201/H201,0)*0.00502),"")</f>
        <v>8.5339999999999999E-2</v>
      </c>
      <c r="AA201" s="56"/>
      <c r="AB201" s="57"/>
      <c r="AC201" s="239" t="s">
        <v>316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31.666666666666664</v>
      </c>
      <c r="BN201" s="64">
        <f t="shared" si="12"/>
        <v>32.299999999999997</v>
      </c>
      <c r="BO201" s="64">
        <f t="shared" si="13"/>
        <v>7.122507122507124E-2</v>
      </c>
      <c r="BP201" s="64">
        <f t="shared" si="14"/>
        <v>7.2649572649572655E-2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45">
        <v>4680115884038</v>
      </c>
      <c r="E202" s="546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 t="s">
        <v>274</v>
      </c>
      <c r="M202" s="33" t="s">
        <v>68</v>
      </c>
      <c r="N202" s="33"/>
      <c r="O202" s="32">
        <v>40</v>
      </c>
      <c r="P202" s="8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48"/>
      <c r="R202" s="548"/>
      <c r="S202" s="548"/>
      <c r="T202" s="549"/>
      <c r="U202" s="34"/>
      <c r="V202" s="34"/>
      <c r="W202" s="35" t="s">
        <v>69</v>
      </c>
      <c r="X202" s="541">
        <v>15</v>
      </c>
      <c r="Y202" s="542">
        <f t="shared" si="10"/>
        <v>16.2</v>
      </c>
      <c r="Z202" s="36">
        <f>IFERROR(IF(Y202=0,"",ROUNDUP(Y202/H202,0)*0.00502),"")</f>
        <v>4.5179999999999998E-2</v>
      </c>
      <c r="AA202" s="56"/>
      <c r="AB202" s="57"/>
      <c r="AC202" s="241" t="s">
        <v>319</v>
      </c>
      <c r="AG202" s="64"/>
      <c r="AJ202" s="68" t="s">
        <v>106</v>
      </c>
      <c r="AK202" s="68">
        <v>32.4</v>
      </c>
      <c r="BB202" s="242" t="s">
        <v>1</v>
      </c>
      <c r="BM202" s="64">
        <f t="shared" si="11"/>
        <v>15.833333333333332</v>
      </c>
      <c r="BN202" s="64">
        <f t="shared" si="12"/>
        <v>17.099999999999998</v>
      </c>
      <c r="BO202" s="64">
        <f t="shared" si="13"/>
        <v>3.561253561253562E-2</v>
      </c>
      <c r="BP202" s="64">
        <f t="shared" si="14"/>
        <v>3.8461538461538464E-2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45">
        <v>4680115884021</v>
      </c>
      <c r="E203" s="546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274</v>
      </c>
      <c r="M203" s="33" t="s">
        <v>68</v>
      </c>
      <c r="N203" s="33"/>
      <c r="O203" s="32">
        <v>40</v>
      </c>
      <c r="P203" s="7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48"/>
      <c r="R203" s="548"/>
      <c r="S203" s="548"/>
      <c r="T203" s="549"/>
      <c r="U203" s="34"/>
      <c r="V203" s="34"/>
      <c r="W203" s="35" t="s">
        <v>69</v>
      </c>
      <c r="X203" s="541">
        <v>45</v>
      </c>
      <c r="Y203" s="542">
        <f t="shared" si="10"/>
        <v>45</v>
      </c>
      <c r="Z203" s="36">
        <f>IFERROR(IF(Y203=0,"",ROUNDUP(Y203/H203,0)*0.00502),"")</f>
        <v>0.1255</v>
      </c>
      <c r="AA203" s="56"/>
      <c r="AB203" s="57"/>
      <c r="AC203" s="243" t="s">
        <v>322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47.5</v>
      </c>
      <c r="BN203" s="64">
        <f t="shared" si="12"/>
        <v>47.5</v>
      </c>
      <c r="BO203" s="64">
        <f t="shared" si="13"/>
        <v>0.10683760683760685</v>
      </c>
      <c r="BP203" s="64">
        <f t="shared" si="14"/>
        <v>0.10683760683760685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221.29629629629628</v>
      </c>
      <c r="Y204" s="543">
        <f>IFERROR(Y196/H196,"0")+IFERROR(Y197/H197,"0")+IFERROR(Y198/H198,"0")+IFERROR(Y199/H199,"0")+IFERROR(Y200/H200,"0")+IFERROR(Y201/H201,"0")+IFERROR(Y202/H202,"0")+IFERROR(Y203/H203,"0")</f>
        <v>225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1.6575</v>
      </c>
      <c r="AA204" s="544"/>
      <c r="AB204" s="544"/>
      <c r="AC204" s="544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3">
        <f>IFERROR(SUM(X196:X203),"0")</f>
        <v>865</v>
      </c>
      <c r="Y205" s="543">
        <f>IFERROR(SUM(Y196:Y203),"0")</f>
        <v>880.20000000000016</v>
      </c>
      <c r="Z205" s="37"/>
      <c r="AA205" s="544"/>
      <c r="AB205" s="544"/>
      <c r="AC205" s="544"/>
    </row>
    <row r="206" spans="1:68" ht="14.25" customHeight="1" x14ac:dyDescent="0.25">
      <c r="A206" s="557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331</v>
      </c>
      <c r="B207" s="54" t="s">
        <v>332</v>
      </c>
      <c r="C207" s="31">
        <v>4301051408</v>
      </c>
      <c r="D207" s="545">
        <v>4680115881594</v>
      </c>
      <c r="E207" s="546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48"/>
      <c r="R207" s="548"/>
      <c r="S207" s="548"/>
      <c r="T207" s="549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333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4301051411</v>
      </c>
      <c r="D208" s="545">
        <v>4680115881617</v>
      </c>
      <c r="E208" s="546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48"/>
      <c r="R208" s="548"/>
      <c r="S208" s="548"/>
      <c r="T208" s="549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336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4301051656</v>
      </c>
      <c r="D209" s="545">
        <v>4680115880573</v>
      </c>
      <c r="E209" s="546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48"/>
      <c r="R209" s="548"/>
      <c r="S209" s="548"/>
      <c r="T209" s="549"/>
      <c r="U209" s="34"/>
      <c r="V209" s="34"/>
      <c r="W209" s="35" t="s">
        <v>69</v>
      </c>
      <c r="X209" s="541">
        <v>80</v>
      </c>
      <c r="Y209" s="542">
        <f t="shared" si="15"/>
        <v>87</v>
      </c>
      <c r="Z209" s="36">
        <f>IFERROR(IF(Y209=0,"",ROUNDUP(Y209/H209,0)*0.01898),"")</f>
        <v>0.1898</v>
      </c>
      <c r="AA209" s="56"/>
      <c r="AB209" s="57"/>
      <c r="AC209" s="249" t="s">
        <v>339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84.772413793103453</v>
      </c>
      <c r="BN209" s="64">
        <f t="shared" si="17"/>
        <v>92.190000000000012</v>
      </c>
      <c r="BO209" s="64">
        <f t="shared" si="18"/>
        <v>0.14367816091954025</v>
      </c>
      <c r="BP209" s="64">
        <f t="shared" si="19"/>
        <v>0.15625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45">
        <v>4680115882195</v>
      </c>
      <c r="E210" s="546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69</v>
      </c>
      <c r="X210" s="541">
        <v>240</v>
      </c>
      <c r="Y210" s="542">
        <f t="shared" si="15"/>
        <v>240</v>
      </c>
      <c r="Z210" s="36">
        <f t="shared" ref="Z210:Z215" si="20">IFERROR(IF(Y210=0,"",ROUNDUP(Y210/H210,0)*0.00651),"")</f>
        <v>0.65100000000000002</v>
      </c>
      <c r="AA210" s="56"/>
      <c r="AB210" s="57"/>
      <c r="AC210" s="251" t="s">
        <v>333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267</v>
      </c>
      <c r="BN210" s="64">
        <f t="shared" si="17"/>
        <v>267</v>
      </c>
      <c r="BO210" s="64">
        <f t="shared" si="18"/>
        <v>0.5494505494505495</v>
      </c>
      <c r="BP210" s="64">
        <f t="shared" si="19"/>
        <v>0.5494505494505495</v>
      </c>
    </row>
    <row r="211" spans="1:68" ht="27" customHeight="1" x14ac:dyDescent="0.25">
      <c r="A211" s="54" t="s">
        <v>342</v>
      </c>
      <c r="B211" s="54" t="s">
        <v>343</v>
      </c>
      <c r="C211" s="31">
        <v>4301051752</v>
      </c>
      <c r="D211" s="545">
        <v>4680115882607</v>
      </c>
      <c r="E211" s="546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48"/>
      <c r="R211" s="548"/>
      <c r="S211" s="548"/>
      <c r="T211" s="549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344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45">
        <v>4680115880092</v>
      </c>
      <c r="E212" s="546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216</v>
      </c>
      <c r="M212" s="33" t="s">
        <v>77</v>
      </c>
      <c r="N212" s="33"/>
      <c r="O212" s="32">
        <v>45</v>
      </c>
      <c r="P212" s="7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69</v>
      </c>
      <c r="X212" s="541">
        <v>320</v>
      </c>
      <c r="Y212" s="542">
        <f t="shared" si="15"/>
        <v>321.59999999999997</v>
      </c>
      <c r="Z212" s="36">
        <f t="shared" si="20"/>
        <v>0.87234</v>
      </c>
      <c r="AA212" s="56"/>
      <c r="AB212" s="57"/>
      <c r="AC212" s="255" t="s">
        <v>339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353.60000000000008</v>
      </c>
      <c r="BN212" s="64">
        <f t="shared" si="17"/>
        <v>355.36799999999999</v>
      </c>
      <c r="BO212" s="64">
        <f t="shared" si="18"/>
        <v>0.73260073260073266</v>
      </c>
      <c r="BP212" s="64">
        <f t="shared" si="19"/>
        <v>0.73626373626373631</v>
      </c>
    </row>
    <row r="213" spans="1:68" ht="27" customHeight="1" x14ac:dyDescent="0.25">
      <c r="A213" s="54" t="s">
        <v>347</v>
      </c>
      <c r="B213" s="54" t="s">
        <v>348</v>
      </c>
      <c r="C213" s="31">
        <v>4301051668</v>
      </c>
      <c r="D213" s="545">
        <v>4680115880221</v>
      </c>
      <c r="E213" s="546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48"/>
      <c r="R213" s="548"/>
      <c r="S213" s="548"/>
      <c r="T213" s="549"/>
      <c r="U213" s="34"/>
      <c r="V213" s="34"/>
      <c r="W213" s="35" t="s">
        <v>69</v>
      </c>
      <c r="X213" s="541">
        <v>0</v>
      </c>
      <c r="Y213" s="542">
        <f t="shared" si="15"/>
        <v>0</v>
      </c>
      <c r="Z213" s="36" t="str">
        <f t="shared" si="20"/>
        <v/>
      </c>
      <c r="AA213" s="56"/>
      <c r="AB213" s="57"/>
      <c r="AC213" s="257" t="s">
        <v>339</v>
      </c>
      <c r="AG213" s="64"/>
      <c r="AJ213" s="68"/>
      <c r="AK213" s="68">
        <v>0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45">
        <v>4680115880504</v>
      </c>
      <c r="E214" s="546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48"/>
      <c r="R214" s="548"/>
      <c r="S214" s="548"/>
      <c r="T214" s="549"/>
      <c r="U214" s="34"/>
      <c r="V214" s="34"/>
      <c r="W214" s="35" t="s">
        <v>69</v>
      </c>
      <c r="X214" s="541">
        <v>60</v>
      </c>
      <c r="Y214" s="542">
        <f t="shared" si="15"/>
        <v>60</v>
      </c>
      <c r="Z214" s="36">
        <f t="shared" si="20"/>
        <v>0.16275000000000001</v>
      </c>
      <c r="AA214" s="56"/>
      <c r="AB214" s="57"/>
      <c r="AC214" s="259" t="s">
        <v>351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66.300000000000011</v>
      </c>
      <c r="BN214" s="64">
        <f t="shared" si="17"/>
        <v>66.300000000000011</v>
      </c>
      <c r="BO214" s="64">
        <f t="shared" si="18"/>
        <v>0.13736263736263737</v>
      </c>
      <c r="BP214" s="64">
        <f t="shared" si="19"/>
        <v>0.13736263736263737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45">
        <v>4680115882164</v>
      </c>
      <c r="E215" s="546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48"/>
      <c r="R215" s="548"/>
      <c r="S215" s="548"/>
      <c r="T215" s="549"/>
      <c r="U215" s="34"/>
      <c r="V215" s="34"/>
      <c r="W215" s="35" t="s">
        <v>69</v>
      </c>
      <c r="X215" s="541">
        <v>200</v>
      </c>
      <c r="Y215" s="542">
        <f t="shared" si="15"/>
        <v>201.6</v>
      </c>
      <c r="Z215" s="36">
        <f t="shared" si="20"/>
        <v>0.54683999999999999</v>
      </c>
      <c r="AA215" s="56"/>
      <c r="AB215" s="57"/>
      <c r="AC215" s="261" t="s">
        <v>336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221.50000000000003</v>
      </c>
      <c r="BN215" s="64">
        <f t="shared" si="17"/>
        <v>223.27200000000002</v>
      </c>
      <c r="BO215" s="64">
        <f t="shared" si="18"/>
        <v>0.45787545787545797</v>
      </c>
      <c r="BP215" s="64">
        <f t="shared" si="19"/>
        <v>0.46153846153846156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350.86206896551732</v>
      </c>
      <c r="Y216" s="543">
        <f>IFERROR(Y207/H207,"0")+IFERROR(Y208/H208,"0")+IFERROR(Y209/H209,"0")+IFERROR(Y210/H210,"0")+IFERROR(Y211/H211,"0")+IFERROR(Y212/H212,"0")+IFERROR(Y213/H213,"0")+IFERROR(Y214/H214,"0")+IFERROR(Y215/H215,"0")</f>
        <v>353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2.4227300000000001</v>
      </c>
      <c r="AA216" s="544"/>
      <c r="AB216" s="544"/>
      <c r="AC216" s="544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3">
        <f>IFERROR(SUM(X207:X215),"0")</f>
        <v>900</v>
      </c>
      <c r="Y217" s="543">
        <f>IFERROR(SUM(Y207:Y215),"0")</f>
        <v>910.19999999999993</v>
      </c>
      <c r="Z217" s="37"/>
      <c r="AA217" s="544"/>
      <c r="AB217" s="544"/>
      <c r="AC217" s="544"/>
    </row>
    <row r="218" spans="1:68" ht="14.25" customHeight="1" x14ac:dyDescent="0.25">
      <c r="A218" s="557" t="s">
        <v>165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354</v>
      </c>
      <c r="B219" s="54" t="s">
        <v>355</v>
      </c>
      <c r="C219" s="31">
        <v>4301060463</v>
      </c>
      <c r="D219" s="545">
        <v>4680115880818</v>
      </c>
      <c r="E219" s="546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 t="s">
        <v>216</v>
      </c>
      <c r="M219" s="33" t="s">
        <v>84</v>
      </c>
      <c r="N219" s="33"/>
      <c r="O219" s="32">
        <v>40</v>
      </c>
      <c r="P219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48"/>
      <c r="R219" s="548"/>
      <c r="S219" s="548"/>
      <c r="T219" s="549"/>
      <c r="U219" s="34"/>
      <c r="V219" s="34"/>
      <c r="W219" s="35" t="s">
        <v>69</v>
      </c>
      <c r="X219" s="541">
        <v>20</v>
      </c>
      <c r="Y219" s="542">
        <f>IFERROR(IF(X219="",0,CEILING((X219/$H219),1)*$H219),"")</f>
        <v>21.599999999999998</v>
      </c>
      <c r="Z219" s="36">
        <f>IFERROR(IF(Y219=0,"",ROUNDUP(Y219/H219,0)*0.00651),"")</f>
        <v>5.8590000000000003E-2</v>
      </c>
      <c r="AA219" s="56"/>
      <c r="AB219" s="57"/>
      <c r="AC219" s="263" t="s">
        <v>356</v>
      </c>
      <c r="AG219" s="64"/>
      <c r="AJ219" s="68" t="s">
        <v>106</v>
      </c>
      <c r="AK219" s="68">
        <v>33.6</v>
      </c>
      <c r="BB219" s="264" t="s">
        <v>1</v>
      </c>
      <c r="BM219" s="64">
        <f>IFERROR(X219*I219/H219,"0")</f>
        <v>22.100000000000005</v>
      </c>
      <c r="BN219" s="64">
        <f>IFERROR(Y219*I219/H219,"0")</f>
        <v>23.868000000000002</v>
      </c>
      <c r="BO219" s="64">
        <f>IFERROR(1/J219*(X219/H219),"0")</f>
        <v>4.5787545787545791E-2</v>
      </c>
      <c r="BP219" s="64">
        <f>IFERROR(1/J219*(Y219/H219),"0")</f>
        <v>4.9450549450549455E-2</v>
      </c>
    </row>
    <row r="220" spans="1:68" ht="37.5" customHeight="1" x14ac:dyDescent="0.25">
      <c r="A220" s="54" t="s">
        <v>357</v>
      </c>
      <c r="B220" s="54" t="s">
        <v>358</v>
      </c>
      <c r="C220" s="31">
        <v>4301060389</v>
      </c>
      <c r="D220" s="545">
        <v>4680115880801</v>
      </c>
      <c r="E220" s="546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216</v>
      </c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48"/>
      <c r="R220" s="548"/>
      <c r="S220" s="548"/>
      <c r="T220" s="549"/>
      <c r="U220" s="34"/>
      <c r="V220" s="34"/>
      <c r="W220" s="35" t="s">
        <v>69</v>
      </c>
      <c r="X220" s="541">
        <v>24</v>
      </c>
      <c r="Y220" s="542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65" t="s">
        <v>359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3">
        <f>IFERROR(X219/H219,"0")+IFERROR(X220/H220,"0")</f>
        <v>18.333333333333336</v>
      </c>
      <c r="Y221" s="543">
        <f>IFERROR(Y219/H219,"0")+IFERROR(Y220/H220,"0")</f>
        <v>19</v>
      </c>
      <c r="Z221" s="543">
        <f>IFERROR(IF(Z219="",0,Z219),"0")+IFERROR(IF(Z220="",0,Z220),"0")</f>
        <v>0.12369000000000001</v>
      </c>
      <c r="AA221" s="544"/>
      <c r="AB221" s="544"/>
      <c r="AC221" s="544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3">
        <f>IFERROR(SUM(X219:X220),"0")</f>
        <v>44</v>
      </c>
      <c r="Y222" s="543">
        <f>IFERROR(SUM(Y219:Y220),"0")</f>
        <v>45.599999999999994</v>
      </c>
      <c r="Z222" s="37"/>
      <c r="AA222" s="544"/>
      <c r="AB222" s="544"/>
      <c r="AC222" s="544"/>
    </row>
    <row r="223" spans="1:68" ht="16.5" customHeight="1" x14ac:dyDescent="0.25">
      <c r="A223" s="558" t="s">
        <v>360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6"/>
      <c r="AB223" s="536"/>
      <c r="AC223" s="536"/>
    </row>
    <row r="224" spans="1:68" ht="14.25" customHeight="1" x14ac:dyDescent="0.25">
      <c r="A224" s="557" t="s">
        <v>99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361</v>
      </c>
      <c r="B225" s="54" t="s">
        <v>362</v>
      </c>
      <c r="C225" s="31">
        <v>4301011826</v>
      </c>
      <c r="D225" s="545">
        <v>4680115884137</v>
      </c>
      <c r="E225" s="546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48"/>
      <c r="R225" s="548"/>
      <c r="S225" s="548"/>
      <c r="T225" s="549"/>
      <c r="U225" s="34"/>
      <c r="V225" s="34"/>
      <c r="W225" s="35" t="s">
        <v>69</v>
      </c>
      <c r="X225" s="541">
        <v>40</v>
      </c>
      <c r="Y225" s="542">
        <f t="shared" ref="Y225:Y234" si="21">IFERROR(IF(X225="",0,CEILING((X225/$H225),1)*$H225),"")</f>
        <v>46.4</v>
      </c>
      <c r="Z225" s="36">
        <f>IFERROR(IF(Y225=0,"",ROUNDUP(Y225/H225,0)*0.01898),"")</f>
        <v>7.5920000000000001E-2</v>
      </c>
      <c r="AA225" s="56"/>
      <c r="AB225" s="57"/>
      <c r="AC225" s="267" t="s">
        <v>363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41.5</v>
      </c>
      <c r="BN225" s="64">
        <f t="shared" ref="BN225:BN234" si="23">IFERROR(Y225*I225/H225,"0")</f>
        <v>48.14</v>
      </c>
      <c r="BO225" s="64">
        <f t="shared" ref="BO225:BO234" si="24">IFERROR(1/J225*(X225/H225),"0")</f>
        <v>5.387931034482759E-2</v>
      </c>
      <c r="BP225" s="64">
        <f t="shared" ref="BP225:BP234" si="25">IFERROR(1/J225*(Y225/H225),"0")</f>
        <v>6.25E-2</v>
      </c>
    </row>
    <row r="226" spans="1:68" ht="27" customHeight="1" x14ac:dyDescent="0.25">
      <c r="A226" s="54" t="s">
        <v>364</v>
      </c>
      <c r="B226" s="54" t="s">
        <v>365</v>
      </c>
      <c r="C226" s="31">
        <v>4301011724</v>
      </c>
      <c r="D226" s="545">
        <v>4680115884236</v>
      </c>
      <c r="E226" s="546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48"/>
      <c r="R226" s="548"/>
      <c r="S226" s="548"/>
      <c r="T226" s="549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366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4301011721</v>
      </c>
      <c r="D227" s="545">
        <v>4680115884175</v>
      </c>
      <c r="E227" s="546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 t="s">
        <v>103</v>
      </c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48"/>
      <c r="R227" s="548"/>
      <c r="S227" s="548"/>
      <c r="T227" s="549"/>
      <c r="U227" s="34"/>
      <c r="V227" s="34"/>
      <c r="W227" s="35" t="s">
        <v>69</v>
      </c>
      <c r="X227" s="541">
        <v>80</v>
      </c>
      <c r="Y227" s="542">
        <f t="shared" si="21"/>
        <v>81.2</v>
      </c>
      <c r="Z227" s="36">
        <f>IFERROR(IF(Y227=0,"",ROUNDUP(Y227/H227,0)*0.01898),"")</f>
        <v>0.13286000000000001</v>
      </c>
      <c r="AA227" s="56"/>
      <c r="AB227" s="57"/>
      <c r="AC227" s="271" t="s">
        <v>369</v>
      </c>
      <c r="AG227" s="64"/>
      <c r="AJ227" s="68" t="s">
        <v>106</v>
      </c>
      <c r="AK227" s="68">
        <v>92.8</v>
      </c>
      <c r="BB227" s="272" t="s">
        <v>1</v>
      </c>
      <c r="BM227" s="64">
        <f t="shared" si="22"/>
        <v>83</v>
      </c>
      <c r="BN227" s="64">
        <f t="shared" si="23"/>
        <v>84.245000000000005</v>
      </c>
      <c r="BO227" s="64">
        <f t="shared" si="24"/>
        <v>0.10775862068965518</v>
      </c>
      <c r="BP227" s="64">
        <f t="shared" si="25"/>
        <v>0.10937500000000001</v>
      </c>
    </row>
    <row r="228" spans="1:68" ht="27" customHeight="1" x14ac:dyDescent="0.25">
      <c r="A228" s="54" t="s">
        <v>370</v>
      </c>
      <c r="B228" s="54" t="s">
        <v>371</v>
      </c>
      <c r="C228" s="31">
        <v>4301011824</v>
      </c>
      <c r="D228" s="545">
        <v>4680115884144</v>
      </c>
      <c r="E228" s="546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69</v>
      </c>
      <c r="X228" s="541">
        <v>32</v>
      </c>
      <c r="Y228" s="542">
        <f t="shared" si="21"/>
        <v>32</v>
      </c>
      <c r="Z228" s="36">
        <f>IFERROR(IF(Y228=0,"",ROUNDUP(Y228/H228,0)*0.00902),"")</f>
        <v>7.2160000000000002E-2</v>
      </c>
      <c r="AA228" s="56"/>
      <c r="AB228" s="57"/>
      <c r="AC228" s="273" t="s">
        <v>363</v>
      </c>
      <c r="AG228" s="64"/>
      <c r="AJ228" s="68" t="s">
        <v>106</v>
      </c>
      <c r="AK228" s="68">
        <v>48</v>
      </c>
      <c r="BB228" s="274" t="s">
        <v>1</v>
      </c>
      <c r="BM228" s="64">
        <f t="shared" si="22"/>
        <v>33.68</v>
      </c>
      <c r="BN228" s="64">
        <f t="shared" si="23"/>
        <v>33.68</v>
      </c>
      <c r="BO228" s="64">
        <f t="shared" si="24"/>
        <v>6.0606060606060608E-2</v>
      </c>
      <c r="BP228" s="64">
        <f t="shared" si="25"/>
        <v>6.0606060606060608E-2</v>
      </c>
    </row>
    <row r="229" spans="1:68" ht="27" customHeight="1" x14ac:dyDescent="0.25">
      <c r="A229" s="54" t="s">
        <v>370</v>
      </c>
      <c r="B229" s="54" t="s">
        <v>372</v>
      </c>
      <c r="C229" s="31">
        <v>4301012196</v>
      </c>
      <c r="D229" s="545">
        <v>4680115884144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48"/>
      <c r="R229" s="548"/>
      <c r="S229" s="548"/>
      <c r="T229" s="549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363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4301012149</v>
      </c>
      <c r="D230" s="545">
        <v>4680115886551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48"/>
      <c r="R230" s="548"/>
      <c r="S230" s="548"/>
      <c r="T230" s="549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375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376</v>
      </c>
      <c r="B231" s="54" t="s">
        <v>377</v>
      </c>
      <c r="C231" s="31">
        <v>4301011726</v>
      </c>
      <c r="D231" s="545">
        <v>4680115884182</v>
      </c>
      <c r="E231" s="546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48"/>
      <c r="R231" s="548"/>
      <c r="S231" s="548"/>
      <c r="T231" s="549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366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4301012228</v>
      </c>
      <c r="D232" s="545">
        <v>4680115887282</v>
      </c>
      <c r="E232" s="546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4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48"/>
      <c r="R232" s="548"/>
      <c r="S232" s="548"/>
      <c r="T232" s="549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366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45">
        <v>4680115884205</v>
      </c>
      <c r="E233" s="546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 t="s">
        <v>199</v>
      </c>
      <c r="M233" s="33" t="s">
        <v>104</v>
      </c>
      <c r="N233" s="33"/>
      <c r="O233" s="32">
        <v>55</v>
      </c>
      <c r="P233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48"/>
      <c r="R233" s="548"/>
      <c r="S233" s="548"/>
      <c r="T233" s="549"/>
      <c r="U233" s="34"/>
      <c r="V233" s="34"/>
      <c r="W233" s="35" t="s">
        <v>69</v>
      </c>
      <c r="X233" s="541">
        <v>36</v>
      </c>
      <c r="Y233" s="542">
        <f t="shared" si="21"/>
        <v>36</v>
      </c>
      <c r="Z233" s="36">
        <f>IFERROR(IF(Y233=0,"",ROUNDUP(Y233/H233,0)*0.00902),"")</f>
        <v>8.1180000000000002E-2</v>
      </c>
      <c r="AA233" s="56"/>
      <c r="AB233" s="57"/>
      <c r="AC233" s="283" t="s">
        <v>369</v>
      </c>
      <c r="AG233" s="64"/>
      <c r="AJ233" s="68" t="s">
        <v>106</v>
      </c>
      <c r="AK233" s="68">
        <v>48</v>
      </c>
      <c r="BB233" s="284" t="s">
        <v>1</v>
      </c>
      <c r="BM233" s="64">
        <f t="shared" si="22"/>
        <v>37.89</v>
      </c>
      <c r="BN233" s="64">
        <f t="shared" si="23"/>
        <v>37.89</v>
      </c>
      <c r="BO233" s="64">
        <f t="shared" si="24"/>
        <v>6.8181818181818177E-2</v>
      </c>
      <c r="BP233" s="64">
        <f t="shared" si="25"/>
        <v>6.8181818181818177E-2</v>
      </c>
    </row>
    <row r="234" spans="1:68" ht="27" customHeight="1" x14ac:dyDescent="0.25">
      <c r="A234" s="54" t="s">
        <v>380</v>
      </c>
      <c r="B234" s="54" t="s">
        <v>382</v>
      </c>
      <c r="C234" s="31">
        <v>4301012195</v>
      </c>
      <c r="D234" s="545">
        <v>4680115884205</v>
      </c>
      <c r="E234" s="546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48"/>
      <c r="R234" s="548"/>
      <c r="S234" s="548"/>
      <c r="T234" s="549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369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27.344827586206897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28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0.36212</v>
      </c>
      <c r="AA235" s="544"/>
      <c r="AB235" s="544"/>
      <c r="AC235" s="544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3">
        <f>IFERROR(SUM(X225:X234),"0")</f>
        <v>188</v>
      </c>
      <c r="Y236" s="543">
        <f>IFERROR(SUM(Y225:Y234),"0")</f>
        <v>195.6</v>
      </c>
      <c r="Z236" s="37"/>
      <c r="AA236" s="544"/>
      <c r="AB236" s="544"/>
      <c r="AC236" s="544"/>
    </row>
    <row r="237" spans="1:68" ht="14.25" customHeight="1" x14ac:dyDescent="0.25">
      <c r="A237" s="557" t="s">
        <v>135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383</v>
      </c>
      <c r="B238" s="54" t="s">
        <v>384</v>
      </c>
      <c r="C238" s="31">
        <v>4301020377</v>
      </c>
      <c r="D238" s="545">
        <v>4680115885981</v>
      </c>
      <c r="E238" s="546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48"/>
      <c r="R238" s="548"/>
      <c r="S238" s="548"/>
      <c r="T238" s="549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7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4301040362</v>
      </c>
      <c r="D242" s="545">
        <v>4680115886803</v>
      </c>
      <c r="E242" s="546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45</v>
      </c>
      <c r="P242" s="61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48"/>
      <c r="R242" s="548"/>
      <c r="S242" s="548"/>
      <c r="T242" s="549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customHeight="1" x14ac:dyDescent="0.25">
      <c r="A245" s="557" t="s">
        <v>390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45">
        <v>4680115886704</v>
      </c>
      <c r="E246" s="546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48"/>
      <c r="R246" s="548"/>
      <c r="S246" s="548"/>
      <c r="T246" s="549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393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4301041008</v>
      </c>
      <c r="D247" s="545">
        <v>4680115886681</v>
      </c>
      <c r="E247" s="546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9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48"/>
      <c r="R247" s="548"/>
      <c r="S247" s="548"/>
      <c r="T247" s="549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393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45">
        <v>4680115886735</v>
      </c>
      <c r="E248" s="546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48"/>
      <c r="R248" s="548"/>
      <c r="S248" s="548"/>
      <c r="T248" s="549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393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45">
        <v>4680115886728</v>
      </c>
      <c r="E249" s="546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289</v>
      </c>
      <c r="L249" s="32"/>
      <c r="M249" s="33" t="s">
        <v>290</v>
      </c>
      <c r="N249" s="33"/>
      <c r="O249" s="32">
        <v>90</v>
      </c>
      <c r="P249" s="5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48"/>
      <c r="R249" s="548"/>
      <c r="S249" s="548"/>
      <c r="T249" s="549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393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45">
        <v>4680115886711</v>
      </c>
      <c r="E250" s="546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289</v>
      </c>
      <c r="L250" s="32"/>
      <c r="M250" s="33" t="s">
        <v>290</v>
      </c>
      <c r="N250" s="33"/>
      <c r="O250" s="32">
        <v>90</v>
      </c>
      <c r="P250" s="6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48"/>
      <c r="R250" s="548"/>
      <c r="S250" s="548"/>
      <c r="T250" s="549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393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customHeight="1" x14ac:dyDescent="0.25">
      <c r="A253" s="558" t="s">
        <v>402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6"/>
      <c r="AB253" s="536"/>
      <c r="AC253" s="536"/>
    </row>
    <row r="254" spans="1:68" ht="14.25" customHeight="1" x14ac:dyDescent="0.25">
      <c r="A254" s="557" t="s">
        <v>99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45">
        <v>4680115885837</v>
      </c>
      <c r="E255" s="546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3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48"/>
      <c r="R255" s="548"/>
      <c r="S255" s="548"/>
      <c r="T255" s="549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405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406</v>
      </c>
      <c r="B256" s="54" t="s">
        <v>407</v>
      </c>
      <c r="C256" s="31">
        <v>4301011853</v>
      </c>
      <c r="D256" s="545">
        <v>4680115885851</v>
      </c>
      <c r="E256" s="546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48"/>
      <c r="R256" s="548"/>
      <c r="S256" s="548"/>
      <c r="T256" s="549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408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409</v>
      </c>
      <c r="B257" s="54" t="s">
        <v>410</v>
      </c>
      <c r="C257" s="31">
        <v>4301011850</v>
      </c>
      <c r="D257" s="545">
        <v>4680115885806</v>
      </c>
      <c r="E257" s="546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48"/>
      <c r="R257" s="548"/>
      <c r="S257" s="548"/>
      <c r="T257" s="549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411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45">
        <v>4680115885844</v>
      </c>
      <c r="E258" s="546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48"/>
      <c r="R258" s="548"/>
      <c r="S258" s="548"/>
      <c r="T258" s="549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414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415</v>
      </c>
      <c r="B259" s="54" t="s">
        <v>416</v>
      </c>
      <c r="C259" s="31">
        <v>4301011851</v>
      </c>
      <c r="D259" s="545">
        <v>4680115885820</v>
      </c>
      <c r="E259" s="546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6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48"/>
      <c r="R259" s="548"/>
      <c r="S259" s="548"/>
      <c r="T259" s="549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417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customHeight="1" x14ac:dyDescent="0.25">
      <c r="A262" s="558" t="s">
        <v>418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6"/>
      <c r="AB262" s="536"/>
      <c r="AC262" s="536"/>
    </row>
    <row r="263" spans="1:68" ht="14.25" customHeight="1" x14ac:dyDescent="0.25">
      <c r="A263" s="557" t="s">
        <v>99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45">
        <v>4607091383423</v>
      </c>
      <c r="E264" s="546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48"/>
      <c r="R264" s="548"/>
      <c r="S264" s="548"/>
      <c r="T264" s="549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421</v>
      </c>
      <c r="B265" s="54" t="s">
        <v>422</v>
      </c>
      <c r="C265" s="31">
        <v>4301012199</v>
      </c>
      <c r="D265" s="545">
        <v>4680115886957</v>
      </c>
      <c r="E265" s="546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48"/>
      <c r="R265" s="548"/>
      <c r="S265" s="548"/>
      <c r="T265" s="549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423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45">
        <v>4680115885660</v>
      </c>
      <c r="E266" s="546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48"/>
      <c r="R266" s="548"/>
      <c r="S266" s="548"/>
      <c r="T266" s="549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369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426</v>
      </c>
      <c r="B267" s="54" t="s">
        <v>427</v>
      </c>
      <c r="C267" s="31">
        <v>4301012176</v>
      </c>
      <c r="D267" s="545">
        <v>4680115886773</v>
      </c>
      <c r="E267" s="546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48"/>
      <c r="R267" s="548"/>
      <c r="S267" s="548"/>
      <c r="T267" s="549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428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customHeight="1" x14ac:dyDescent="0.25">
      <c r="A270" s="558" t="s">
        <v>429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6"/>
      <c r="AB270" s="536"/>
      <c r="AC270" s="536"/>
    </row>
    <row r="271" spans="1:68" ht="14.25" customHeight="1" x14ac:dyDescent="0.25">
      <c r="A271" s="557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430</v>
      </c>
      <c r="B272" s="54" t="s">
        <v>431</v>
      </c>
      <c r="C272" s="31">
        <v>4301051893</v>
      </c>
      <c r="D272" s="545">
        <v>4680115886186</v>
      </c>
      <c r="E272" s="546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48"/>
      <c r="R272" s="548"/>
      <c r="S272" s="548"/>
      <c r="T272" s="549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432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433</v>
      </c>
      <c r="B273" s="54" t="s">
        <v>434</v>
      </c>
      <c r="C273" s="31">
        <v>4301051795</v>
      </c>
      <c r="D273" s="545">
        <v>4680115881228</v>
      </c>
      <c r="E273" s="546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216</v>
      </c>
      <c r="M273" s="33" t="s">
        <v>84</v>
      </c>
      <c r="N273" s="33"/>
      <c r="O273" s="32">
        <v>40</v>
      </c>
      <c r="P273" s="6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48"/>
      <c r="R273" s="548"/>
      <c r="S273" s="548"/>
      <c r="T273" s="549"/>
      <c r="U273" s="34"/>
      <c r="V273" s="34"/>
      <c r="W273" s="35" t="s">
        <v>69</v>
      </c>
      <c r="X273" s="541">
        <v>40</v>
      </c>
      <c r="Y273" s="542">
        <f>IFERROR(IF(X273="",0,CEILING((X273/$H273),1)*$H273),"")</f>
        <v>40.799999999999997</v>
      </c>
      <c r="Z273" s="36">
        <f>IFERROR(IF(Y273=0,"",ROUNDUP(Y273/H273,0)*0.00651),"")</f>
        <v>0.11067</v>
      </c>
      <c r="AA273" s="56"/>
      <c r="AB273" s="57"/>
      <c r="AC273" s="321" t="s">
        <v>435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44.20000000000001</v>
      </c>
      <c r="BN273" s="64">
        <f>IFERROR(Y273*I273/H273,"0")</f>
        <v>45.084000000000003</v>
      </c>
      <c r="BO273" s="64">
        <f>IFERROR(1/J273*(X273/H273),"0")</f>
        <v>9.1575091575091583E-2</v>
      </c>
      <c r="BP273" s="64">
        <f>IFERROR(1/J273*(Y273/H273),"0")</f>
        <v>9.3406593406593408E-2</v>
      </c>
    </row>
    <row r="274" spans="1:68" ht="27" customHeight="1" x14ac:dyDescent="0.25">
      <c r="A274" s="54" t="s">
        <v>436</v>
      </c>
      <c r="B274" s="54" t="s">
        <v>437</v>
      </c>
      <c r="C274" s="31">
        <v>4301051388</v>
      </c>
      <c r="D274" s="545">
        <v>4680115881211</v>
      </c>
      <c r="E274" s="546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48"/>
      <c r="R274" s="548"/>
      <c r="S274" s="548"/>
      <c r="T274" s="549"/>
      <c r="U274" s="34"/>
      <c r="V274" s="34"/>
      <c r="W274" s="35" t="s">
        <v>69</v>
      </c>
      <c r="X274" s="541">
        <v>160</v>
      </c>
      <c r="Y274" s="542">
        <f>IFERROR(IF(X274="",0,CEILING((X274/$H274),1)*$H274),"")</f>
        <v>160.79999999999998</v>
      </c>
      <c r="Z274" s="36">
        <f>IFERROR(IF(Y274=0,"",ROUNDUP(Y274/H274,0)*0.00651),"")</f>
        <v>0.43617</v>
      </c>
      <c r="AA274" s="56"/>
      <c r="AB274" s="57"/>
      <c r="AC274" s="323" t="s">
        <v>432</v>
      </c>
      <c r="AG274" s="64"/>
      <c r="AJ274" s="68" t="s">
        <v>106</v>
      </c>
      <c r="AK274" s="68">
        <v>2.4</v>
      </c>
      <c r="BB274" s="324" t="s">
        <v>1</v>
      </c>
      <c r="BM274" s="64">
        <f>IFERROR(X274*I274/H274,"0")</f>
        <v>172</v>
      </c>
      <c r="BN274" s="64">
        <f>IFERROR(Y274*I274/H274,"0")</f>
        <v>172.85999999999999</v>
      </c>
      <c r="BO274" s="64">
        <f>IFERROR(1/J274*(X274/H274),"0")</f>
        <v>0.36630036630036633</v>
      </c>
      <c r="BP274" s="64">
        <f>IFERROR(1/J274*(Y274/H274),"0")</f>
        <v>0.36813186813186816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3">
        <f>IFERROR(X272/H272,"0")+IFERROR(X273/H273,"0")+IFERROR(X274/H274,"0")</f>
        <v>83.333333333333343</v>
      </c>
      <c r="Y275" s="543">
        <f>IFERROR(Y272/H272,"0")+IFERROR(Y273/H273,"0")+IFERROR(Y274/H274,"0")</f>
        <v>84</v>
      </c>
      <c r="Z275" s="543">
        <f>IFERROR(IF(Z272="",0,Z272),"0")+IFERROR(IF(Z273="",0,Z273),"0")+IFERROR(IF(Z274="",0,Z274),"0")</f>
        <v>0.54683999999999999</v>
      </c>
      <c r="AA275" s="544"/>
      <c r="AB275" s="544"/>
      <c r="AC275" s="544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3">
        <f>IFERROR(SUM(X272:X274),"0")</f>
        <v>200</v>
      </c>
      <c r="Y276" s="543">
        <f>IFERROR(SUM(Y272:Y274),"0")</f>
        <v>201.59999999999997</v>
      </c>
      <c r="Z276" s="37"/>
      <c r="AA276" s="544"/>
      <c r="AB276" s="544"/>
      <c r="AC276" s="544"/>
    </row>
    <row r="277" spans="1:68" ht="16.5" customHeight="1" x14ac:dyDescent="0.25">
      <c r="A277" s="558" t="s">
        <v>438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6"/>
      <c r="AB277" s="536"/>
      <c r="AC277" s="536"/>
    </row>
    <row r="278" spans="1:68" ht="14.25" customHeight="1" x14ac:dyDescent="0.25">
      <c r="A278" s="557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439</v>
      </c>
      <c r="B279" s="54" t="s">
        <v>440</v>
      </c>
      <c r="C279" s="31">
        <v>4301031307</v>
      </c>
      <c r="D279" s="545">
        <v>4680115880344</v>
      </c>
      <c r="E279" s="546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48"/>
      <c r="R279" s="548"/>
      <c r="S279" s="548"/>
      <c r="T279" s="549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442</v>
      </c>
      <c r="B280" s="54" t="s">
        <v>443</v>
      </c>
      <c r="C280" s="31">
        <v>4301031429</v>
      </c>
      <c r="D280" s="545">
        <v>4680115886919</v>
      </c>
      <c r="E280" s="546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6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48"/>
      <c r="R280" s="548"/>
      <c r="S280" s="548"/>
      <c r="T280" s="549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444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customHeight="1" x14ac:dyDescent="0.25">
      <c r="A283" s="557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445</v>
      </c>
      <c r="B284" s="54" t="s">
        <v>446</v>
      </c>
      <c r="C284" s="31">
        <v>4301051782</v>
      </c>
      <c r="D284" s="545">
        <v>4680115884618</v>
      </c>
      <c r="E284" s="546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48"/>
      <c r="R284" s="548"/>
      <c r="S284" s="548"/>
      <c r="T284" s="549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447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customHeight="1" x14ac:dyDescent="0.25">
      <c r="A287" s="558" t="s">
        <v>448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6"/>
      <c r="AB287" s="536"/>
      <c r="AC287" s="536"/>
    </row>
    <row r="288" spans="1:68" ht="14.25" customHeight="1" x14ac:dyDescent="0.25">
      <c r="A288" s="557" t="s">
        <v>99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45">
        <v>4680115885615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451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452</v>
      </c>
      <c r="B290" s="54" t="s">
        <v>453</v>
      </c>
      <c r="C290" s="31">
        <v>4301011858</v>
      </c>
      <c r="D290" s="545">
        <v>4680115885646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454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4301012016</v>
      </c>
      <c r="D291" s="545">
        <v>4680115885554</v>
      </c>
      <c r="E291" s="546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457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4301011857</v>
      </c>
      <c r="D292" s="545">
        <v>4680115885622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451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4301011859</v>
      </c>
      <c r="D293" s="545">
        <v>4680115885608</v>
      </c>
      <c r="E293" s="546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462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1" t="s">
        <v>71</v>
      </c>
      <c r="Q294" s="562"/>
      <c r="R294" s="562"/>
      <c r="S294" s="562"/>
      <c r="T294" s="562"/>
      <c r="U294" s="562"/>
      <c r="V294" s="563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customHeight="1" x14ac:dyDescent="0.25">
      <c r="A296" s="557" t="s">
        <v>64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7"/>
      <c r="AB296" s="537"/>
      <c r="AC296" s="537"/>
    </row>
    <row r="297" spans="1:68" ht="27" customHeight="1" x14ac:dyDescent="0.25">
      <c r="A297" s="54" t="s">
        <v>463</v>
      </c>
      <c r="B297" s="54" t="s">
        <v>464</v>
      </c>
      <c r="C297" s="31">
        <v>4301030878</v>
      </c>
      <c r="D297" s="545">
        <v>4607091387193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465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4301031153</v>
      </c>
      <c r="D298" s="545">
        <v>4607091387230</v>
      </c>
      <c r="E298" s="546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468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4301031154</v>
      </c>
      <c r="D299" s="545">
        <v>4607091387292</v>
      </c>
      <c r="E299" s="546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471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4301031152</v>
      </c>
      <c r="D300" s="545">
        <v>4607091387285</v>
      </c>
      <c r="E300" s="546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 t="s">
        <v>274</v>
      </c>
      <c r="M300" s="33" t="s">
        <v>68</v>
      </c>
      <c r="N300" s="33"/>
      <c r="O300" s="32">
        <v>40</v>
      </c>
      <c r="P300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468</v>
      </c>
      <c r="AG300" s="64"/>
      <c r="AJ300" s="68" t="s">
        <v>106</v>
      </c>
      <c r="AK300" s="68">
        <v>37.799999999999997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5">
        <v>4607091389845</v>
      </c>
      <c r="E301" s="546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 t="s">
        <v>274</v>
      </c>
      <c r="M301" s="33" t="s">
        <v>68</v>
      </c>
      <c r="N301" s="33"/>
      <c r="O301" s="32">
        <v>40</v>
      </c>
      <c r="P301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69</v>
      </c>
      <c r="X301" s="541">
        <v>140</v>
      </c>
      <c r="Y301" s="542">
        <f t="shared" si="26"/>
        <v>140.70000000000002</v>
      </c>
      <c r="Z301" s="36">
        <f>IFERROR(IF(Y301=0,"",ROUNDUP(Y301/H301,0)*0.00502),"")</f>
        <v>0.33634000000000003</v>
      </c>
      <c r="AA301" s="56"/>
      <c r="AB301" s="57"/>
      <c r="AC301" s="349" t="s">
        <v>476</v>
      </c>
      <c r="AG301" s="64"/>
      <c r="AJ301" s="68" t="s">
        <v>106</v>
      </c>
      <c r="AK301" s="68">
        <v>37.799999999999997</v>
      </c>
      <c r="BB301" s="350" t="s">
        <v>1</v>
      </c>
      <c r="BM301" s="64">
        <f t="shared" si="27"/>
        <v>146.66666666666666</v>
      </c>
      <c r="BN301" s="64">
        <f t="shared" si="28"/>
        <v>147.40000000000003</v>
      </c>
      <c r="BO301" s="64">
        <f t="shared" si="29"/>
        <v>0.28490028490028491</v>
      </c>
      <c r="BP301" s="64">
        <f t="shared" si="30"/>
        <v>0.28632478632478636</v>
      </c>
    </row>
    <row r="302" spans="1:68" ht="27" customHeight="1" x14ac:dyDescent="0.25">
      <c r="A302" s="54" t="s">
        <v>477</v>
      </c>
      <c r="B302" s="54" t="s">
        <v>478</v>
      </c>
      <c r="C302" s="31">
        <v>4301031306</v>
      </c>
      <c r="D302" s="545">
        <v>4680115882881</v>
      </c>
      <c r="E302" s="546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476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5">
        <v>4607091383836</v>
      </c>
      <c r="E303" s="546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69</v>
      </c>
      <c r="X303" s="541">
        <v>15</v>
      </c>
      <c r="Y303" s="542">
        <f t="shared" si="26"/>
        <v>16.2</v>
      </c>
      <c r="Z303" s="36">
        <f>IFERROR(IF(Y303=0,"",ROUNDUP(Y303/H303,0)*0.00651),"")</f>
        <v>5.8590000000000003E-2</v>
      </c>
      <c r="AA303" s="56"/>
      <c r="AB303" s="57"/>
      <c r="AC303" s="353" t="s">
        <v>481</v>
      </c>
      <c r="AG303" s="64"/>
      <c r="AJ303" s="68" t="s">
        <v>106</v>
      </c>
      <c r="AK303" s="68">
        <v>25.2</v>
      </c>
      <c r="BB303" s="354" t="s">
        <v>1</v>
      </c>
      <c r="BM303" s="64">
        <f t="shared" si="27"/>
        <v>16.900000000000002</v>
      </c>
      <c r="BN303" s="64">
        <f t="shared" si="28"/>
        <v>18.251999999999999</v>
      </c>
      <c r="BO303" s="64">
        <f t="shared" si="29"/>
        <v>4.5787545787545791E-2</v>
      </c>
      <c r="BP303" s="64">
        <f t="shared" si="30"/>
        <v>4.9450549450549455E-2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1" t="s">
        <v>71</v>
      </c>
      <c r="Q304" s="562"/>
      <c r="R304" s="562"/>
      <c r="S304" s="562"/>
      <c r="T304" s="562"/>
      <c r="U304" s="562"/>
      <c r="V304" s="563"/>
      <c r="W304" s="37" t="s">
        <v>72</v>
      </c>
      <c r="X304" s="543">
        <f>IFERROR(X297/H297,"0")+IFERROR(X298/H298,"0")+IFERROR(X299/H299,"0")+IFERROR(X300/H300,"0")+IFERROR(X301/H301,"0")+IFERROR(X302/H302,"0")+IFERROR(X303/H303,"0")</f>
        <v>74.999999999999986</v>
      </c>
      <c r="Y304" s="543">
        <f>IFERROR(Y297/H297,"0")+IFERROR(Y298/H298,"0")+IFERROR(Y299/H299,"0")+IFERROR(Y300/H300,"0")+IFERROR(Y301/H301,"0")+IFERROR(Y302/H302,"0")+IFERROR(Y303/H303,"0")</f>
        <v>76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0.39493</v>
      </c>
      <c r="AA304" s="544"/>
      <c r="AB304" s="544"/>
      <c r="AC304" s="544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69</v>
      </c>
      <c r="X305" s="543">
        <f>IFERROR(SUM(X297:X303),"0")</f>
        <v>155</v>
      </c>
      <c r="Y305" s="543">
        <f>IFERROR(SUM(Y297:Y303),"0")</f>
        <v>156.9</v>
      </c>
      <c r="Z305" s="37"/>
      <c r="AA305" s="544"/>
      <c r="AB305" s="544"/>
      <c r="AC305" s="544"/>
    </row>
    <row r="306" spans="1:68" ht="14.25" customHeight="1" x14ac:dyDescent="0.25">
      <c r="A306" s="557" t="s">
        <v>73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7"/>
      <c r="AB306" s="537"/>
      <c r="AC306" s="537"/>
    </row>
    <row r="307" spans="1:68" ht="27" customHeight="1" x14ac:dyDescent="0.25">
      <c r="A307" s="54" t="s">
        <v>482</v>
      </c>
      <c r="B307" s="54" t="s">
        <v>483</v>
      </c>
      <c r="C307" s="31">
        <v>4301051100</v>
      </c>
      <c r="D307" s="545">
        <v>4607091387766</v>
      </c>
      <c r="E307" s="546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484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4301051818</v>
      </c>
      <c r="D308" s="545">
        <v>4607091387957</v>
      </c>
      <c r="E308" s="546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487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4301051819</v>
      </c>
      <c r="D309" s="545">
        <v>4607091387964</v>
      </c>
      <c r="E309" s="546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490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4301051734</v>
      </c>
      <c r="D310" s="545">
        <v>4680115884588</v>
      </c>
      <c r="E310" s="546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493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4301051578</v>
      </c>
      <c r="D311" s="545">
        <v>4607091387513</v>
      </c>
      <c r="E311" s="546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496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1" t="s">
        <v>71</v>
      </c>
      <c r="Q312" s="562"/>
      <c r="R312" s="562"/>
      <c r="S312" s="562"/>
      <c r="T312" s="562"/>
      <c r="U312" s="562"/>
      <c r="V312" s="563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customHeight="1" x14ac:dyDescent="0.25">
      <c r="A314" s="557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7"/>
      <c r="AB314" s="537"/>
      <c r="AC314" s="537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5">
        <v>4607091380880</v>
      </c>
      <c r="E315" s="546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69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5" t="s">
        <v>499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5">
        <v>4607091384482</v>
      </c>
      <c r="E316" s="546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69</v>
      </c>
      <c r="X316" s="541">
        <v>400</v>
      </c>
      <c r="Y316" s="542">
        <f>IFERROR(IF(X316="",0,CEILING((X316/$H316),1)*$H316),"")</f>
        <v>405.59999999999997</v>
      </c>
      <c r="Z316" s="36">
        <f>IFERROR(IF(Y316=0,"",ROUNDUP(Y316/H316,0)*0.01898),"")</f>
        <v>0.98696000000000006</v>
      </c>
      <c r="AA316" s="56"/>
      <c r="AB316" s="57"/>
      <c r="AC316" s="367" t="s">
        <v>502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426.6153846153847</v>
      </c>
      <c r="BN316" s="64">
        <f>IFERROR(Y316*I316/H316,"0")</f>
        <v>432.58800000000002</v>
      </c>
      <c r="BO316" s="64">
        <f>IFERROR(1/J316*(X316/H316),"0")</f>
        <v>0.80128205128205132</v>
      </c>
      <c r="BP316" s="64">
        <f>IFERROR(1/J316*(Y316/H316),"0")</f>
        <v>0.8125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5">
        <v>4607091380897</v>
      </c>
      <c r="E317" s="546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69</v>
      </c>
      <c r="X317" s="541">
        <v>150</v>
      </c>
      <c r="Y317" s="542">
        <f>IFERROR(IF(X317="",0,CEILING((X317/$H317),1)*$H317),"")</f>
        <v>151.20000000000002</v>
      </c>
      <c r="Z317" s="36">
        <f>IFERROR(IF(Y317=0,"",ROUNDUP(Y317/H317,0)*0.01898),"")</f>
        <v>0.34164</v>
      </c>
      <c r="AA317" s="56"/>
      <c r="AB317" s="57"/>
      <c r="AC317" s="369" t="s">
        <v>505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159.26785714285714</v>
      </c>
      <c r="BN317" s="64">
        <f>IFERROR(Y317*I317/H317,"0")</f>
        <v>160.542</v>
      </c>
      <c r="BO317" s="64">
        <f>IFERROR(1/J317*(X317/H317),"0")</f>
        <v>0.27901785714285715</v>
      </c>
      <c r="BP317" s="64">
        <f>IFERROR(1/J317*(Y317/H317),"0")</f>
        <v>0.28125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1" t="s">
        <v>71</v>
      </c>
      <c r="Q318" s="562"/>
      <c r="R318" s="562"/>
      <c r="S318" s="562"/>
      <c r="T318" s="562"/>
      <c r="U318" s="562"/>
      <c r="V318" s="563"/>
      <c r="W318" s="37" t="s">
        <v>72</v>
      </c>
      <c r="X318" s="543">
        <f>IFERROR(X315/H315,"0")+IFERROR(X316/H316,"0")+IFERROR(X317/H317,"0")</f>
        <v>69.139194139194146</v>
      </c>
      <c r="Y318" s="543">
        <f>IFERROR(Y315/H315,"0")+IFERROR(Y316/H316,"0")+IFERROR(Y317/H317,"0")</f>
        <v>70</v>
      </c>
      <c r="Z318" s="543">
        <f>IFERROR(IF(Z315="",0,Z315),"0")+IFERROR(IF(Z316="",0,Z316),"0")+IFERROR(IF(Z317="",0,Z317),"0")</f>
        <v>1.3286</v>
      </c>
      <c r="AA318" s="544"/>
      <c r="AB318" s="544"/>
      <c r="AC318" s="544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69</v>
      </c>
      <c r="X319" s="543">
        <f>IFERROR(SUM(X315:X317),"0")</f>
        <v>550</v>
      </c>
      <c r="Y319" s="543">
        <f>IFERROR(SUM(Y315:Y317),"0")</f>
        <v>556.79999999999995</v>
      </c>
      <c r="Z319" s="37"/>
      <c r="AA319" s="544"/>
      <c r="AB319" s="544"/>
      <c r="AC319" s="544"/>
    </row>
    <row r="320" spans="1:68" ht="14.25" customHeight="1" x14ac:dyDescent="0.25">
      <c r="A320" s="557" t="s">
        <v>91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7"/>
      <c r="AB320" s="537"/>
      <c r="AC320" s="537"/>
    </row>
    <row r="321" spans="1:68" ht="27" customHeight="1" x14ac:dyDescent="0.25">
      <c r="A321" s="54" t="s">
        <v>506</v>
      </c>
      <c r="B321" s="54" t="s">
        <v>507</v>
      </c>
      <c r="C321" s="31">
        <v>4301030235</v>
      </c>
      <c r="D321" s="545">
        <v>4607091388381</v>
      </c>
      <c r="E321" s="546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48"/>
      <c r="R321" s="548"/>
      <c r="S321" s="548"/>
      <c r="T321" s="549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4301030232</v>
      </c>
      <c r="D322" s="545">
        <v>4607091388374</v>
      </c>
      <c r="E322" s="546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0" t="s">
        <v>511</v>
      </c>
      <c r="Q322" s="548"/>
      <c r="R322" s="548"/>
      <c r="S322" s="548"/>
      <c r="T322" s="549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508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5">
        <v>4607091383102</v>
      </c>
      <c r="E323" s="546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514</v>
      </c>
      <c r="AG323" s="64"/>
      <c r="AJ323" s="68" t="s">
        <v>106</v>
      </c>
      <c r="AK323" s="68">
        <v>35.700000000000003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5">
        <v>4607091388404</v>
      </c>
      <c r="E324" s="546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69</v>
      </c>
      <c r="X324" s="541">
        <v>85</v>
      </c>
      <c r="Y324" s="542">
        <f>IFERROR(IF(X324="",0,CEILING((X324/$H324),1)*$H324),"")</f>
        <v>86.699999999999989</v>
      </c>
      <c r="Z324" s="36">
        <f>IFERROR(IF(Y324=0,"",ROUNDUP(Y324/H324,0)*0.00651),"")</f>
        <v>0.22134000000000001</v>
      </c>
      <c r="AA324" s="56"/>
      <c r="AB324" s="57"/>
      <c r="AC324" s="377" t="s">
        <v>508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96</v>
      </c>
      <c r="BN324" s="64">
        <f>IFERROR(Y324*I324/H324,"0")</f>
        <v>97.92</v>
      </c>
      <c r="BO324" s="64">
        <f>IFERROR(1/J324*(X324/H324),"0")</f>
        <v>0.18315018315018317</v>
      </c>
      <c r="BP324" s="64">
        <f>IFERROR(1/J324*(Y324/H324),"0")</f>
        <v>0.18681318681318682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1" t="s">
        <v>71</v>
      </c>
      <c r="Q325" s="562"/>
      <c r="R325" s="562"/>
      <c r="S325" s="562"/>
      <c r="T325" s="562"/>
      <c r="U325" s="562"/>
      <c r="V325" s="563"/>
      <c r="W325" s="37" t="s">
        <v>72</v>
      </c>
      <c r="X325" s="543">
        <f>IFERROR(X321/H321,"0")+IFERROR(X322/H322,"0")+IFERROR(X323/H323,"0")+IFERROR(X324/H324,"0")</f>
        <v>33.333333333333336</v>
      </c>
      <c r="Y325" s="543">
        <f>IFERROR(Y321/H321,"0")+IFERROR(Y322/H322,"0")+IFERROR(Y323/H323,"0")+IFERROR(Y324/H324,"0")</f>
        <v>34</v>
      </c>
      <c r="Z325" s="543">
        <f>IFERROR(IF(Z321="",0,Z321),"0")+IFERROR(IF(Z322="",0,Z322),"0")+IFERROR(IF(Z323="",0,Z323),"0")+IFERROR(IF(Z324="",0,Z324),"0")</f>
        <v>0.22134000000000001</v>
      </c>
      <c r="AA325" s="544"/>
      <c r="AB325" s="544"/>
      <c r="AC325" s="544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69</v>
      </c>
      <c r="X326" s="543">
        <f>IFERROR(SUM(X321:X324),"0")</f>
        <v>85</v>
      </c>
      <c r="Y326" s="543">
        <f>IFERROR(SUM(Y321:Y324),"0")</f>
        <v>86.699999999999989</v>
      </c>
      <c r="Z326" s="37"/>
      <c r="AA326" s="544"/>
      <c r="AB326" s="544"/>
      <c r="AC326" s="544"/>
    </row>
    <row r="327" spans="1:68" ht="14.25" customHeight="1" x14ac:dyDescent="0.25">
      <c r="A327" s="557" t="s">
        <v>517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7"/>
      <c r="AB327" s="537"/>
      <c r="AC327" s="537"/>
    </row>
    <row r="328" spans="1:68" ht="16.5" customHeight="1" x14ac:dyDescent="0.25">
      <c r="A328" s="54" t="s">
        <v>518</v>
      </c>
      <c r="B328" s="54" t="s">
        <v>519</v>
      </c>
      <c r="C328" s="31">
        <v>4301180007</v>
      </c>
      <c r="D328" s="545">
        <v>4680115881808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521</v>
      </c>
      <c r="AG328" s="64"/>
      <c r="AJ328" s="68" t="s">
        <v>106</v>
      </c>
      <c r="AK328" s="68">
        <v>28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4301180006</v>
      </c>
      <c r="D329" s="545">
        <v>4680115881822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521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5">
        <v>4680115880016</v>
      </c>
      <c r="E330" s="546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521</v>
      </c>
      <c r="AG330" s="64"/>
      <c r="AJ330" s="68" t="s">
        <v>106</v>
      </c>
      <c r="AK330" s="68">
        <v>28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1" t="s">
        <v>71</v>
      </c>
      <c r="Q331" s="562"/>
      <c r="R331" s="562"/>
      <c r="S331" s="562"/>
      <c r="T331" s="562"/>
      <c r="U331" s="562"/>
      <c r="V331" s="563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customHeight="1" x14ac:dyDescent="0.25">
      <c r="A333" s="558" t="s">
        <v>526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6"/>
      <c r="AB333" s="536"/>
      <c r="AC333" s="536"/>
    </row>
    <row r="334" spans="1:68" ht="14.25" customHeight="1" x14ac:dyDescent="0.25">
      <c r="A334" s="557" t="s">
        <v>73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7"/>
      <c r="AB334" s="537"/>
      <c r="AC334" s="537"/>
    </row>
    <row r="335" spans="1:68" ht="27" customHeight="1" x14ac:dyDescent="0.25">
      <c r="A335" s="54" t="s">
        <v>527</v>
      </c>
      <c r="B335" s="54" t="s">
        <v>528</v>
      </c>
      <c r="C335" s="31">
        <v>4301051489</v>
      </c>
      <c r="D335" s="545">
        <v>4607091387919</v>
      </c>
      <c r="E335" s="546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529</v>
      </c>
      <c r="AG335" s="64"/>
      <c r="AJ335" s="68"/>
      <c r="AK335" s="68">
        <v>0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5">
        <v>4680115883604</v>
      </c>
      <c r="E336" s="546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69</v>
      </c>
      <c r="X336" s="541">
        <v>770</v>
      </c>
      <c r="Y336" s="542">
        <f>IFERROR(IF(X336="",0,CEILING((X336/$H336),1)*$H336),"")</f>
        <v>770.7</v>
      </c>
      <c r="Z336" s="36">
        <f>IFERROR(IF(Y336=0,"",ROUNDUP(Y336/H336,0)*0.00651),"")</f>
        <v>2.38917</v>
      </c>
      <c r="AA336" s="56"/>
      <c r="AB336" s="57"/>
      <c r="AC336" s="387" t="s">
        <v>532</v>
      </c>
      <c r="AG336" s="64"/>
      <c r="AJ336" s="68" t="s">
        <v>106</v>
      </c>
      <c r="AK336" s="68">
        <v>29.4</v>
      </c>
      <c r="BB336" s="388" t="s">
        <v>1</v>
      </c>
      <c r="BM336" s="64">
        <f>IFERROR(X336*I336/H336,"0")</f>
        <v>862.4</v>
      </c>
      <c r="BN336" s="64">
        <f>IFERROR(Y336*I336/H336,"0")</f>
        <v>863.18399999999997</v>
      </c>
      <c r="BO336" s="64">
        <f>IFERROR(1/J336*(X336/H336),"0")</f>
        <v>2.0146520146520146</v>
      </c>
      <c r="BP336" s="64">
        <f>IFERROR(1/J336*(Y336/H336),"0")</f>
        <v>2.0164835164835164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5">
        <v>4680115883567</v>
      </c>
      <c r="E337" s="546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69</v>
      </c>
      <c r="X337" s="541">
        <v>454.99999999999989</v>
      </c>
      <c r="Y337" s="542">
        <f>IFERROR(IF(X337="",0,CEILING((X337/$H337),1)*$H337),"")</f>
        <v>455.70000000000005</v>
      </c>
      <c r="Z337" s="36">
        <f>IFERROR(IF(Y337=0,"",ROUNDUP(Y337/H337,0)*0.00651),"")</f>
        <v>1.4126700000000001</v>
      </c>
      <c r="AA337" s="56"/>
      <c r="AB337" s="57"/>
      <c r="AC337" s="389" t="s">
        <v>535</v>
      </c>
      <c r="AG337" s="64"/>
      <c r="AJ337" s="68" t="s">
        <v>106</v>
      </c>
      <c r="AK337" s="68">
        <v>29.4</v>
      </c>
      <c r="BB337" s="390" t="s">
        <v>1</v>
      </c>
      <c r="BM337" s="64">
        <f>IFERROR(X337*I337/H337,"0")</f>
        <v>506.99999999999977</v>
      </c>
      <c r="BN337" s="64">
        <f>IFERROR(Y337*I337/H337,"0")</f>
        <v>507.78</v>
      </c>
      <c r="BO337" s="64">
        <f>IFERROR(1/J337*(X337/H337),"0")</f>
        <v>1.1904761904761902</v>
      </c>
      <c r="BP337" s="64">
        <f>IFERROR(1/J337*(Y337/H337),"0")</f>
        <v>1.1923076923076923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1" t="s">
        <v>71</v>
      </c>
      <c r="Q338" s="562"/>
      <c r="R338" s="562"/>
      <c r="S338" s="562"/>
      <c r="T338" s="562"/>
      <c r="U338" s="562"/>
      <c r="V338" s="563"/>
      <c r="W338" s="37" t="s">
        <v>72</v>
      </c>
      <c r="X338" s="543">
        <f>IFERROR(X335/H335,"0")+IFERROR(X336/H336,"0")+IFERROR(X337/H337,"0")</f>
        <v>583.33333333333326</v>
      </c>
      <c r="Y338" s="543">
        <f>IFERROR(Y335/H335,"0")+IFERROR(Y336/H336,"0")+IFERROR(Y337/H337,"0")</f>
        <v>584</v>
      </c>
      <c r="Z338" s="543">
        <f>IFERROR(IF(Z335="",0,Z335),"0")+IFERROR(IF(Z336="",0,Z336),"0")+IFERROR(IF(Z337="",0,Z337),"0")</f>
        <v>3.8018400000000003</v>
      </c>
      <c r="AA338" s="544"/>
      <c r="AB338" s="544"/>
      <c r="AC338" s="544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69</v>
      </c>
      <c r="X339" s="543">
        <f>IFERROR(SUM(X335:X337),"0")</f>
        <v>1225</v>
      </c>
      <c r="Y339" s="543">
        <f>IFERROR(SUM(Y335:Y337),"0")</f>
        <v>1226.4000000000001</v>
      </c>
      <c r="Z339" s="37"/>
      <c r="AA339" s="544"/>
      <c r="AB339" s="544"/>
      <c r="AC339" s="544"/>
    </row>
    <row r="340" spans="1:68" ht="27.75" customHeight="1" x14ac:dyDescent="0.2">
      <c r="A340" s="639" t="s">
        <v>536</v>
      </c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0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48"/>
      <c r="AB340" s="48"/>
      <c r="AC340" s="48"/>
    </row>
    <row r="341" spans="1:68" ht="16.5" customHeight="1" x14ac:dyDescent="0.25">
      <c r="A341" s="558" t="s">
        <v>537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6"/>
      <c r="AB341" s="536"/>
      <c r="AC341" s="536"/>
    </row>
    <row r="342" spans="1:68" ht="14.25" customHeight="1" x14ac:dyDescent="0.25">
      <c r="A342" s="557" t="s">
        <v>99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7"/>
      <c r="AB342" s="537"/>
      <c r="AC342" s="537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5">
        <v>4680115884847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69</v>
      </c>
      <c r="X343" s="541">
        <v>2200</v>
      </c>
      <c r="Y343" s="542">
        <f t="shared" ref="Y343:Y349" si="31">IFERROR(IF(X343="",0,CEILING((X343/$H343),1)*$H343),"")</f>
        <v>2205</v>
      </c>
      <c r="Z343" s="36">
        <f>IFERROR(IF(Y343=0,"",ROUNDUP(Y343/H343,0)*0.02175),"")</f>
        <v>3.1972499999999999</v>
      </c>
      <c r="AA343" s="56"/>
      <c r="AB343" s="57"/>
      <c r="AC343" s="391" t="s">
        <v>540</v>
      </c>
      <c r="AG343" s="64"/>
      <c r="AJ343" s="68" t="s">
        <v>106</v>
      </c>
      <c r="AK343" s="68">
        <v>15</v>
      </c>
      <c r="BB343" s="392" t="s">
        <v>1</v>
      </c>
      <c r="BM343" s="64">
        <f t="shared" ref="BM343:BM349" si="32">IFERROR(X343*I343/H343,"0")</f>
        <v>2270.4</v>
      </c>
      <c r="BN343" s="64">
        <f t="shared" ref="BN343:BN349" si="33">IFERROR(Y343*I343/H343,"0")</f>
        <v>2275.56</v>
      </c>
      <c r="BO343" s="64">
        <f t="shared" ref="BO343:BO349" si="34">IFERROR(1/J343*(X343/H343),"0")</f>
        <v>3.0555555555555554</v>
      </c>
      <c r="BP343" s="64">
        <f t="shared" ref="BP343:BP349" si="35">IFERROR(1/J343*(Y343/H343),"0")</f>
        <v>3.0625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5">
        <v>4680115884854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69</v>
      </c>
      <c r="X344" s="541">
        <v>900</v>
      </c>
      <c r="Y344" s="542">
        <f t="shared" si="31"/>
        <v>900</v>
      </c>
      <c r="Z344" s="36">
        <f>IFERROR(IF(Y344=0,"",ROUNDUP(Y344/H344,0)*0.02175),"")</f>
        <v>1.3049999999999999</v>
      </c>
      <c r="AA344" s="56"/>
      <c r="AB344" s="57"/>
      <c r="AC344" s="393" t="s">
        <v>543</v>
      </c>
      <c r="AG344" s="64"/>
      <c r="AJ344" s="68" t="s">
        <v>106</v>
      </c>
      <c r="AK344" s="68">
        <v>15</v>
      </c>
      <c r="BB344" s="394" t="s">
        <v>1</v>
      </c>
      <c r="BM344" s="64">
        <f t="shared" si="32"/>
        <v>928.8</v>
      </c>
      <c r="BN344" s="64">
        <f t="shared" si="33"/>
        <v>928.8</v>
      </c>
      <c r="BO344" s="64">
        <f t="shared" si="34"/>
        <v>1.25</v>
      </c>
      <c r="BP344" s="64">
        <f t="shared" si="35"/>
        <v>1.25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5">
        <v>4607091383997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69</v>
      </c>
      <c r="X345" s="541">
        <v>700</v>
      </c>
      <c r="Y345" s="542">
        <f t="shared" si="31"/>
        <v>705</v>
      </c>
      <c r="Z345" s="36">
        <f>IFERROR(IF(Y345=0,"",ROUNDUP(Y345/H345,0)*0.02175),"")</f>
        <v>1.0222499999999999</v>
      </c>
      <c r="AA345" s="56"/>
      <c r="AB345" s="57"/>
      <c r="AC345" s="395" t="s">
        <v>546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722.4</v>
      </c>
      <c r="BN345" s="64">
        <f t="shared" si="33"/>
        <v>727.56</v>
      </c>
      <c r="BO345" s="64">
        <f t="shared" si="34"/>
        <v>0.9722222222222221</v>
      </c>
      <c r="BP345" s="64">
        <f t="shared" si="35"/>
        <v>0.97916666666666663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5">
        <v>4680115884830</v>
      </c>
      <c r="E346" s="546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69</v>
      </c>
      <c r="X346" s="541">
        <v>2000</v>
      </c>
      <c r="Y346" s="542">
        <f t="shared" si="31"/>
        <v>2010</v>
      </c>
      <c r="Z346" s="36">
        <f>IFERROR(IF(Y346=0,"",ROUNDUP(Y346/H346,0)*0.02175),"")</f>
        <v>2.9144999999999999</v>
      </c>
      <c r="AA346" s="56"/>
      <c r="AB346" s="57"/>
      <c r="AC346" s="397" t="s">
        <v>549</v>
      </c>
      <c r="AG346" s="64"/>
      <c r="AJ346" s="68" t="s">
        <v>106</v>
      </c>
      <c r="AK346" s="68">
        <v>15</v>
      </c>
      <c r="BB346" s="398" t="s">
        <v>1</v>
      </c>
      <c r="BM346" s="64">
        <f t="shared" si="32"/>
        <v>2064</v>
      </c>
      <c r="BN346" s="64">
        <f t="shared" si="33"/>
        <v>2074.3200000000002</v>
      </c>
      <c r="BO346" s="64">
        <f t="shared" si="34"/>
        <v>2.7777777777777777</v>
      </c>
      <c r="BP346" s="64">
        <f t="shared" si="35"/>
        <v>2.7916666666666665</v>
      </c>
    </row>
    <row r="347" spans="1:68" ht="27" customHeight="1" x14ac:dyDescent="0.25">
      <c r="A347" s="54" t="s">
        <v>550</v>
      </c>
      <c r="B347" s="54" t="s">
        <v>551</v>
      </c>
      <c r="C347" s="31">
        <v>4301011433</v>
      </c>
      <c r="D347" s="545">
        <v>4680115882638</v>
      </c>
      <c r="E347" s="546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552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customHeight="1" x14ac:dyDescent="0.25">
      <c r="A348" s="54" t="s">
        <v>553</v>
      </c>
      <c r="B348" s="54" t="s">
        <v>554</v>
      </c>
      <c r="C348" s="31">
        <v>4301011952</v>
      </c>
      <c r="D348" s="545">
        <v>4680115884922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543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5">
        <v>4680115884861</v>
      </c>
      <c r="E349" s="546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69</v>
      </c>
      <c r="X349" s="541">
        <v>25</v>
      </c>
      <c r="Y349" s="542">
        <f t="shared" si="31"/>
        <v>25</v>
      </c>
      <c r="Z349" s="36">
        <f>IFERROR(IF(Y349=0,"",ROUNDUP(Y349/H349,0)*0.00902),"")</f>
        <v>4.5100000000000001E-2</v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 t="shared" si="32"/>
        <v>26.05</v>
      </c>
      <c r="BN349" s="64">
        <f t="shared" si="33"/>
        <v>26.05</v>
      </c>
      <c r="BO349" s="64">
        <f t="shared" si="34"/>
        <v>3.787878787878788E-2</v>
      </c>
      <c r="BP349" s="64">
        <f t="shared" si="35"/>
        <v>3.787878787878788E-2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1" t="s">
        <v>71</v>
      </c>
      <c r="Q350" s="562"/>
      <c r="R350" s="562"/>
      <c r="S350" s="562"/>
      <c r="T350" s="562"/>
      <c r="U350" s="562"/>
      <c r="V350" s="563"/>
      <c r="W350" s="37" t="s">
        <v>72</v>
      </c>
      <c r="X350" s="543">
        <f>IFERROR(X343/H343,"0")+IFERROR(X344/H344,"0")+IFERROR(X345/H345,"0")+IFERROR(X346/H346,"0")+IFERROR(X347/H347,"0")+IFERROR(X348/H348,"0")+IFERROR(X349/H349,"0")</f>
        <v>391.66666666666663</v>
      </c>
      <c r="Y350" s="543">
        <f>IFERROR(Y343/H343,"0")+IFERROR(Y344/H344,"0")+IFERROR(Y345/H345,"0")+IFERROR(Y346/H346,"0")+IFERROR(Y347/H347,"0")+IFERROR(Y348/H348,"0")+IFERROR(Y349/H349,"0")</f>
        <v>393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8.4840999999999998</v>
      </c>
      <c r="AA350" s="544"/>
      <c r="AB350" s="544"/>
      <c r="AC350" s="544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69</v>
      </c>
      <c r="X351" s="543">
        <f>IFERROR(SUM(X343:X349),"0")</f>
        <v>5825</v>
      </c>
      <c r="Y351" s="543">
        <f>IFERROR(SUM(Y343:Y349),"0")</f>
        <v>5845</v>
      </c>
      <c r="Z351" s="37"/>
      <c r="AA351" s="544"/>
      <c r="AB351" s="544"/>
      <c r="AC351" s="544"/>
    </row>
    <row r="352" spans="1:68" ht="14.25" customHeight="1" x14ac:dyDescent="0.25">
      <c r="A352" s="557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7"/>
      <c r="AB352" s="537"/>
      <c r="AC352" s="537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5">
        <v>4607091383980</v>
      </c>
      <c r="E353" s="546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69</v>
      </c>
      <c r="X353" s="541">
        <v>1000</v>
      </c>
      <c r="Y353" s="542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5" t="s">
        <v>559</v>
      </c>
      <c r="AG353" s="64"/>
      <c r="AJ353" s="68" t="s">
        <v>106</v>
      </c>
      <c r="AK353" s="68">
        <v>15</v>
      </c>
      <c r="BB353" s="406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5">
        <v>4607091384178</v>
      </c>
      <c r="E354" s="546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69</v>
      </c>
      <c r="X354" s="541">
        <v>8</v>
      </c>
      <c r="Y354" s="542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7" t="s">
        <v>559</v>
      </c>
      <c r="AG354" s="64"/>
      <c r="AJ354" s="68"/>
      <c r="AK354" s="68">
        <v>0</v>
      </c>
      <c r="BB354" s="408" t="s">
        <v>1</v>
      </c>
      <c r="BM354" s="64">
        <f>IFERROR(X354*I354/H354,"0")</f>
        <v>8.42</v>
      </c>
      <c r="BN354" s="64">
        <f>IFERROR(Y354*I354/H354,"0")</f>
        <v>8.42</v>
      </c>
      <c r="BO354" s="64">
        <f>IFERROR(1/J354*(X354/H354),"0")</f>
        <v>1.5151515151515152E-2</v>
      </c>
      <c r="BP354" s="64">
        <f>IFERROR(1/J354*(Y354/H354),"0")</f>
        <v>1.5151515151515152E-2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1" t="s">
        <v>71</v>
      </c>
      <c r="Q355" s="562"/>
      <c r="R355" s="562"/>
      <c r="S355" s="562"/>
      <c r="T355" s="562"/>
      <c r="U355" s="562"/>
      <c r="V355" s="563"/>
      <c r="W355" s="37" t="s">
        <v>72</v>
      </c>
      <c r="X355" s="543">
        <f>IFERROR(X353/H353,"0")+IFERROR(X354/H354,"0")</f>
        <v>68.666666666666671</v>
      </c>
      <c r="Y355" s="543">
        <f>IFERROR(Y353/H353,"0")+IFERROR(Y354/H354,"0")</f>
        <v>69</v>
      </c>
      <c r="Z355" s="543">
        <f>IFERROR(IF(Z353="",0,Z353),"0")+IFERROR(IF(Z354="",0,Z354),"0")</f>
        <v>1.47529</v>
      </c>
      <c r="AA355" s="544"/>
      <c r="AB355" s="544"/>
      <c r="AC355" s="544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69</v>
      </c>
      <c r="X356" s="543">
        <f>IFERROR(SUM(X353:X354),"0")</f>
        <v>1008</v>
      </c>
      <c r="Y356" s="543">
        <f>IFERROR(SUM(Y353:Y354),"0")</f>
        <v>1013</v>
      </c>
      <c r="Z356" s="37"/>
      <c r="AA356" s="544"/>
      <c r="AB356" s="544"/>
      <c r="AC356" s="544"/>
    </row>
    <row r="357" spans="1:68" ht="14.25" customHeight="1" x14ac:dyDescent="0.25">
      <c r="A357" s="557" t="s">
        <v>73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7"/>
      <c r="AB357" s="537"/>
      <c r="AC357" s="537"/>
    </row>
    <row r="358" spans="1:68" ht="27" customHeight="1" x14ac:dyDescent="0.25">
      <c r="A358" s="54" t="s">
        <v>562</v>
      </c>
      <c r="B358" s="54" t="s">
        <v>563</v>
      </c>
      <c r="C358" s="31">
        <v>4301051903</v>
      </c>
      <c r="D358" s="545">
        <v>4607091383928</v>
      </c>
      <c r="E358" s="546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564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5">
        <v>4607091384260</v>
      </c>
      <c r="E359" s="546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69</v>
      </c>
      <c r="X359" s="541">
        <v>80</v>
      </c>
      <c r="Y359" s="542">
        <f>IFERROR(IF(X359="",0,CEILING((X359/$H359),1)*$H359),"")</f>
        <v>81</v>
      </c>
      <c r="Z359" s="36">
        <f>IFERROR(IF(Y359=0,"",ROUNDUP(Y359/H359,0)*0.01898),"")</f>
        <v>0.17082</v>
      </c>
      <c r="AA359" s="56"/>
      <c r="AB359" s="57"/>
      <c r="AC359" s="411" t="s">
        <v>567</v>
      </c>
      <c r="AG359" s="64"/>
      <c r="AJ359" s="68" t="s">
        <v>106</v>
      </c>
      <c r="AK359" s="68">
        <v>72</v>
      </c>
      <c r="BB359" s="412" t="s">
        <v>1</v>
      </c>
      <c r="BM359" s="64">
        <f>IFERROR(X359*I359/H359,"0")</f>
        <v>84.61333333333333</v>
      </c>
      <c r="BN359" s="64">
        <f>IFERROR(Y359*I359/H359,"0")</f>
        <v>85.670999999999992</v>
      </c>
      <c r="BO359" s="64">
        <f>IFERROR(1/J359*(X359/H359),"0")</f>
        <v>0.1388888888888889</v>
      </c>
      <c r="BP359" s="64">
        <f>IFERROR(1/J359*(Y359/H359),"0")</f>
        <v>0.140625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1" t="s">
        <v>71</v>
      </c>
      <c r="Q360" s="562"/>
      <c r="R360" s="562"/>
      <c r="S360" s="562"/>
      <c r="T360" s="562"/>
      <c r="U360" s="562"/>
      <c r="V360" s="563"/>
      <c r="W360" s="37" t="s">
        <v>72</v>
      </c>
      <c r="X360" s="543">
        <f>IFERROR(X358/H358,"0")+IFERROR(X359/H359,"0")</f>
        <v>8.8888888888888893</v>
      </c>
      <c r="Y360" s="543">
        <f>IFERROR(Y358/H358,"0")+IFERROR(Y359/H359,"0")</f>
        <v>9</v>
      </c>
      <c r="Z360" s="543">
        <f>IFERROR(IF(Z358="",0,Z358),"0")+IFERROR(IF(Z359="",0,Z359),"0")</f>
        <v>0.17082</v>
      </c>
      <c r="AA360" s="544"/>
      <c r="AB360" s="544"/>
      <c r="AC360" s="544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69</v>
      </c>
      <c r="X361" s="543">
        <f>IFERROR(SUM(X358:X359),"0")</f>
        <v>80</v>
      </c>
      <c r="Y361" s="543">
        <f>IFERROR(SUM(Y358:Y359),"0")</f>
        <v>81</v>
      </c>
      <c r="Z361" s="37"/>
      <c r="AA361" s="544"/>
      <c r="AB361" s="544"/>
      <c r="AC361" s="544"/>
    </row>
    <row r="362" spans="1:68" ht="14.25" customHeight="1" x14ac:dyDescent="0.25">
      <c r="A362" s="557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7"/>
      <c r="AB362" s="537"/>
      <c r="AC362" s="537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5">
        <v>4607091384673</v>
      </c>
      <c r="E363" s="546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48"/>
      <c r="R363" s="548"/>
      <c r="S363" s="548"/>
      <c r="T363" s="549"/>
      <c r="U363" s="34"/>
      <c r="V363" s="34"/>
      <c r="W363" s="35" t="s">
        <v>69</v>
      </c>
      <c r="X363" s="541">
        <v>0</v>
      </c>
      <c r="Y363" s="54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3" t="s">
        <v>570</v>
      </c>
      <c r="AG363" s="64"/>
      <c r="AJ363" s="68"/>
      <c r="AK363" s="68">
        <v>0</v>
      </c>
      <c r="BB363" s="41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1" t="s">
        <v>71</v>
      </c>
      <c r="Q364" s="562"/>
      <c r="R364" s="562"/>
      <c r="S364" s="562"/>
      <c r="T364" s="562"/>
      <c r="U364" s="562"/>
      <c r="V364" s="563"/>
      <c r="W364" s="37" t="s">
        <v>72</v>
      </c>
      <c r="X364" s="543">
        <f>IFERROR(X363/H363,"0")</f>
        <v>0</v>
      </c>
      <c r="Y364" s="543">
        <f>IFERROR(Y363/H363,"0")</f>
        <v>0</v>
      </c>
      <c r="Z364" s="543">
        <f>IFERROR(IF(Z363="",0,Z363),"0")</f>
        <v>0</v>
      </c>
      <c r="AA364" s="544"/>
      <c r="AB364" s="544"/>
      <c r="AC364" s="544"/>
    </row>
    <row r="365" spans="1:68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69</v>
      </c>
      <c r="X365" s="543">
        <f>IFERROR(SUM(X363:X363),"0")</f>
        <v>0</v>
      </c>
      <c r="Y365" s="543">
        <f>IFERROR(SUM(Y363:Y363),"0")</f>
        <v>0</v>
      </c>
      <c r="Z365" s="37"/>
      <c r="AA365" s="544"/>
      <c r="AB365" s="544"/>
      <c r="AC365" s="544"/>
    </row>
    <row r="366" spans="1:68" ht="16.5" customHeight="1" x14ac:dyDescent="0.25">
      <c r="A366" s="558" t="s">
        <v>571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6"/>
      <c r="AB366" s="536"/>
      <c r="AC366" s="536"/>
    </row>
    <row r="367" spans="1:68" ht="14.25" customHeight="1" x14ac:dyDescent="0.25">
      <c r="A367" s="557" t="s">
        <v>99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7"/>
      <c r="AB367" s="537"/>
      <c r="AC367" s="537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69</v>
      </c>
      <c r="X368" s="541">
        <v>60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5" t="s">
        <v>574</v>
      </c>
      <c r="AG368" s="64"/>
      <c r="AJ368" s="68" t="s">
        <v>106</v>
      </c>
      <c r="AK368" s="68">
        <v>96</v>
      </c>
      <c r="BB368" s="416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customHeight="1" x14ac:dyDescent="0.25">
      <c r="A369" s="54" t="s">
        <v>575</v>
      </c>
      <c r="B369" s="54" t="s">
        <v>576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574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1" t="s">
        <v>71</v>
      </c>
      <c r="Q370" s="562"/>
      <c r="R370" s="562"/>
      <c r="S370" s="562"/>
      <c r="T370" s="562"/>
      <c r="U370" s="562"/>
      <c r="V370" s="563"/>
      <c r="W370" s="37" t="s">
        <v>72</v>
      </c>
      <c r="X370" s="543">
        <f>IFERROR(X368/H368,"0")+IFERROR(X369/H369,"0")</f>
        <v>5</v>
      </c>
      <c r="Y370" s="543">
        <f>IFERROR(Y368/H368,"0")+IFERROR(Y369/H369,"0")</f>
        <v>5</v>
      </c>
      <c r="Z370" s="543">
        <f>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69</v>
      </c>
      <c r="X371" s="543">
        <f>IFERROR(SUM(X368:X369),"0")</f>
        <v>60</v>
      </c>
      <c r="Y371" s="543">
        <f>IFERROR(SUM(Y368:Y369),"0")</f>
        <v>60</v>
      </c>
      <c r="Z371" s="37"/>
      <c r="AA371" s="544"/>
      <c r="AB371" s="544"/>
      <c r="AC371" s="544"/>
    </row>
    <row r="372" spans="1:68" ht="14.25" customHeight="1" x14ac:dyDescent="0.25">
      <c r="A372" s="557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37"/>
      <c r="AB372" s="537"/>
      <c r="AC372" s="537"/>
    </row>
    <row r="373" spans="1:68" ht="27" customHeight="1" x14ac:dyDescent="0.25">
      <c r="A373" s="54" t="s">
        <v>577</v>
      </c>
      <c r="B373" s="54" t="s">
        <v>578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579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577</v>
      </c>
      <c r="B374" s="54" t="s">
        <v>580</v>
      </c>
      <c r="C374" s="31">
        <v>4301031457</v>
      </c>
      <c r="D374" s="545">
        <v>4607091384802</v>
      </c>
      <c r="E374" s="546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48"/>
      <c r="R374" s="548"/>
      <c r="S374" s="548"/>
      <c r="T374" s="549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1" t="s">
        <v>71</v>
      </c>
      <c r="Q375" s="562"/>
      <c r="R375" s="562"/>
      <c r="S375" s="562"/>
      <c r="T375" s="562"/>
      <c r="U375" s="562"/>
      <c r="V375" s="563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customHeight="1" x14ac:dyDescent="0.25">
      <c r="A377" s="557" t="s">
        <v>73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7"/>
      <c r="AB377" s="537"/>
      <c r="AC377" s="537"/>
    </row>
    <row r="378" spans="1:68" ht="27" customHeight="1" x14ac:dyDescent="0.25">
      <c r="A378" s="54" t="s">
        <v>582</v>
      </c>
      <c r="B378" s="54" t="s">
        <v>583</v>
      </c>
      <c r="C378" s="31">
        <v>4301051899</v>
      </c>
      <c r="D378" s="545">
        <v>4607091384246</v>
      </c>
      <c r="E378" s="546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69</v>
      </c>
      <c r="X378" s="541">
        <v>20</v>
      </c>
      <c r="Y378" s="542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3" t="s">
        <v>584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customHeight="1" x14ac:dyDescent="0.25">
      <c r="A379" s="54" t="s">
        <v>585</v>
      </c>
      <c r="B379" s="54" t="s">
        <v>586</v>
      </c>
      <c r="C379" s="31">
        <v>4301051660</v>
      </c>
      <c r="D379" s="545">
        <v>4607091384253</v>
      </c>
      <c r="E379" s="546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584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1" t="s">
        <v>71</v>
      </c>
      <c r="Q380" s="562"/>
      <c r="R380" s="562"/>
      <c r="S380" s="562"/>
      <c r="T380" s="562"/>
      <c r="U380" s="562"/>
      <c r="V380" s="563"/>
      <c r="W380" s="37" t="s">
        <v>72</v>
      </c>
      <c r="X380" s="543">
        <f>IFERROR(X378/H378,"0")+IFERROR(X379/H379,"0")</f>
        <v>2.2222222222222223</v>
      </c>
      <c r="Y380" s="543">
        <f>IFERROR(Y378/H378,"0")+IFERROR(Y379/H379,"0")</f>
        <v>3</v>
      </c>
      <c r="Z380" s="543">
        <f>IFERROR(IF(Z378="",0,Z378),"0")+IFERROR(IF(Z379="",0,Z379),"0")</f>
        <v>5.6940000000000004E-2</v>
      </c>
      <c r="AA380" s="544"/>
      <c r="AB380" s="544"/>
      <c r="AC380" s="544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69</v>
      </c>
      <c r="X381" s="543">
        <f>IFERROR(SUM(X378:X379),"0")</f>
        <v>20</v>
      </c>
      <c r="Y381" s="543">
        <f>IFERROR(SUM(Y378:Y379),"0")</f>
        <v>27</v>
      </c>
      <c r="Z381" s="37"/>
      <c r="AA381" s="544"/>
      <c r="AB381" s="544"/>
      <c r="AC381" s="544"/>
    </row>
    <row r="382" spans="1:68" ht="27.75" customHeight="1" x14ac:dyDescent="0.2">
      <c r="A382" s="639" t="s">
        <v>587</v>
      </c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0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48"/>
      <c r="AB382" s="48"/>
      <c r="AC382" s="48"/>
    </row>
    <row r="383" spans="1:68" ht="16.5" customHeight="1" x14ac:dyDescent="0.25">
      <c r="A383" s="558" t="s">
        <v>588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36"/>
      <c r="AB383" s="536"/>
      <c r="AC383" s="536"/>
    </row>
    <row r="384" spans="1:68" ht="14.25" customHeight="1" x14ac:dyDescent="0.25">
      <c r="A384" s="557" t="s">
        <v>64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7"/>
      <c r="AB384" s="537"/>
      <c r="AC384" s="537"/>
    </row>
    <row r="385" spans="1:68" ht="27" customHeight="1" x14ac:dyDescent="0.25">
      <c r="A385" s="54" t="s">
        <v>589</v>
      </c>
      <c r="B385" s="54" t="s">
        <v>590</v>
      </c>
      <c r="C385" s="31">
        <v>4301031405</v>
      </c>
      <c r="D385" s="545">
        <v>4680115886100</v>
      </c>
      <c r="E385" s="546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48"/>
      <c r="R385" s="548"/>
      <c r="S385" s="548"/>
      <c r="T385" s="549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591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customHeight="1" x14ac:dyDescent="0.25">
      <c r="A386" s="54" t="s">
        <v>592</v>
      </c>
      <c r="B386" s="54" t="s">
        <v>593</v>
      </c>
      <c r="C386" s="31">
        <v>4301031406</v>
      </c>
      <c r="D386" s="545">
        <v>4680115886117</v>
      </c>
      <c r="E386" s="546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48"/>
      <c r="R386" s="548"/>
      <c r="S386" s="548"/>
      <c r="T386" s="549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594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595</v>
      </c>
      <c r="B387" s="54" t="s">
        <v>596</v>
      </c>
      <c r="C387" s="31">
        <v>4301031402</v>
      </c>
      <c r="D387" s="545">
        <v>4680115886124</v>
      </c>
      <c r="E387" s="546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48"/>
      <c r="R387" s="548"/>
      <c r="S387" s="548"/>
      <c r="T387" s="549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597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customHeight="1" x14ac:dyDescent="0.25">
      <c r="A388" s="54" t="s">
        <v>598</v>
      </c>
      <c r="B388" s="54" t="s">
        <v>599</v>
      </c>
      <c r="C388" s="31">
        <v>4301031366</v>
      </c>
      <c r="D388" s="545">
        <v>4680115883147</v>
      </c>
      <c r="E388" s="546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48"/>
      <c r="R388" s="548"/>
      <c r="S388" s="548"/>
      <c r="T388" s="549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591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600</v>
      </c>
      <c r="B389" s="54" t="s">
        <v>601</v>
      </c>
      <c r="C389" s="31">
        <v>4301031362</v>
      </c>
      <c r="D389" s="545">
        <v>4607091384338</v>
      </c>
      <c r="E389" s="546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 t="s">
        <v>274</v>
      </c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48"/>
      <c r="R389" s="548"/>
      <c r="S389" s="548"/>
      <c r="T389" s="549"/>
      <c r="U389" s="34"/>
      <c r="V389" s="34"/>
      <c r="W389" s="35" t="s">
        <v>69</v>
      </c>
      <c r="X389" s="541">
        <v>35</v>
      </c>
      <c r="Y389" s="542">
        <f t="shared" si="36"/>
        <v>35.700000000000003</v>
      </c>
      <c r="Z389" s="36">
        <f t="shared" si="41"/>
        <v>8.5339999999999999E-2</v>
      </c>
      <c r="AA389" s="56"/>
      <c r="AB389" s="57"/>
      <c r="AC389" s="435" t="s">
        <v>591</v>
      </c>
      <c r="AG389" s="64"/>
      <c r="AJ389" s="68" t="s">
        <v>106</v>
      </c>
      <c r="AK389" s="68">
        <v>37.799999999999997</v>
      </c>
      <c r="BB389" s="436" t="s">
        <v>1</v>
      </c>
      <c r="BM389" s="64">
        <f t="shared" si="37"/>
        <v>37.166666666666664</v>
      </c>
      <c r="BN389" s="64">
        <f t="shared" si="38"/>
        <v>37.910000000000004</v>
      </c>
      <c r="BO389" s="64">
        <f t="shared" si="39"/>
        <v>7.1225071225071226E-2</v>
      </c>
      <c r="BP389" s="64">
        <f t="shared" si="40"/>
        <v>7.2649572649572655E-2</v>
      </c>
    </row>
    <row r="390" spans="1:68" ht="37.5" customHeight="1" x14ac:dyDescent="0.25">
      <c r="A390" s="54" t="s">
        <v>602</v>
      </c>
      <c r="B390" s="54" t="s">
        <v>603</v>
      </c>
      <c r="C390" s="31">
        <v>4301031361</v>
      </c>
      <c r="D390" s="545">
        <v>4607091389524</v>
      </c>
      <c r="E390" s="546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 t="s">
        <v>274</v>
      </c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48"/>
      <c r="R390" s="548"/>
      <c r="S390" s="548"/>
      <c r="T390" s="549"/>
      <c r="U390" s="34"/>
      <c r="V390" s="34"/>
      <c r="W390" s="35" t="s">
        <v>69</v>
      </c>
      <c r="X390" s="541">
        <v>24.5</v>
      </c>
      <c r="Y390" s="542">
        <f t="shared" si="36"/>
        <v>25.200000000000003</v>
      </c>
      <c r="Z390" s="36">
        <f t="shared" si="41"/>
        <v>6.0240000000000002E-2</v>
      </c>
      <c r="AA390" s="56"/>
      <c r="AB390" s="57"/>
      <c r="AC390" s="437" t="s">
        <v>604</v>
      </c>
      <c r="AG390" s="64"/>
      <c r="AJ390" s="68" t="s">
        <v>106</v>
      </c>
      <c r="AK390" s="68">
        <v>37.799999999999997</v>
      </c>
      <c r="BB390" s="438" t="s">
        <v>1</v>
      </c>
      <c r="BM390" s="64">
        <f t="shared" si="37"/>
        <v>26.016666666666666</v>
      </c>
      <c r="BN390" s="64">
        <f t="shared" si="38"/>
        <v>26.76</v>
      </c>
      <c r="BO390" s="64">
        <f t="shared" si="39"/>
        <v>4.9857549857549859E-2</v>
      </c>
      <c r="BP390" s="64">
        <f t="shared" si="40"/>
        <v>5.1282051282051287E-2</v>
      </c>
    </row>
    <row r="391" spans="1:68" ht="27" customHeight="1" x14ac:dyDescent="0.25">
      <c r="A391" s="54" t="s">
        <v>605</v>
      </c>
      <c r="B391" s="54" t="s">
        <v>606</v>
      </c>
      <c r="C391" s="31">
        <v>4301031364</v>
      </c>
      <c r="D391" s="545">
        <v>4680115883161</v>
      </c>
      <c r="E391" s="546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48"/>
      <c r="R391" s="548"/>
      <c r="S391" s="548"/>
      <c r="T391" s="549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607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4301031358</v>
      </c>
      <c r="D392" s="545">
        <v>4607091389531</v>
      </c>
      <c r="E392" s="546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 t="s">
        <v>274</v>
      </c>
      <c r="M392" s="33" t="s">
        <v>68</v>
      </c>
      <c r="N392" s="33"/>
      <c r="O392" s="32">
        <v>50</v>
      </c>
      <c r="P392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48"/>
      <c r="R392" s="548"/>
      <c r="S392" s="548"/>
      <c r="T392" s="549"/>
      <c r="U392" s="34"/>
      <c r="V392" s="34"/>
      <c r="W392" s="35" t="s">
        <v>69</v>
      </c>
      <c r="X392" s="541">
        <v>52.5</v>
      </c>
      <c r="Y392" s="542">
        <f t="shared" si="36"/>
        <v>52.5</v>
      </c>
      <c r="Z392" s="36">
        <f t="shared" si="41"/>
        <v>0.1255</v>
      </c>
      <c r="AA392" s="56"/>
      <c r="AB392" s="57"/>
      <c r="AC392" s="441" t="s">
        <v>610</v>
      </c>
      <c r="AG392" s="64"/>
      <c r="AJ392" s="68" t="s">
        <v>106</v>
      </c>
      <c r="AK392" s="68">
        <v>37.799999999999997</v>
      </c>
      <c r="BB392" s="442" t="s">
        <v>1</v>
      </c>
      <c r="BM392" s="64">
        <f t="shared" si="37"/>
        <v>55.75</v>
      </c>
      <c r="BN392" s="64">
        <f t="shared" si="38"/>
        <v>55.75</v>
      </c>
      <c r="BO392" s="64">
        <f t="shared" si="39"/>
        <v>0.10683760683760685</v>
      </c>
      <c r="BP392" s="64">
        <f t="shared" si="40"/>
        <v>0.10683760683760685</v>
      </c>
    </row>
    <row r="393" spans="1:68" ht="37.5" customHeight="1" x14ac:dyDescent="0.25">
      <c r="A393" s="54" t="s">
        <v>611</v>
      </c>
      <c r="B393" s="54" t="s">
        <v>612</v>
      </c>
      <c r="C393" s="31">
        <v>4301031360</v>
      </c>
      <c r="D393" s="545">
        <v>4607091384345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607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3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61" t="s">
        <v>71</v>
      </c>
      <c r="Q394" s="562"/>
      <c r="R394" s="562"/>
      <c r="S394" s="562"/>
      <c r="T394" s="562"/>
      <c r="U394" s="562"/>
      <c r="V394" s="563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53.333333333333329</v>
      </c>
      <c r="Y394" s="543">
        <f>IFERROR(Y385/H385,"0")+IFERROR(Y386/H386,"0")+IFERROR(Y387/H387,"0")+IFERROR(Y388/H388,"0")+IFERROR(Y389/H389,"0")+IFERROR(Y390/H390,"0")+IFERROR(Y391/H391,"0")+IFERROR(Y392/H392,"0")+IFERROR(Y393/H393,"0")</f>
        <v>54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0.27107999999999999</v>
      </c>
      <c r="AA394" s="544"/>
      <c r="AB394" s="544"/>
      <c r="AC394" s="544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69</v>
      </c>
      <c r="X395" s="543">
        <f>IFERROR(SUM(X385:X393),"0")</f>
        <v>112</v>
      </c>
      <c r="Y395" s="543">
        <f>IFERROR(SUM(Y385:Y393),"0")</f>
        <v>113.4</v>
      </c>
      <c r="Z395" s="37"/>
      <c r="AA395" s="544"/>
      <c r="AB395" s="544"/>
      <c r="AC395" s="544"/>
    </row>
    <row r="396" spans="1:68" ht="14.25" customHeight="1" x14ac:dyDescent="0.25">
      <c r="A396" s="557" t="s">
        <v>73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  <c r="Z396" s="554"/>
      <c r="AA396" s="537"/>
      <c r="AB396" s="537"/>
      <c r="AC396" s="537"/>
    </row>
    <row r="397" spans="1:68" ht="27" customHeight="1" x14ac:dyDescent="0.25">
      <c r="A397" s="54" t="s">
        <v>613</v>
      </c>
      <c r="B397" s="54" t="s">
        <v>614</v>
      </c>
      <c r="C397" s="31">
        <v>4301051284</v>
      </c>
      <c r="D397" s="545">
        <v>4607091384352</v>
      </c>
      <c r="E397" s="546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48"/>
      <c r="R397" s="548"/>
      <c r="S397" s="548"/>
      <c r="T397" s="549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615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4301051431</v>
      </c>
      <c r="D398" s="545">
        <v>4607091389654</v>
      </c>
      <c r="E398" s="546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48"/>
      <c r="R398" s="548"/>
      <c r="S398" s="548"/>
      <c r="T398" s="549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618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553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1" t="s">
        <v>71</v>
      </c>
      <c r="Q399" s="562"/>
      <c r="R399" s="562"/>
      <c r="S399" s="562"/>
      <c r="T399" s="562"/>
      <c r="U399" s="562"/>
      <c r="V399" s="563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customHeight="1" x14ac:dyDescent="0.25">
      <c r="A401" s="558" t="s">
        <v>619</v>
      </c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  <c r="Z401" s="554"/>
      <c r="AA401" s="536"/>
      <c r="AB401" s="536"/>
      <c r="AC401" s="536"/>
    </row>
    <row r="402" spans="1:68" ht="14.25" customHeight="1" x14ac:dyDescent="0.25">
      <c r="A402" s="557" t="s">
        <v>135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7"/>
      <c r="AB402" s="537"/>
      <c r="AC402" s="537"/>
    </row>
    <row r="403" spans="1:68" ht="27" customHeight="1" x14ac:dyDescent="0.25">
      <c r="A403" s="54" t="s">
        <v>620</v>
      </c>
      <c r="B403" s="54" t="s">
        <v>621</v>
      </c>
      <c r="C403" s="31">
        <v>4301020319</v>
      </c>
      <c r="D403" s="545">
        <v>4680115885240</v>
      </c>
      <c r="E403" s="546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48"/>
      <c r="R403" s="548"/>
      <c r="S403" s="548"/>
      <c r="T403" s="549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3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1" t="s">
        <v>71</v>
      </c>
      <c r="Q404" s="562"/>
      <c r="R404" s="562"/>
      <c r="S404" s="562"/>
      <c r="T404" s="562"/>
      <c r="U404" s="562"/>
      <c r="V404" s="563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customHeight="1" x14ac:dyDescent="0.25">
      <c r="A406" s="557" t="s">
        <v>64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7"/>
      <c r="AB406" s="537"/>
      <c r="AC406" s="537"/>
    </row>
    <row r="407" spans="1:68" ht="27" customHeight="1" x14ac:dyDescent="0.25">
      <c r="A407" s="54" t="s">
        <v>623</v>
      </c>
      <c r="B407" s="54" t="s">
        <v>624</v>
      </c>
      <c r="C407" s="31">
        <v>4301031403</v>
      </c>
      <c r="D407" s="545">
        <v>4680115886094</v>
      </c>
      <c r="E407" s="546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48"/>
      <c r="R407" s="548"/>
      <c r="S407" s="548"/>
      <c r="T407" s="549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625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626</v>
      </c>
      <c r="B408" s="54" t="s">
        <v>627</v>
      </c>
      <c r="C408" s="31">
        <v>4301031363</v>
      </c>
      <c r="D408" s="545">
        <v>4607091389425</v>
      </c>
      <c r="E408" s="546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48"/>
      <c r="R408" s="548"/>
      <c r="S408" s="548"/>
      <c r="T408" s="549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628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629</v>
      </c>
      <c r="B409" s="54" t="s">
        <v>630</v>
      </c>
      <c r="C409" s="31">
        <v>4301031373</v>
      </c>
      <c r="D409" s="545">
        <v>4680115880771</v>
      </c>
      <c r="E409" s="546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48"/>
      <c r="R409" s="548"/>
      <c r="S409" s="548"/>
      <c r="T409" s="549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631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632</v>
      </c>
      <c r="B410" s="54" t="s">
        <v>633</v>
      </c>
      <c r="C410" s="31">
        <v>4301031359</v>
      </c>
      <c r="D410" s="545">
        <v>4607091389500</v>
      </c>
      <c r="E410" s="546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48"/>
      <c r="R410" s="548"/>
      <c r="S410" s="548"/>
      <c r="T410" s="549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631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3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5"/>
      <c r="P411" s="561" t="s">
        <v>71</v>
      </c>
      <c r="Q411" s="562"/>
      <c r="R411" s="562"/>
      <c r="S411" s="562"/>
      <c r="T411" s="562"/>
      <c r="U411" s="562"/>
      <c r="V411" s="563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customHeight="1" x14ac:dyDescent="0.25">
      <c r="A413" s="558" t="s">
        <v>634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  <c r="Z413" s="554"/>
      <c r="AA413" s="536"/>
      <c r="AB413" s="536"/>
      <c r="AC413" s="536"/>
    </row>
    <row r="414" spans="1:68" ht="14.25" customHeight="1" x14ac:dyDescent="0.25">
      <c r="A414" s="557" t="s">
        <v>64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7"/>
      <c r="AB414" s="537"/>
      <c r="AC414" s="537"/>
    </row>
    <row r="415" spans="1:68" ht="27" customHeight="1" x14ac:dyDescent="0.25">
      <c r="A415" s="54" t="s">
        <v>635</v>
      </c>
      <c r="B415" s="54" t="s">
        <v>636</v>
      </c>
      <c r="C415" s="31">
        <v>4301031347</v>
      </c>
      <c r="D415" s="545">
        <v>4680115885110</v>
      </c>
      <c r="E415" s="546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 t="s">
        <v>216</v>
      </c>
      <c r="M415" s="33" t="s">
        <v>68</v>
      </c>
      <c r="N415" s="33"/>
      <c r="O415" s="32">
        <v>50</v>
      </c>
      <c r="P415" s="8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48"/>
      <c r="R415" s="548"/>
      <c r="S415" s="548"/>
      <c r="T415" s="549"/>
      <c r="U415" s="34"/>
      <c r="V415" s="34"/>
      <c r="W415" s="35" t="s">
        <v>69</v>
      </c>
      <c r="X415" s="541">
        <v>30</v>
      </c>
      <c r="Y415" s="542">
        <f>IFERROR(IF(X415="",0,CEILING((X415/$H415),1)*$H415),"")</f>
        <v>30</v>
      </c>
      <c r="Z415" s="36">
        <f>IFERROR(IF(Y415=0,"",ROUNDUP(Y415/H415,0)*0.00651),"")</f>
        <v>0.16275000000000001</v>
      </c>
      <c r="AA415" s="56"/>
      <c r="AB415" s="57"/>
      <c r="AC415" s="459" t="s">
        <v>637</v>
      </c>
      <c r="AG415" s="64"/>
      <c r="AJ415" s="68" t="s">
        <v>106</v>
      </c>
      <c r="AK415" s="68">
        <v>16.8</v>
      </c>
      <c r="BB415" s="460" t="s">
        <v>1</v>
      </c>
      <c r="BM415" s="64">
        <f>IFERROR(X415*I415/H415,"0")</f>
        <v>52.5</v>
      </c>
      <c r="BN415" s="64">
        <f>IFERROR(Y415*I415/H415,"0")</f>
        <v>52.5</v>
      </c>
      <c r="BO415" s="64">
        <f>IFERROR(1/J415*(X415/H415),"0")</f>
        <v>0.13736263736263737</v>
      </c>
      <c r="BP415" s="64">
        <f>IFERROR(1/J415*(Y415/H415),"0")</f>
        <v>0.13736263736263737</v>
      </c>
    </row>
    <row r="416" spans="1:68" x14ac:dyDescent="0.2">
      <c r="A416" s="553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1" t="s">
        <v>71</v>
      </c>
      <c r="Q416" s="562"/>
      <c r="R416" s="562"/>
      <c r="S416" s="562"/>
      <c r="T416" s="562"/>
      <c r="U416" s="562"/>
      <c r="V416" s="563"/>
      <c r="W416" s="37" t="s">
        <v>72</v>
      </c>
      <c r="X416" s="543">
        <f>IFERROR(X415/H415,"0")</f>
        <v>25</v>
      </c>
      <c r="Y416" s="543">
        <f>IFERROR(Y415/H415,"0")</f>
        <v>25</v>
      </c>
      <c r="Z416" s="543">
        <f>IFERROR(IF(Z415="",0,Z415),"0")</f>
        <v>0.16275000000000001</v>
      </c>
      <c r="AA416" s="544"/>
      <c r="AB416" s="544"/>
      <c r="AC416" s="544"/>
    </row>
    <row r="417" spans="1:68" x14ac:dyDescent="0.2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69</v>
      </c>
      <c r="X417" s="543">
        <f>IFERROR(SUM(X415:X415),"0")</f>
        <v>30</v>
      </c>
      <c r="Y417" s="543">
        <f>IFERROR(SUM(Y415:Y415),"0")</f>
        <v>30</v>
      </c>
      <c r="Z417" s="37"/>
      <c r="AA417" s="544"/>
      <c r="AB417" s="544"/>
      <c r="AC417" s="544"/>
    </row>
    <row r="418" spans="1:68" ht="27.75" customHeight="1" x14ac:dyDescent="0.2">
      <c r="A418" s="639" t="s">
        <v>638</v>
      </c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0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48"/>
      <c r="AB418" s="48"/>
      <c r="AC418" s="48"/>
    </row>
    <row r="419" spans="1:68" ht="16.5" customHeight="1" x14ac:dyDescent="0.25">
      <c r="A419" s="558" t="s">
        <v>638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36"/>
      <c r="AB419" s="536"/>
      <c r="AC419" s="536"/>
    </row>
    <row r="420" spans="1:68" ht="14.25" customHeight="1" x14ac:dyDescent="0.25">
      <c r="A420" s="557" t="s">
        <v>99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7"/>
      <c r="AB420" s="537"/>
      <c r="AC420" s="537"/>
    </row>
    <row r="421" spans="1:68" ht="27" customHeight="1" x14ac:dyDescent="0.25">
      <c r="A421" s="54" t="s">
        <v>639</v>
      </c>
      <c r="B421" s="54" t="s">
        <v>640</v>
      </c>
      <c r="C421" s="31">
        <v>4301011795</v>
      </c>
      <c r="D421" s="545">
        <v>4607091389067</v>
      </c>
      <c r="E421" s="546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48"/>
      <c r="R421" s="548"/>
      <c r="S421" s="548"/>
      <c r="T421" s="549"/>
      <c r="U421" s="34"/>
      <c r="V421" s="34"/>
      <c r="W421" s="35" t="s">
        <v>69</v>
      </c>
      <c r="X421" s="541">
        <v>70</v>
      </c>
      <c r="Y421" s="542">
        <f t="shared" ref="Y421:Y431" si="42">IFERROR(IF(X421="",0,CEILING((X421/$H421),1)*$H421),"")</f>
        <v>73.92</v>
      </c>
      <c r="Z421" s="36">
        <f t="shared" ref="Z421:Z426" si="43">IFERROR(IF(Y421=0,"",ROUNDUP(Y421/H421,0)*0.01196),"")</f>
        <v>0.16744000000000001</v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74.772727272727266</v>
      </c>
      <c r="BN421" s="64">
        <f t="shared" ref="BN421:BN431" si="45">IFERROR(Y421*I421/H421,"0")</f>
        <v>78.959999999999994</v>
      </c>
      <c r="BO421" s="64">
        <f t="shared" ref="BO421:BO431" si="46">IFERROR(1/J421*(X421/H421),"0")</f>
        <v>0.12747668997668998</v>
      </c>
      <c r="BP421" s="64">
        <f t="shared" ref="BP421:BP431" si="47">IFERROR(1/J421*(Y421/H421),"0")</f>
        <v>0.13461538461538464</v>
      </c>
    </row>
    <row r="422" spans="1:68" ht="27" customHeight="1" x14ac:dyDescent="0.25">
      <c r="A422" s="54" t="s">
        <v>641</v>
      </c>
      <c r="B422" s="54" t="s">
        <v>642</v>
      </c>
      <c r="C422" s="31">
        <v>4301011961</v>
      </c>
      <c r="D422" s="545">
        <v>4680115885271</v>
      </c>
      <c r="E422" s="546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48"/>
      <c r="R422" s="548"/>
      <c r="S422" s="548"/>
      <c r="T422" s="549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643</v>
      </c>
      <c r="AG422" s="64"/>
      <c r="AJ422" s="68"/>
      <c r="AK422" s="68">
        <v>0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644</v>
      </c>
      <c r="B423" s="54" t="s">
        <v>645</v>
      </c>
      <c r="C423" s="31">
        <v>4301011376</v>
      </c>
      <c r="D423" s="545">
        <v>4680115885226</v>
      </c>
      <c r="E423" s="546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48"/>
      <c r="R423" s="548"/>
      <c r="S423" s="548"/>
      <c r="T423" s="549"/>
      <c r="U423" s="34"/>
      <c r="V423" s="34"/>
      <c r="W423" s="35" t="s">
        <v>69</v>
      </c>
      <c r="X423" s="541">
        <v>100</v>
      </c>
      <c r="Y423" s="542">
        <f t="shared" si="42"/>
        <v>100.32000000000001</v>
      </c>
      <c r="Z423" s="36">
        <f t="shared" si="43"/>
        <v>0.22724</v>
      </c>
      <c r="AA423" s="56"/>
      <c r="AB423" s="57"/>
      <c r="AC423" s="465" t="s">
        <v>646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106.81818181818181</v>
      </c>
      <c r="BN423" s="64">
        <f t="shared" si="45"/>
        <v>107.16</v>
      </c>
      <c r="BO423" s="64">
        <f t="shared" si="46"/>
        <v>0.18210955710955709</v>
      </c>
      <c r="BP423" s="64">
        <f t="shared" si="47"/>
        <v>0.18269230769230771</v>
      </c>
    </row>
    <row r="424" spans="1:68" ht="27" customHeight="1" x14ac:dyDescent="0.25">
      <c r="A424" s="54" t="s">
        <v>647</v>
      </c>
      <c r="B424" s="54" t="s">
        <v>648</v>
      </c>
      <c r="C424" s="31">
        <v>4301012145</v>
      </c>
      <c r="D424" s="545">
        <v>4607091383522</v>
      </c>
      <c r="E424" s="546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48"/>
      <c r="R424" s="548"/>
      <c r="S424" s="548"/>
      <c r="T424" s="549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649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customHeight="1" x14ac:dyDescent="0.25">
      <c r="A425" s="54" t="s">
        <v>650</v>
      </c>
      <c r="B425" s="54" t="s">
        <v>651</v>
      </c>
      <c r="C425" s="31">
        <v>4301011774</v>
      </c>
      <c r="D425" s="545">
        <v>4680115884502</v>
      </c>
      <c r="E425" s="546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48"/>
      <c r="R425" s="548"/>
      <c r="S425" s="548"/>
      <c r="T425" s="549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652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653</v>
      </c>
      <c r="B426" s="54" t="s">
        <v>654</v>
      </c>
      <c r="C426" s="31">
        <v>4301011771</v>
      </c>
      <c r="D426" s="545">
        <v>4607091389104</v>
      </c>
      <c r="E426" s="546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48"/>
      <c r="R426" s="548"/>
      <c r="S426" s="548"/>
      <c r="T426" s="549"/>
      <c r="U426" s="34"/>
      <c r="V426" s="34"/>
      <c r="W426" s="35" t="s">
        <v>69</v>
      </c>
      <c r="X426" s="541">
        <v>150</v>
      </c>
      <c r="Y426" s="542">
        <f t="shared" si="42"/>
        <v>153.12</v>
      </c>
      <c r="Z426" s="36">
        <f t="shared" si="43"/>
        <v>0.34683999999999998</v>
      </c>
      <c r="AA426" s="56"/>
      <c r="AB426" s="57"/>
      <c r="AC426" s="471" t="s">
        <v>655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160.22727272727272</v>
      </c>
      <c r="BN426" s="64">
        <f t="shared" si="45"/>
        <v>163.56</v>
      </c>
      <c r="BO426" s="64">
        <f t="shared" si="46"/>
        <v>0.27316433566433568</v>
      </c>
      <c r="BP426" s="64">
        <f t="shared" si="47"/>
        <v>0.27884615384615385</v>
      </c>
    </row>
    <row r="427" spans="1:68" ht="27" customHeight="1" x14ac:dyDescent="0.25">
      <c r="A427" s="54" t="s">
        <v>656</v>
      </c>
      <c r="B427" s="54" t="s">
        <v>657</v>
      </c>
      <c r="C427" s="31">
        <v>4301012125</v>
      </c>
      <c r="D427" s="545">
        <v>4680115886391</v>
      </c>
      <c r="E427" s="546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48"/>
      <c r="R427" s="548"/>
      <c r="S427" s="548"/>
      <c r="T427" s="549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4301012035</v>
      </c>
      <c r="D428" s="545">
        <v>4680115880603</v>
      </c>
      <c r="E428" s="546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48"/>
      <c r="R428" s="548"/>
      <c r="S428" s="548"/>
      <c r="T428" s="549"/>
      <c r="U428" s="34"/>
      <c r="V428" s="34"/>
      <c r="W428" s="35" t="s">
        <v>69</v>
      </c>
      <c r="X428" s="541">
        <v>90</v>
      </c>
      <c r="Y428" s="542">
        <f t="shared" si="42"/>
        <v>91.2</v>
      </c>
      <c r="Z428" s="36">
        <f>IFERROR(IF(Y428=0,"",ROUNDUP(Y428/H428,0)*0.00902),"")</f>
        <v>0.17138</v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129.9375</v>
      </c>
      <c r="BN428" s="64">
        <f t="shared" si="45"/>
        <v>131.66999999999999</v>
      </c>
      <c r="BO428" s="64">
        <f t="shared" si="46"/>
        <v>0.14204545454545456</v>
      </c>
      <c r="BP428" s="64">
        <f t="shared" si="47"/>
        <v>0.14393939393939395</v>
      </c>
    </row>
    <row r="429" spans="1:68" ht="27" customHeight="1" x14ac:dyDescent="0.25">
      <c r="A429" s="54" t="s">
        <v>660</v>
      </c>
      <c r="B429" s="54" t="s">
        <v>661</v>
      </c>
      <c r="C429" s="31">
        <v>4301012036</v>
      </c>
      <c r="D429" s="545">
        <v>4680115882782</v>
      </c>
      <c r="E429" s="546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48"/>
      <c r="R429" s="548"/>
      <c r="S429" s="548"/>
      <c r="T429" s="549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643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4301012050</v>
      </c>
      <c r="D430" s="545">
        <v>4680115885479</v>
      </c>
      <c r="E430" s="546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48"/>
      <c r="R430" s="548"/>
      <c r="S430" s="548"/>
      <c r="T430" s="549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664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665</v>
      </c>
      <c r="B431" s="54" t="s">
        <v>666</v>
      </c>
      <c r="C431" s="31">
        <v>4301012034</v>
      </c>
      <c r="D431" s="545">
        <v>4607091389982</v>
      </c>
      <c r="E431" s="546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48"/>
      <c r="R431" s="548"/>
      <c r="S431" s="548"/>
      <c r="T431" s="549"/>
      <c r="U431" s="34"/>
      <c r="V431" s="34"/>
      <c r="W431" s="35" t="s">
        <v>69</v>
      </c>
      <c r="X431" s="541">
        <v>180</v>
      </c>
      <c r="Y431" s="542">
        <f t="shared" si="42"/>
        <v>182.4</v>
      </c>
      <c r="Z431" s="36">
        <f>IFERROR(IF(Y431=0,"",ROUNDUP(Y431/H431,0)*0.00902),"")</f>
        <v>0.34276000000000001</v>
      </c>
      <c r="AA431" s="56"/>
      <c r="AB431" s="57"/>
      <c r="AC431" s="481" t="s">
        <v>655</v>
      </c>
      <c r="AG431" s="64"/>
      <c r="AJ431" s="68"/>
      <c r="AK431" s="68">
        <v>0</v>
      </c>
      <c r="BB431" s="482" t="s">
        <v>1</v>
      </c>
      <c r="BM431" s="64">
        <f t="shared" si="44"/>
        <v>259.875</v>
      </c>
      <c r="BN431" s="64">
        <f t="shared" si="45"/>
        <v>263.33999999999997</v>
      </c>
      <c r="BO431" s="64">
        <f t="shared" si="46"/>
        <v>0.28409090909090912</v>
      </c>
      <c r="BP431" s="64">
        <f t="shared" si="47"/>
        <v>0.2878787878787879</v>
      </c>
    </row>
    <row r="432" spans="1:68" x14ac:dyDescent="0.2">
      <c r="A432" s="553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5"/>
      <c r="P432" s="561" t="s">
        <v>71</v>
      </c>
      <c r="Q432" s="562"/>
      <c r="R432" s="562"/>
      <c r="S432" s="562"/>
      <c r="T432" s="562"/>
      <c r="U432" s="562"/>
      <c r="V432" s="563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116.85606060606059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119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1.25566</v>
      </c>
      <c r="AA432" s="544"/>
      <c r="AB432" s="544"/>
      <c r="AC432" s="544"/>
    </row>
    <row r="433" spans="1:68" x14ac:dyDescent="0.2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69</v>
      </c>
      <c r="X433" s="543">
        <f>IFERROR(SUM(X421:X431),"0")</f>
        <v>590</v>
      </c>
      <c r="Y433" s="543">
        <f>IFERROR(SUM(Y421:Y431),"0")</f>
        <v>600.96</v>
      </c>
      <c r="Z433" s="37"/>
      <c r="AA433" s="544"/>
      <c r="AB433" s="544"/>
      <c r="AC433" s="544"/>
    </row>
    <row r="434" spans="1:68" ht="14.25" customHeight="1" x14ac:dyDescent="0.25">
      <c r="A434" s="557" t="s">
        <v>135</v>
      </c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  <c r="Z434" s="554"/>
      <c r="AA434" s="537"/>
      <c r="AB434" s="537"/>
      <c r="AC434" s="537"/>
    </row>
    <row r="435" spans="1:68" ht="16.5" customHeight="1" x14ac:dyDescent="0.25">
      <c r="A435" s="54" t="s">
        <v>667</v>
      </c>
      <c r="B435" s="54" t="s">
        <v>668</v>
      </c>
      <c r="C435" s="31">
        <v>4301020334</v>
      </c>
      <c r="D435" s="545">
        <v>4607091388930</v>
      </c>
      <c r="E435" s="546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48"/>
      <c r="R435" s="548"/>
      <c r="S435" s="548"/>
      <c r="T435" s="549"/>
      <c r="U435" s="34"/>
      <c r="V435" s="34"/>
      <c r="W435" s="35" t="s">
        <v>69</v>
      </c>
      <c r="X435" s="541">
        <v>100</v>
      </c>
      <c r="Y435" s="542">
        <f>IFERROR(IF(X435="",0,CEILING((X435/$H435),1)*$H435),"")</f>
        <v>100.32000000000001</v>
      </c>
      <c r="Z435" s="36">
        <f>IFERROR(IF(Y435=0,"",ROUNDUP(Y435/H435,0)*0.01196),"")</f>
        <v>0.22724</v>
      </c>
      <c r="AA435" s="56"/>
      <c r="AB435" s="57"/>
      <c r="AC435" s="483" t="s">
        <v>669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106.81818181818181</v>
      </c>
      <c r="BN435" s="64">
        <f>IFERROR(Y435*I435/H435,"0")</f>
        <v>107.16</v>
      </c>
      <c r="BO435" s="64">
        <f>IFERROR(1/J435*(X435/H435),"0")</f>
        <v>0.18210955710955709</v>
      </c>
      <c r="BP435" s="64">
        <f>IFERROR(1/J435*(Y435/H435),"0")</f>
        <v>0.18269230769230771</v>
      </c>
    </row>
    <row r="436" spans="1:68" ht="16.5" customHeight="1" x14ac:dyDescent="0.25">
      <c r="A436" s="54" t="s">
        <v>670</v>
      </c>
      <c r="B436" s="54" t="s">
        <v>671</v>
      </c>
      <c r="C436" s="31">
        <v>4301020384</v>
      </c>
      <c r="D436" s="545">
        <v>4680115886407</v>
      </c>
      <c r="E436" s="546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4301020385</v>
      </c>
      <c r="D437" s="545">
        <v>4680115880054</v>
      </c>
      <c r="E437" s="546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/>
      <c r="M437" s="33" t="s">
        <v>104</v>
      </c>
      <c r="N437" s="33"/>
      <c r="O437" s="32">
        <v>70</v>
      </c>
      <c r="P437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48"/>
      <c r="R437" s="548"/>
      <c r="S437" s="548"/>
      <c r="T437" s="549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3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5"/>
      <c r="P438" s="561" t="s">
        <v>71</v>
      </c>
      <c r="Q438" s="562"/>
      <c r="R438" s="562"/>
      <c r="S438" s="562"/>
      <c r="T438" s="562"/>
      <c r="U438" s="562"/>
      <c r="V438" s="563"/>
      <c r="W438" s="37" t="s">
        <v>72</v>
      </c>
      <c r="X438" s="543">
        <f>IFERROR(X435/H435,"0")+IFERROR(X436/H436,"0")+IFERROR(X437/H437,"0")</f>
        <v>18.939393939393938</v>
      </c>
      <c r="Y438" s="543">
        <f>IFERROR(Y435/H435,"0")+IFERROR(Y436/H436,"0")+IFERROR(Y437/H437,"0")</f>
        <v>19</v>
      </c>
      <c r="Z438" s="543">
        <f>IFERROR(IF(Z435="",0,Z435),"0")+IFERROR(IF(Z436="",0,Z436),"0")+IFERROR(IF(Z437="",0,Z437),"0")</f>
        <v>0.22724</v>
      </c>
      <c r="AA438" s="544"/>
      <c r="AB438" s="544"/>
      <c r="AC438" s="544"/>
    </row>
    <row r="439" spans="1:68" x14ac:dyDescent="0.2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69</v>
      </c>
      <c r="X439" s="543">
        <f>IFERROR(SUM(X435:X437),"0")</f>
        <v>100</v>
      </c>
      <c r="Y439" s="543">
        <f>IFERROR(SUM(Y435:Y437),"0")</f>
        <v>100.32000000000001</v>
      </c>
      <c r="Z439" s="37"/>
      <c r="AA439" s="544"/>
      <c r="AB439" s="544"/>
      <c r="AC439" s="544"/>
    </row>
    <row r="440" spans="1:68" ht="14.25" customHeight="1" x14ac:dyDescent="0.25">
      <c r="A440" s="557" t="s">
        <v>64</v>
      </c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  <c r="Z440" s="554"/>
      <c r="AA440" s="537"/>
      <c r="AB440" s="537"/>
      <c r="AC440" s="537"/>
    </row>
    <row r="441" spans="1:68" ht="27" customHeight="1" x14ac:dyDescent="0.25">
      <c r="A441" s="54" t="s">
        <v>674</v>
      </c>
      <c r="B441" s="54" t="s">
        <v>675</v>
      </c>
      <c r="C441" s="31">
        <v>4301031349</v>
      </c>
      <c r="D441" s="545">
        <v>4680115883116</v>
      </c>
      <c r="E441" s="546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48"/>
      <c r="R441" s="548"/>
      <c r="S441" s="548"/>
      <c r="T441" s="549"/>
      <c r="U441" s="34"/>
      <c r="V441" s="34"/>
      <c r="W441" s="35" t="s">
        <v>69</v>
      </c>
      <c r="X441" s="541">
        <v>20</v>
      </c>
      <c r="Y441" s="542">
        <f t="shared" ref="Y441:Y446" si="48">IFERROR(IF(X441="",0,CEILING((X441/$H441),1)*$H441),"")</f>
        <v>21.12</v>
      </c>
      <c r="Z441" s="36">
        <f>IFERROR(IF(Y441=0,"",ROUNDUP(Y441/H441,0)*0.01196),"")</f>
        <v>4.7840000000000001E-2</v>
      </c>
      <c r="AA441" s="56"/>
      <c r="AB441" s="57"/>
      <c r="AC441" s="489" t="s">
        <v>676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21.363636363636363</v>
      </c>
      <c r="BN441" s="64">
        <f t="shared" ref="BN441:BN446" si="50">IFERROR(Y441*I441/H441,"0")</f>
        <v>22.56</v>
      </c>
      <c r="BO441" s="64">
        <f t="shared" ref="BO441:BO446" si="51">IFERROR(1/J441*(X441/H441),"0")</f>
        <v>3.6421911421911424E-2</v>
      </c>
      <c r="BP441" s="64">
        <f t="shared" ref="BP441:BP446" si="52">IFERROR(1/J441*(Y441/H441),"0")</f>
        <v>3.8461538461538464E-2</v>
      </c>
    </row>
    <row r="442" spans="1:68" ht="27" customHeight="1" x14ac:dyDescent="0.25">
      <c r="A442" s="54" t="s">
        <v>677</v>
      </c>
      <c r="B442" s="54" t="s">
        <v>678</v>
      </c>
      <c r="C442" s="31">
        <v>4301031350</v>
      </c>
      <c r="D442" s="545">
        <v>4680115883093</v>
      </c>
      <c r="E442" s="546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48"/>
      <c r="R442" s="548"/>
      <c r="S442" s="548"/>
      <c r="T442" s="549"/>
      <c r="U442" s="34"/>
      <c r="V442" s="34"/>
      <c r="W442" s="35" t="s">
        <v>69</v>
      </c>
      <c r="X442" s="541">
        <v>50</v>
      </c>
      <c r="Y442" s="542">
        <f t="shared" si="48"/>
        <v>52.800000000000004</v>
      </c>
      <c r="Z442" s="36">
        <f>IFERROR(IF(Y442=0,"",ROUNDUP(Y442/H442,0)*0.01196),"")</f>
        <v>0.1196</v>
      </c>
      <c r="AA442" s="56"/>
      <c r="AB442" s="57"/>
      <c r="AC442" s="491" t="s">
        <v>679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53.409090909090907</v>
      </c>
      <c r="BN442" s="64">
        <f t="shared" si="50"/>
        <v>56.400000000000006</v>
      </c>
      <c r="BO442" s="64">
        <f t="shared" si="51"/>
        <v>9.1054778554778545E-2</v>
      </c>
      <c r="BP442" s="64">
        <f t="shared" si="52"/>
        <v>9.6153846153846159E-2</v>
      </c>
    </row>
    <row r="443" spans="1:68" ht="27" customHeight="1" x14ac:dyDescent="0.25">
      <c r="A443" s="54" t="s">
        <v>680</v>
      </c>
      <c r="B443" s="54" t="s">
        <v>681</v>
      </c>
      <c r="C443" s="31">
        <v>4301031353</v>
      </c>
      <c r="D443" s="545">
        <v>4680115883109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48"/>
      <c r="R443" s="548"/>
      <c r="S443" s="548"/>
      <c r="T443" s="549"/>
      <c r="U443" s="34"/>
      <c r="V443" s="34"/>
      <c r="W443" s="35" t="s">
        <v>69</v>
      </c>
      <c r="X443" s="541">
        <v>100</v>
      </c>
      <c r="Y443" s="542">
        <f t="shared" si="48"/>
        <v>100.32000000000001</v>
      </c>
      <c r="Z443" s="36">
        <f>IFERROR(IF(Y443=0,"",ROUNDUP(Y443/H443,0)*0.01196),"")</f>
        <v>0.22724</v>
      </c>
      <c r="AA443" s="56"/>
      <c r="AB443" s="57"/>
      <c r="AC443" s="493" t="s">
        <v>682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106.81818181818181</v>
      </c>
      <c r="BN443" s="64">
        <f t="shared" si="50"/>
        <v>107.16</v>
      </c>
      <c r="BO443" s="64">
        <f t="shared" si="51"/>
        <v>0.18210955710955709</v>
      </c>
      <c r="BP443" s="64">
        <f t="shared" si="52"/>
        <v>0.18269230769230771</v>
      </c>
    </row>
    <row r="444" spans="1:68" ht="27" customHeight="1" x14ac:dyDescent="0.25">
      <c r="A444" s="54" t="s">
        <v>683</v>
      </c>
      <c r="B444" s="54" t="s">
        <v>684</v>
      </c>
      <c r="C444" s="31">
        <v>4301031419</v>
      </c>
      <c r="D444" s="545">
        <v>4680115882072</v>
      </c>
      <c r="E444" s="546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 t="s">
        <v>199</v>
      </c>
      <c r="M444" s="33" t="s">
        <v>104</v>
      </c>
      <c r="N444" s="33"/>
      <c r="O444" s="32">
        <v>70</v>
      </c>
      <c r="P44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48"/>
      <c r="R444" s="548"/>
      <c r="S444" s="548"/>
      <c r="T444" s="549"/>
      <c r="U444" s="34"/>
      <c r="V444" s="34"/>
      <c r="W444" s="35" t="s">
        <v>69</v>
      </c>
      <c r="X444" s="541">
        <v>30</v>
      </c>
      <c r="Y444" s="542">
        <f t="shared" si="48"/>
        <v>33.6</v>
      </c>
      <c r="Z444" s="36">
        <f>IFERROR(IF(Y444=0,"",ROUNDUP(Y444/H444,0)*0.00902),"")</f>
        <v>6.3140000000000002E-2</v>
      </c>
      <c r="AA444" s="56"/>
      <c r="AB444" s="57"/>
      <c r="AC444" s="495" t="s">
        <v>676</v>
      </c>
      <c r="AG444" s="64"/>
      <c r="AJ444" s="68" t="s">
        <v>106</v>
      </c>
      <c r="AK444" s="68">
        <v>57.6</v>
      </c>
      <c r="BB444" s="496" t="s">
        <v>1</v>
      </c>
      <c r="BM444" s="64">
        <f t="shared" si="49"/>
        <v>43.3125</v>
      </c>
      <c r="BN444" s="64">
        <f t="shared" si="50"/>
        <v>48.510000000000005</v>
      </c>
      <c r="BO444" s="64">
        <f t="shared" si="51"/>
        <v>4.7348484848484848E-2</v>
      </c>
      <c r="BP444" s="64">
        <f t="shared" si="52"/>
        <v>5.3030303030303039E-2</v>
      </c>
    </row>
    <row r="445" spans="1:68" ht="27" customHeight="1" x14ac:dyDescent="0.25">
      <c r="A445" s="54" t="s">
        <v>685</v>
      </c>
      <c r="B445" s="54" t="s">
        <v>686</v>
      </c>
      <c r="C445" s="31">
        <v>4301031418</v>
      </c>
      <c r="D445" s="545">
        <v>4680115882102</v>
      </c>
      <c r="E445" s="546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 t="s">
        <v>199</v>
      </c>
      <c r="M445" s="33" t="s">
        <v>68</v>
      </c>
      <c r="N445" s="33"/>
      <c r="O445" s="32">
        <v>70</v>
      </c>
      <c r="P445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48"/>
      <c r="R445" s="548"/>
      <c r="S445" s="548"/>
      <c r="T445" s="549"/>
      <c r="U445" s="34"/>
      <c r="V445" s="34"/>
      <c r="W445" s="35" t="s">
        <v>69</v>
      </c>
      <c r="X445" s="541">
        <v>12</v>
      </c>
      <c r="Y445" s="542">
        <f t="shared" si="48"/>
        <v>14.399999999999999</v>
      </c>
      <c r="Z445" s="36">
        <f>IFERROR(IF(Y445=0,"",ROUNDUP(Y445/H445,0)*0.00902),"")</f>
        <v>2.7060000000000001E-2</v>
      </c>
      <c r="AA445" s="56"/>
      <c r="AB445" s="57"/>
      <c r="AC445" s="497" t="s">
        <v>679</v>
      </c>
      <c r="AG445" s="64"/>
      <c r="AJ445" s="68" t="s">
        <v>106</v>
      </c>
      <c r="AK445" s="68">
        <v>57.6</v>
      </c>
      <c r="BB445" s="498" t="s">
        <v>1</v>
      </c>
      <c r="BM445" s="64">
        <f t="shared" si="49"/>
        <v>16.725000000000001</v>
      </c>
      <c r="BN445" s="64">
        <f t="shared" si="50"/>
        <v>20.07</v>
      </c>
      <c r="BO445" s="64">
        <f t="shared" si="51"/>
        <v>1.893939393939394E-2</v>
      </c>
      <c r="BP445" s="64">
        <f t="shared" si="52"/>
        <v>2.2727272727272728E-2</v>
      </c>
    </row>
    <row r="446" spans="1:68" ht="27" customHeight="1" x14ac:dyDescent="0.25">
      <c r="A446" s="54" t="s">
        <v>687</v>
      </c>
      <c r="B446" s="54" t="s">
        <v>688</v>
      </c>
      <c r="C446" s="31">
        <v>4301031417</v>
      </c>
      <c r="D446" s="545">
        <v>4680115882096</v>
      </c>
      <c r="E446" s="546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 t="s">
        <v>199</v>
      </c>
      <c r="M446" s="33" t="s">
        <v>68</v>
      </c>
      <c r="N446" s="33"/>
      <c r="O446" s="32">
        <v>70</v>
      </c>
      <c r="P446" s="7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48"/>
      <c r="R446" s="548"/>
      <c r="S446" s="548"/>
      <c r="T446" s="549"/>
      <c r="U446" s="34"/>
      <c r="V446" s="34"/>
      <c r="W446" s="35" t="s">
        <v>69</v>
      </c>
      <c r="X446" s="541">
        <v>78</v>
      </c>
      <c r="Y446" s="542">
        <f t="shared" si="48"/>
        <v>81.599999999999994</v>
      </c>
      <c r="Z446" s="36">
        <f>IFERROR(IF(Y446=0,"",ROUNDUP(Y446/H446,0)*0.00902),"")</f>
        <v>0.15334</v>
      </c>
      <c r="AA446" s="56"/>
      <c r="AB446" s="57"/>
      <c r="AC446" s="499" t="s">
        <v>682</v>
      </c>
      <c r="AG446" s="64"/>
      <c r="AJ446" s="68" t="s">
        <v>106</v>
      </c>
      <c r="AK446" s="68">
        <v>57.6</v>
      </c>
      <c r="BB446" s="500" t="s">
        <v>1</v>
      </c>
      <c r="BM446" s="64">
        <f t="shared" si="49"/>
        <v>108.71250000000002</v>
      </c>
      <c r="BN446" s="64">
        <f t="shared" si="50"/>
        <v>113.73</v>
      </c>
      <c r="BO446" s="64">
        <f t="shared" si="51"/>
        <v>0.12310606060606061</v>
      </c>
      <c r="BP446" s="64">
        <f t="shared" si="52"/>
        <v>0.12878787878787878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1" t="s">
        <v>71</v>
      </c>
      <c r="Q447" s="562"/>
      <c r="R447" s="562"/>
      <c r="S447" s="562"/>
      <c r="T447" s="562"/>
      <c r="U447" s="562"/>
      <c r="V447" s="563"/>
      <c r="W447" s="37" t="s">
        <v>72</v>
      </c>
      <c r="X447" s="543">
        <f>IFERROR(X441/H441,"0")+IFERROR(X442/H442,"0")+IFERROR(X443/H443,"0")+IFERROR(X444/H444,"0")+IFERROR(X445/H445,"0")+IFERROR(X446/H446,"0")</f>
        <v>57.196969696969695</v>
      </c>
      <c r="Y447" s="543">
        <f>IFERROR(Y441/H441,"0")+IFERROR(Y442/H442,"0")+IFERROR(Y443/H443,"0")+IFERROR(Y444/H444,"0")+IFERROR(Y445/H445,"0")+IFERROR(Y446/H446,"0")</f>
        <v>60</v>
      </c>
      <c r="Z447" s="543">
        <f>IFERROR(IF(Z441="",0,Z441),"0")+IFERROR(IF(Z442="",0,Z442),"0")+IFERROR(IF(Z443="",0,Z443),"0")+IFERROR(IF(Z444="",0,Z444),"0")+IFERROR(IF(Z445="",0,Z445),"0")+IFERROR(IF(Z446="",0,Z446),"0")</f>
        <v>0.63822000000000001</v>
      </c>
      <c r="AA447" s="544"/>
      <c r="AB447" s="544"/>
      <c r="AC447" s="544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69</v>
      </c>
      <c r="X448" s="543">
        <f>IFERROR(SUM(X441:X446),"0")</f>
        <v>290</v>
      </c>
      <c r="Y448" s="543">
        <f>IFERROR(SUM(Y441:Y446),"0")</f>
        <v>303.84000000000003</v>
      </c>
      <c r="Z448" s="37"/>
      <c r="AA448" s="544"/>
      <c r="AB448" s="544"/>
      <c r="AC448" s="544"/>
    </row>
    <row r="449" spans="1:68" ht="14.25" customHeight="1" x14ac:dyDescent="0.25">
      <c r="A449" s="557" t="s">
        <v>73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7"/>
      <c r="AB449" s="537"/>
      <c r="AC449" s="537"/>
    </row>
    <row r="450" spans="1:68" ht="16.5" customHeight="1" x14ac:dyDescent="0.25">
      <c r="A450" s="54" t="s">
        <v>689</v>
      </c>
      <c r="B450" s="54" t="s">
        <v>690</v>
      </c>
      <c r="C450" s="31">
        <v>4301051232</v>
      </c>
      <c r="D450" s="545">
        <v>4607091383409</v>
      </c>
      <c r="E450" s="546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48"/>
      <c r="R450" s="548"/>
      <c r="S450" s="548"/>
      <c r="T450" s="549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691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692</v>
      </c>
      <c r="B451" s="54" t="s">
        <v>693</v>
      </c>
      <c r="C451" s="31">
        <v>4301051233</v>
      </c>
      <c r="D451" s="545">
        <v>4607091383416</v>
      </c>
      <c r="E451" s="546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48"/>
      <c r="R451" s="548"/>
      <c r="S451" s="548"/>
      <c r="T451" s="549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694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4301051064</v>
      </c>
      <c r="D452" s="545">
        <v>4680115883536</v>
      </c>
      <c r="E452" s="546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5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48"/>
      <c r="R452" s="548"/>
      <c r="S452" s="548"/>
      <c r="T452" s="549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697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53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5"/>
      <c r="P453" s="561" t="s">
        <v>71</v>
      </c>
      <c r="Q453" s="562"/>
      <c r="R453" s="562"/>
      <c r="S453" s="562"/>
      <c r="T453" s="562"/>
      <c r="U453" s="562"/>
      <c r="V453" s="563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x14ac:dyDescent="0.2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customHeight="1" x14ac:dyDescent="0.2">
      <c r="A455" s="639" t="s">
        <v>698</v>
      </c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0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48"/>
      <c r="AB455" s="48"/>
      <c r="AC455" s="48"/>
    </row>
    <row r="456" spans="1:68" ht="16.5" customHeight="1" x14ac:dyDescent="0.25">
      <c r="A456" s="558" t="s">
        <v>698</v>
      </c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  <c r="Z456" s="554"/>
      <c r="AA456" s="536"/>
      <c r="AB456" s="536"/>
      <c r="AC456" s="536"/>
    </row>
    <row r="457" spans="1:68" ht="14.25" customHeight="1" x14ac:dyDescent="0.25">
      <c r="A457" s="557" t="s">
        <v>99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7"/>
      <c r="AB457" s="537"/>
      <c r="AC457" s="537"/>
    </row>
    <row r="458" spans="1:68" ht="27" customHeight="1" x14ac:dyDescent="0.25">
      <c r="A458" s="54" t="s">
        <v>699</v>
      </c>
      <c r="B458" s="54" t="s">
        <v>700</v>
      </c>
      <c r="C458" s="31">
        <v>4301011763</v>
      </c>
      <c r="D458" s="545">
        <v>4640242181011</v>
      </c>
      <c r="E458" s="546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60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48"/>
      <c r="R458" s="548"/>
      <c r="S458" s="548"/>
      <c r="T458" s="549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701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702</v>
      </c>
      <c r="B459" s="54" t="s">
        <v>703</v>
      </c>
      <c r="C459" s="31">
        <v>4301011585</v>
      </c>
      <c r="D459" s="545">
        <v>4640242180441</v>
      </c>
      <c r="E459" s="546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48"/>
      <c r="R459" s="548"/>
      <c r="S459" s="548"/>
      <c r="T459" s="549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705</v>
      </c>
      <c r="B460" s="54" t="s">
        <v>706</v>
      </c>
      <c r="C460" s="31">
        <v>4301011584</v>
      </c>
      <c r="D460" s="545">
        <v>4640242180564</v>
      </c>
      <c r="E460" s="546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48"/>
      <c r="R460" s="548"/>
      <c r="S460" s="548"/>
      <c r="T460" s="549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708</v>
      </c>
      <c r="B461" s="54" t="s">
        <v>709</v>
      </c>
      <c r="C461" s="31">
        <v>4301011764</v>
      </c>
      <c r="D461" s="545">
        <v>4640242181189</v>
      </c>
      <c r="E461" s="546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48"/>
      <c r="R461" s="548"/>
      <c r="S461" s="548"/>
      <c r="T461" s="549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701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1" t="s">
        <v>71</v>
      </c>
      <c r="Q462" s="562"/>
      <c r="R462" s="562"/>
      <c r="S462" s="562"/>
      <c r="T462" s="562"/>
      <c r="U462" s="562"/>
      <c r="V462" s="563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customHeight="1" x14ac:dyDescent="0.25">
      <c r="A464" s="557" t="s">
        <v>135</v>
      </c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  <c r="Z464" s="554"/>
      <c r="AA464" s="537"/>
      <c r="AB464" s="537"/>
      <c r="AC464" s="537"/>
    </row>
    <row r="465" spans="1:68" ht="27" customHeight="1" x14ac:dyDescent="0.25">
      <c r="A465" s="54" t="s">
        <v>710</v>
      </c>
      <c r="B465" s="54" t="s">
        <v>711</v>
      </c>
      <c r="C465" s="31">
        <v>4301020400</v>
      </c>
      <c r="D465" s="545">
        <v>4640242180519</v>
      </c>
      <c r="E465" s="546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48"/>
      <c r="R465" s="548"/>
      <c r="S465" s="548"/>
      <c r="T465" s="549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712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4301020260</v>
      </c>
      <c r="D466" s="545">
        <v>4640242180526</v>
      </c>
      <c r="E466" s="546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3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48"/>
      <c r="R466" s="548"/>
      <c r="S466" s="548"/>
      <c r="T466" s="549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4301020295</v>
      </c>
      <c r="D467" s="545">
        <v>4640242181363</v>
      </c>
      <c r="E467" s="546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48"/>
      <c r="R467" s="548"/>
      <c r="S467" s="548"/>
      <c r="T467" s="549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3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5"/>
      <c r="P468" s="561" t="s">
        <v>71</v>
      </c>
      <c r="Q468" s="562"/>
      <c r="R468" s="562"/>
      <c r="S468" s="562"/>
      <c r="T468" s="562"/>
      <c r="U468" s="562"/>
      <c r="V468" s="563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x14ac:dyDescent="0.2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customHeight="1" x14ac:dyDescent="0.25">
      <c r="A470" s="557" t="s">
        <v>64</v>
      </c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  <c r="Z470" s="554"/>
      <c r="AA470" s="537"/>
      <c r="AB470" s="537"/>
      <c r="AC470" s="537"/>
    </row>
    <row r="471" spans="1:68" ht="27" customHeight="1" x14ac:dyDescent="0.25">
      <c r="A471" s="54" t="s">
        <v>719</v>
      </c>
      <c r="B471" s="54" t="s">
        <v>720</v>
      </c>
      <c r="C471" s="31">
        <v>4301031280</v>
      </c>
      <c r="D471" s="545">
        <v>4640242180816</v>
      </c>
      <c r="E471" s="546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/>
      <c r="M471" s="33" t="s">
        <v>68</v>
      </c>
      <c r="N471" s="33"/>
      <c r="O471" s="32">
        <v>40</v>
      </c>
      <c r="P471" s="62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48"/>
      <c r="R471" s="548"/>
      <c r="S471" s="548"/>
      <c r="T471" s="549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721</v>
      </c>
      <c r="AG471" s="64"/>
      <c r="AJ471" s="68"/>
      <c r="AK471" s="68">
        <v>0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722</v>
      </c>
      <c r="B472" s="54" t="s">
        <v>723</v>
      </c>
      <c r="C472" s="31">
        <v>4301031244</v>
      </c>
      <c r="D472" s="545">
        <v>4640242180595</v>
      </c>
      <c r="E472" s="546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/>
      <c r="M472" s="33" t="s">
        <v>68</v>
      </c>
      <c r="N472" s="33"/>
      <c r="O472" s="32">
        <v>40</v>
      </c>
      <c r="P472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48"/>
      <c r="R472" s="548"/>
      <c r="S472" s="548"/>
      <c r="T472" s="549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724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1" t="s">
        <v>71</v>
      </c>
      <c r="Q473" s="562"/>
      <c r="R473" s="562"/>
      <c r="S473" s="562"/>
      <c r="T473" s="562"/>
      <c r="U473" s="562"/>
      <c r="V473" s="563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customHeight="1" x14ac:dyDescent="0.25">
      <c r="A475" s="557" t="s">
        <v>73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37"/>
      <c r="AB475" s="537"/>
      <c r="AC475" s="537"/>
    </row>
    <row r="476" spans="1:68" ht="27" customHeight="1" x14ac:dyDescent="0.25">
      <c r="A476" s="54" t="s">
        <v>725</v>
      </c>
      <c r="B476" s="54" t="s">
        <v>726</v>
      </c>
      <c r="C476" s="31">
        <v>4301052046</v>
      </c>
      <c r="D476" s="545">
        <v>4640242180533</v>
      </c>
      <c r="E476" s="546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1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48"/>
      <c r="R476" s="548"/>
      <c r="S476" s="548"/>
      <c r="T476" s="549"/>
      <c r="U476" s="34"/>
      <c r="V476" s="34"/>
      <c r="W476" s="35" t="s">
        <v>69</v>
      </c>
      <c r="X476" s="541">
        <v>900</v>
      </c>
      <c r="Y476" s="542">
        <f>IFERROR(IF(X476="",0,CEILING((X476/$H476),1)*$H476),"")</f>
        <v>900</v>
      </c>
      <c r="Z476" s="36">
        <f>IFERROR(IF(Y476=0,"",ROUNDUP(Y476/H476,0)*0.01898),"")</f>
        <v>1.8980000000000001</v>
      </c>
      <c r="AA476" s="56"/>
      <c r="AB476" s="57"/>
      <c r="AC476" s="525" t="s">
        <v>727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951.90000000000009</v>
      </c>
      <c r="BN476" s="64">
        <f>IFERROR(Y476*I476/H476,"0")</f>
        <v>951.90000000000009</v>
      </c>
      <c r="BO476" s="64">
        <f>IFERROR(1/J476*(X476/H476),"0")</f>
        <v>1.5625</v>
      </c>
      <c r="BP476" s="64">
        <f>IFERROR(1/J476*(Y476/H476),"0")</f>
        <v>1.5625</v>
      </c>
    </row>
    <row r="477" spans="1:68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1" t="s">
        <v>71</v>
      </c>
      <c r="Q477" s="562"/>
      <c r="R477" s="562"/>
      <c r="S477" s="562"/>
      <c r="T477" s="562"/>
      <c r="U477" s="562"/>
      <c r="V477" s="563"/>
      <c r="W477" s="37" t="s">
        <v>72</v>
      </c>
      <c r="X477" s="543">
        <f>IFERROR(X476/H476,"0")</f>
        <v>100</v>
      </c>
      <c r="Y477" s="543">
        <f>IFERROR(Y476/H476,"0")</f>
        <v>100</v>
      </c>
      <c r="Z477" s="543">
        <f>IFERROR(IF(Z476="",0,Z476),"0")</f>
        <v>1.8980000000000001</v>
      </c>
      <c r="AA477" s="544"/>
      <c r="AB477" s="544"/>
      <c r="AC477" s="544"/>
    </row>
    <row r="478" spans="1:68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69</v>
      </c>
      <c r="X478" s="543">
        <f>IFERROR(SUM(X476:X476),"0")</f>
        <v>900</v>
      </c>
      <c r="Y478" s="543">
        <f>IFERROR(SUM(Y476:Y476),"0")</f>
        <v>900</v>
      </c>
      <c r="Z478" s="37"/>
      <c r="AA478" s="544"/>
      <c r="AB478" s="544"/>
      <c r="AC478" s="544"/>
    </row>
    <row r="479" spans="1:68" ht="14.25" customHeight="1" x14ac:dyDescent="0.25">
      <c r="A479" s="557" t="s">
        <v>165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7"/>
      <c r="AB479" s="537"/>
      <c r="AC479" s="537"/>
    </row>
    <row r="480" spans="1:68" ht="27" customHeight="1" x14ac:dyDescent="0.25">
      <c r="A480" s="54" t="s">
        <v>728</v>
      </c>
      <c r="B480" s="54" t="s">
        <v>729</v>
      </c>
      <c r="C480" s="31">
        <v>4301060491</v>
      </c>
      <c r="D480" s="545">
        <v>4640242180120</v>
      </c>
      <c r="E480" s="546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6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48"/>
      <c r="R480" s="548"/>
      <c r="S480" s="548"/>
      <c r="T480" s="549"/>
      <c r="U480" s="34"/>
      <c r="V480" s="34"/>
      <c r="W480" s="35" t="s">
        <v>69</v>
      </c>
      <c r="X480" s="541">
        <v>10</v>
      </c>
      <c r="Y480" s="542">
        <f>IFERROR(IF(X480="",0,CEILING((X480/$H480),1)*$H480),"")</f>
        <v>18</v>
      </c>
      <c r="Z480" s="36">
        <f>IFERROR(IF(Y480=0,"",ROUNDUP(Y480/H480,0)*0.01898),"")</f>
        <v>3.7960000000000001E-2</v>
      </c>
      <c r="AA480" s="56"/>
      <c r="AB480" s="57"/>
      <c r="AC480" s="527" t="s">
        <v>730</v>
      </c>
      <c r="AG480" s="64"/>
      <c r="AJ480" s="68"/>
      <c r="AK480" s="68">
        <v>0</v>
      </c>
      <c r="BB480" s="528" t="s">
        <v>1</v>
      </c>
      <c r="BM480" s="64">
        <f>IFERROR(X480*I480/H480,"0")</f>
        <v>10.483333333333334</v>
      </c>
      <c r="BN480" s="64">
        <f>IFERROR(Y480*I480/H480,"0")</f>
        <v>18.87</v>
      </c>
      <c r="BO480" s="64">
        <f>IFERROR(1/J480*(X480/H480),"0")</f>
        <v>1.7361111111111112E-2</v>
      </c>
      <c r="BP480" s="64">
        <f>IFERROR(1/J480*(Y480/H480),"0")</f>
        <v>3.125E-2</v>
      </c>
    </row>
    <row r="481" spans="1:68" ht="27" customHeight="1" x14ac:dyDescent="0.25">
      <c r="A481" s="54" t="s">
        <v>731</v>
      </c>
      <c r="B481" s="54" t="s">
        <v>732</v>
      </c>
      <c r="C481" s="31">
        <v>4301060493</v>
      </c>
      <c r="D481" s="545">
        <v>4640242180137</v>
      </c>
      <c r="E481" s="546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48"/>
      <c r="R481" s="548"/>
      <c r="S481" s="548"/>
      <c r="T481" s="549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733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1" t="s">
        <v>71</v>
      </c>
      <c r="Q482" s="562"/>
      <c r="R482" s="562"/>
      <c r="S482" s="562"/>
      <c r="T482" s="562"/>
      <c r="U482" s="562"/>
      <c r="V482" s="563"/>
      <c r="W482" s="37" t="s">
        <v>72</v>
      </c>
      <c r="X482" s="543">
        <f>IFERROR(X480/H480,"0")+IFERROR(X481/H481,"0")</f>
        <v>1.1111111111111112</v>
      </c>
      <c r="Y482" s="543">
        <f>IFERROR(Y480/H480,"0")+IFERROR(Y481/H481,"0")</f>
        <v>2</v>
      </c>
      <c r="Z482" s="543">
        <f>IFERROR(IF(Z480="",0,Z480),"0")+IFERROR(IF(Z481="",0,Z481),"0")</f>
        <v>3.7960000000000001E-2</v>
      </c>
      <c r="AA482" s="544"/>
      <c r="AB482" s="544"/>
      <c r="AC482" s="544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69</v>
      </c>
      <c r="X483" s="543">
        <f>IFERROR(SUM(X480:X481),"0")</f>
        <v>10</v>
      </c>
      <c r="Y483" s="543">
        <f>IFERROR(SUM(Y480:Y481),"0")</f>
        <v>18</v>
      </c>
      <c r="Z483" s="37"/>
      <c r="AA483" s="544"/>
      <c r="AB483" s="544"/>
      <c r="AC483" s="544"/>
    </row>
    <row r="484" spans="1:68" ht="16.5" customHeight="1" x14ac:dyDescent="0.25">
      <c r="A484" s="558" t="s">
        <v>734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6"/>
      <c r="AB484" s="536"/>
      <c r="AC484" s="536"/>
    </row>
    <row r="485" spans="1:68" ht="14.25" customHeight="1" x14ac:dyDescent="0.25">
      <c r="A485" s="557" t="s">
        <v>135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7"/>
      <c r="AB485" s="537"/>
      <c r="AC485" s="537"/>
    </row>
    <row r="486" spans="1:68" ht="27" customHeight="1" x14ac:dyDescent="0.25">
      <c r="A486" s="54" t="s">
        <v>735</v>
      </c>
      <c r="B486" s="54" t="s">
        <v>736</v>
      </c>
      <c r="C486" s="31">
        <v>4301020314</v>
      </c>
      <c r="D486" s="545">
        <v>4640242180090</v>
      </c>
      <c r="E486" s="546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3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48"/>
      <c r="R486" s="548"/>
      <c r="S486" s="548"/>
      <c r="T486" s="549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737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53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1" t="s">
        <v>71</v>
      </c>
      <c r="Q487" s="562"/>
      <c r="R487" s="562"/>
      <c r="S487" s="562"/>
      <c r="T487" s="562"/>
      <c r="U487" s="562"/>
      <c r="V487" s="563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x14ac:dyDescent="0.2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706"/>
      <c r="P489" s="633" t="s">
        <v>738</v>
      </c>
      <c r="Q489" s="634"/>
      <c r="R489" s="634"/>
      <c r="S489" s="634"/>
      <c r="T489" s="634"/>
      <c r="U489" s="634"/>
      <c r="V489" s="635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17478.3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17648.8</v>
      </c>
      <c r="Z489" s="37"/>
      <c r="AA489" s="544"/>
      <c r="AB489" s="544"/>
      <c r="AC489" s="544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6"/>
      <c r="P490" s="633" t="s">
        <v>739</v>
      </c>
      <c r="Q490" s="634"/>
      <c r="R490" s="634"/>
      <c r="S490" s="634"/>
      <c r="T490" s="634"/>
      <c r="U490" s="634"/>
      <c r="V490" s="635"/>
      <c r="W490" s="37" t="s">
        <v>69</v>
      </c>
      <c r="X490" s="543">
        <f>IFERROR(SUM(BM22:BM486),"0")</f>
        <v>18621.685151518337</v>
      </c>
      <c r="Y490" s="543">
        <f>IFERROR(SUM(BN22:BN486),"0")</f>
        <v>18807.195</v>
      </c>
      <c r="Z490" s="37"/>
      <c r="AA490" s="544"/>
      <c r="AB490" s="544"/>
      <c r="AC490" s="544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6"/>
      <c r="P491" s="633" t="s">
        <v>740</v>
      </c>
      <c r="Q491" s="634"/>
      <c r="R491" s="634"/>
      <c r="S491" s="634"/>
      <c r="T491" s="634"/>
      <c r="U491" s="634"/>
      <c r="V491" s="635"/>
      <c r="W491" s="37" t="s">
        <v>741</v>
      </c>
      <c r="X491" s="38">
        <f>ROUNDUP(SUM(BO22:BO486),0)</f>
        <v>31</v>
      </c>
      <c r="Y491" s="38">
        <f>ROUNDUP(SUM(BP22:BP486),0)</f>
        <v>31</v>
      </c>
      <c r="Z491" s="37"/>
      <c r="AA491" s="544"/>
      <c r="AB491" s="544"/>
      <c r="AC491" s="544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6"/>
      <c r="P492" s="633" t="s">
        <v>742</v>
      </c>
      <c r="Q492" s="634"/>
      <c r="R492" s="634"/>
      <c r="S492" s="634"/>
      <c r="T492" s="634"/>
      <c r="U492" s="634"/>
      <c r="V492" s="635"/>
      <c r="W492" s="37" t="s">
        <v>69</v>
      </c>
      <c r="X492" s="543">
        <f>GrossWeightTotal+PalletQtyTotal*25</f>
        <v>19396.685151518337</v>
      </c>
      <c r="Y492" s="543">
        <f>GrossWeightTotalR+PalletQtyTotalR*25</f>
        <v>19582.195</v>
      </c>
      <c r="Z492" s="37"/>
      <c r="AA492" s="544"/>
      <c r="AB492" s="544"/>
      <c r="AC492" s="544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6"/>
      <c r="P493" s="633" t="s">
        <v>743</v>
      </c>
      <c r="Q493" s="634"/>
      <c r="R493" s="634"/>
      <c r="S493" s="634"/>
      <c r="T493" s="634"/>
      <c r="U493" s="634"/>
      <c r="V493" s="635"/>
      <c r="W493" s="37" t="s">
        <v>741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3320.4030584145521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3351</v>
      </c>
      <c r="Z493" s="37"/>
      <c r="AA493" s="544"/>
      <c r="AB493" s="544"/>
      <c r="AC493" s="544"/>
    </row>
    <row r="494" spans="1:68" ht="14.25" customHeight="1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6"/>
      <c r="P494" s="633" t="s">
        <v>744</v>
      </c>
      <c r="Q494" s="634"/>
      <c r="R494" s="634"/>
      <c r="S494" s="634"/>
      <c r="T494" s="634"/>
      <c r="U494" s="634"/>
      <c r="V494" s="635"/>
      <c r="W494" s="39" t="s">
        <v>745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35.052039999999998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746</v>
      </c>
      <c r="B496" s="538" t="s">
        <v>63</v>
      </c>
      <c r="C496" s="591" t="s">
        <v>97</v>
      </c>
      <c r="D496" s="662"/>
      <c r="E496" s="662"/>
      <c r="F496" s="662"/>
      <c r="G496" s="662"/>
      <c r="H496" s="625"/>
      <c r="I496" s="591" t="s">
        <v>258</v>
      </c>
      <c r="J496" s="662"/>
      <c r="K496" s="662"/>
      <c r="L496" s="662"/>
      <c r="M496" s="662"/>
      <c r="N496" s="662"/>
      <c r="O496" s="662"/>
      <c r="P496" s="662"/>
      <c r="Q496" s="662"/>
      <c r="R496" s="625"/>
      <c r="S496" s="591" t="s">
        <v>536</v>
      </c>
      <c r="T496" s="625"/>
      <c r="U496" s="591" t="s">
        <v>587</v>
      </c>
      <c r="V496" s="662"/>
      <c r="W496" s="625"/>
      <c r="X496" s="538" t="s">
        <v>638</v>
      </c>
      <c r="Y496" s="591" t="s">
        <v>698</v>
      </c>
      <c r="Z496" s="625"/>
      <c r="AB496" s="52"/>
      <c r="AC496" s="52"/>
      <c r="AF496" s="539"/>
    </row>
    <row r="497" spans="1:32" ht="14.25" customHeight="1" thickTop="1" x14ac:dyDescent="0.2">
      <c r="A497" s="838" t="s">
        <v>747</v>
      </c>
      <c r="B497" s="591" t="s">
        <v>63</v>
      </c>
      <c r="C497" s="591" t="s">
        <v>98</v>
      </c>
      <c r="D497" s="591" t="s">
        <v>116</v>
      </c>
      <c r="E497" s="591" t="s">
        <v>172</v>
      </c>
      <c r="F497" s="591" t="s">
        <v>191</v>
      </c>
      <c r="G497" s="591" t="s">
        <v>223</v>
      </c>
      <c r="H497" s="591" t="s">
        <v>97</v>
      </c>
      <c r="I497" s="591" t="s">
        <v>259</v>
      </c>
      <c r="J497" s="591" t="s">
        <v>300</v>
      </c>
      <c r="K497" s="591" t="s">
        <v>360</v>
      </c>
      <c r="L497" s="591" t="s">
        <v>402</v>
      </c>
      <c r="M497" s="591" t="s">
        <v>418</v>
      </c>
      <c r="N497" s="539"/>
      <c r="O497" s="591" t="s">
        <v>429</v>
      </c>
      <c r="P497" s="591" t="s">
        <v>438</v>
      </c>
      <c r="Q497" s="591" t="s">
        <v>448</v>
      </c>
      <c r="R497" s="591" t="s">
        <v>526</v>
      </c>
      <c r="S497" s="591" t="s">
        <v>537</v>
      </c>
      <c r="T497" s="591" t="s">
        <v>571</v>
      </c>
      <c r="U497" s="591" t="s">
        <v>588</v>
      </c>
      <c r="V497" s="591" t="s">
        <v>619</v>
      </c>
      <c r="W497" s="591" t="s">
        <v>634</v>
      </c>
      <c r="X497" s="591" t="s">
        <v>638</v>
      </c>
      <c r="Y497" s="591" t="s">
        <v>698</v>
      </c>
      <c r="Z497" s="591" t="s">
        <v>734</v>
      </c>
      <c r="AB497" s="52"/>
      <c r="AC497" s="52"/>
      <c r="AF497" s="539"/>
    </row>
    <row r="498" spans="1:32" ht="13.5" customHeight="1" thickBot="1" x14ac:dyDescent="0.25">
      <c r="A498" s="839"/>
      <c r="B498" s="592"/>
      <c r="C498" s="592"/>
      <c r="D498" s="592"/>
      <c r="E498" s="592"/>
      <c r="F498" s="592"/>
      <c r="G498" s="592"/>
      <c r="H498" s="592"/>
      <c r="I498" s="592"/>
      <c r="J498" s="592"/>
      <c r="K498" s="592"/>
      <c r="L498" s="592"/>
      <c r="M498" s="592"/>
      <c r="N498" s="539"/>
      <c r="O498" s="592"/>
      <c r="P498" s="592"/>
      <c r="Q498" s="592"/>
      <c r="R498" s="592"/>
      <c r="S498" s="592"/>
      <c r="T498" s="592"/>
      <c r="U498" s="592"/>
      <c r="V498" s="592"/>
      <c r="W498" s="592"/>
      <c r="X498" s="592"/>
      <c r="Y498" s="592"/>
      <c r="Z498" s="592"/>
      <c r="AB498" s="52"/>
      <c r="AC498" s="52"/>
      <c r="AF498" s="539"/>
    </row>
    <row r="499" spans="1:32" ht="18" customHeight="1" thickTop="1" thickBot="1" x14ac:dyDescent="0.25">
      <c r="A499" s="40" t="s">
        <v>748</v>
      </c>
      <c r="B499" s="46">
        <f>IFERROR(Y22*1,"0")+IFERROR(Y26*1,"0")+IFERROR(Y27*1,"0")+IFERROR(Y28*1,"0")+IFERROR(Y29*1,"0")+IFERROR(Y30*1,"0")+IFERROR(Y34*1,"0")</f>
        <v>16.2</v>
      </c>
      <c r="C499" s="46">
        <f>IFERROR(Y40*1,"0")+IFERROR(Y41*1,"0")+IFERROR(Y42*1,"0")+IFERROR(Y46*1,"0")</f>
        <v>305.20000000000005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666</v>
      </c>
      <c r="E499" s="46">
        <f>IFERROR(Y86*1,"0")+IFERROR(Y87*1,"0")+IFERROR(Y88*1,"0")+IFERROR(Y92*1,"0")+IFERROR(Y93*1,"0")+IFERROR(Y94*1,"0")+IFERROR(Y95*1,"0")</f>
        <v>1141.2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1413.9</v>
      </c>
      <c r="G499" s="46">
        <f>IFERROR(Y125*1,"0")+IFERROR(Y126*1,"0")+IFERROR(Y130*1,"0")+IFERROR(Y131*1,"0")+IFERROR(Y135*1,"0")+IFERROR(Y136*1,"0")</f>
        <v>136.80000000000001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616.97999999999979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1836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195.6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201.59999999999997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800.40000000000009</v>
      </c>
      <c r="R499" s="46">
        <f>IFERROR(Y335*1,"0")+IFERROR(Y336*1,"0")+IFERROR(Y337*1,"0")</f>
        <v>1226.4000000000001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6939</v>
      </c>
      <c r="T499" s="46">
        <f>IFERROR(Y368*1,"0")+IFERROR(Y369*1,"0")+IFERROR(Y373*1,"0")+IFERROR(Y374*1,"0")+IFERROR(Y378*1,"0")+IFERROR(Y379*1,"0")</f>
        <v>87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113.4</v>
      </c>
      <c r="V499" s="46">
        <f>IFERROR(Y403*1,"0")+IFERROR(Y407*1,"0")+IFERROR(Y408*1,"0")+IFERROR(Y409*1,"0")+IFERROR(Y410*1,"0")</f>
        <v>0</v>
      </c>
      <c r="W499" s="46">
        <f>IFERROR(Y415*1,"0")</f>
        <v>30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1005.1200000000001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918</v>
      </c>
      <c r="Z499" s="46">
        <f>IFERROR(Y486*1,"0")</f>
        <v>0</v>
      </c>
      <c r="AB499" s="52"/>
      <c r="AC499" s="52"/>
      <c r="AF499" s="539"/>
    </row>
  </sheetData>
  <sheetProtection algorithmName="SHA-512" hashValue="jxcKGzMwVxciPEatQOeQRsssMx474UBCYIG5sYfjIDtnxdmcup2P5agk3IiLxblen5Jt+8ISGJl4FAbWsB//Ag==" saltValue="fc50rVAIzIeJH209v19RRA==" spinCount="100000"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4">
    <mergeCell ref="X17:X18"/>
    <mergeCell ref="D408:E408"/>
    <mergeCell ref="P216:V21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2:E42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U17:V17"/>
    <mergeCell ref="P410:T410"/>
    <mergeCell ref="P385:T385"/>
    <mergeCell ref="Y17:Y18"/>
    <mergeCell ref="A484:Z484"/>
    <mergeCell ref="A479:Z479"/>
    <mergeCell ref="P373:T373"/>
    <mergeCell ref="P307:T307"/>
    <mergeCell ref="A487:O488"/>
    <mergeCell ref="A33:Z33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H5:M5"/>
    <mergeCell ref="P31:V31"/>
    <mergeCell ref="P473:V473"/>
    <mergeCell ref="D212:E212"/>
    <mergeCell ref="D317:E317"/>
    <mergeCell ref="A456:Z456"/>
    <mergeCell ref="A341:Z341"/>
    <mergeCell ref="P225:T22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D186:E186"/>
    <mergeCell ref="P22:T22"/>
    <mergeCell ref="Z17:Z18"/>
    <mergeCell ref="P405:V405"/>
    <mergeCell ref="A401:Z401"/>
    <mergeCell ref="P57:V57"/>
    <mergeCell ref="G17:G18"/>
    <mergeCell ref="D159:E159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26:T26"/>
    <mergeCell ref="P324:T324"/>
    <mergeCell ref="P153:T153"/>
    <mergeCell ref="P338:V338"/>
    <mergeCell ref="P313:V313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P326:V326"/>
    <mergeCell ref="D203:E203"/>
    <mergeCell ref="P232:T232"/>
    <mergeCell ref="P330:T330"/>
    <mergeCell ref="P159:T159"/>
    <mergeCell ref="D267:E267"/>
    <mergeCell ref="H17:H18"/>
    <mergeCell ref="A146:Z14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4:M14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P491:V491"/>
    <mergeCell ref="P127:V127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P52:T52"/>
    <mergeCell ref="D108:E108"/>
    <mergeCell ref="P481:T481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480:T480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P35:V35"/>
    <mergeCell ref="P399:V399"/>
    <mergeCell ref="D316:E316"/>
    <mergeCell ref="P273:T273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188:V188"/>
    <mergeCell ref="P166:T166"/>
    <mergeCell ref="D147:E14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A47:O4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P477:V477"/>
    <mergeCell ref="P81:T81"/>
    <mergeCell ref="P56:T56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P443:T443"/>
    <mergeCell ref="D197:E197"/>
    <mergeCell ref="D53:E53"/>
    <mergeCell ref="A84:Z84"/>
    <mergeCell ref="P96:V96"/>
    <mergeCell ref="A50:Z50"/>
    <mergeCell ref="W17:W18"/>
    <mergeCell ref="P90:V90"/>
    <mergeCell ref="D142:E142"/>
    <mergeCell ref="P476:T476"/>
    <mergeCell ref="P407:T407"/>
    <mergeCell ref="P471:T471"/>
    <mergeCell ref="P259:T259"/>
    <mergeCell ref="D486:E486"/>
    <mergeCell ref="A216:O217"/>
    <mergeCell ref="P86:T86"/>
    <mergeCell ref="P328:T328"/>
    <mergeCell ref="P213:T213"/>
    <mergeCell ref="A281:O282"/>
    <mergeCell ref="P249:T249"/>
    <mergeCell ref="D363:E363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P452:T452"/>
    <mergeCell ref="D472:E472"/>
    <mergeCell ref="A352:Z352"/>
    <mergeCell ref="D410:E410"/>
    <mergeCell ref="A270:Z270"/>
    <mergeCell ref="H9:I9"/>
    <mergeCell ref="P24:V24"/>
    <mergeCell ref="A49:Z49"/>
    <mergeCell ref="P260:V260"/>
    <mergeCell ref="P89:V89"/>
    <mergeCell ref="P453:V453"/>
    <mergeCell ref="P389:T389"/>
    <mergeCell ref="A383:Z383"/>
    <mergeCell ref="A334:Z334"/>
    <mergeCell ref="D297:E297"/>
    <mergeCell ref="A350:O351"/>
    <mergeCell ref="P391:T391"/>
    <mergeCell ref="P220:T220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63:X167 X169 X196:X203 X209:X210 X212 X214:X215 X219:X220 X225 X227:X228 X233 X273:X274 X300:X301 X303 X315:X317 X323:X324 X328 X330 X336:X337 X343:X346 X353 X359 X368 X378 X389:X390 X392 X415 X421 X423 X426 X435 X441:X446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52"/>
    </row>
    <row r="3" spans="2:8" x14ac:dyDescent="0.2">
      <c r="B3" s="47" t="s">
        <v>750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751</v>
      </c>
      <c r="D6" s="47" t="s">
        <v>752</v>
      </c>
      <c r="E6" s="47"/>
    </row>
    <row r="8" spans="2:8" x14ac:dyDescent="0.2">
      <c r="B8" s="47" t="s">
        <v>19</v>
      </c>
      <c r="C8" s="47" t="s">
        <v>751</v>
      </c>
      <c r="D8" s="47"/>
      <c r="E8" s="47"/>
    </row>
    <row r="10" spans="2:8" x14ac:dyDescent="0.2">
      <c r="B10" s="47" t="s">
        <v>753</v>
      </c>
      <c r="C10" s="47"/>
      <c r="D10" s="47"/>
      <c r="E10" s="47"/>
    </row>
    <row r="11" spans="2:8" x14ac:dyDescent="0.2">
      <c r="B11" s="47" t="s">
        <v>754</v>
      </c>
      <c r="C11" s="47"/>
      <c r="D11" s="47"/>
      <c r="E11" s="47"/>
    </row>
    <row r="12" spans="2:8" x14ac:dyDescent="0.2">
      <c r="B12" s="47" t="s">
        <v>755</v>
      </c>
      <c r="C12" s="47"/>
      <c r="D12" s="47"/>
      <c r="E12" s="47"/>
    </row>
    <row r="13" spans="2:8" x14ac:dyDescent="0.2">
      <c r="B13" s="47" t="s">
        <v>756</v>
      </c>
      <c r="C13" s="47"/>
      <c r="D13" s="47"/>
      <c r="E13" s="47"/>
    </row>
    <row r="14" spans="2:8" x14ac:dyDescent="0.2">
      <c r="B14" s="47" t="s">
        <v>757</v>
      </c>
      <c r="C14" s="47"/>
      <c r="D14" s="47"/>
      <c r="E14" s="47"/>
    </row>
    <row r="15" spans="2:8" x14ac:dyDescent="0.2">
      <c r="B15" s="47" t="s">
        <v>758</v>
      </c>
      <c r="C15" s="47"/>
      <c r="D15" s="47"/>
      <c r="E15" s="47"/>
    </row>
    <row r="16" spans="2:8" x14ac:dyDescent="0.2">
      <c r="B16" s="47" t="s">
        <v>759</v>
      </c>
      <c r="C16" s="47"/>
      <c r="D16" s="47"/>
      <c r="E16" s="47"/>
    </row>
    <row r="17" spans="2:5" x14ac:dyDescent="0.2">
      <c r="B17" s="47" t="s">
        <v>760</v>
      </c>
      <c r="C17" s="47"/>
      <c r="D17" s="47"/>
      <c r="E17" s="47"/>
    </row>
    <row r="18" spans="2:5" x14ac:dyDescent="0.2">
      <c r="B18" s="47" t="s">
        <v>761</v>
      </c>
      <c r="C18" s="47"/>
      <c r="D18" s="47"/>
      <c r="E18" s="47"/>
    </row>
    <row r="19" spans="2:5" x14ac:dyDescent="0.2">
      <c r="B19" s="47" t="s">
        <v>762</v>
      </c>
      <c r="C19" s="47"/>
      <c r="D19" s="47"/>
      <c r="E19" s="47"/>
    </row>
    <row r="20" spans="2:5" x14ac:dyDescent="0.2">
      <c r="B20" s="47" t="s">
        <v>763</v>
      </c>
      <c r="C20" s="47"/>
      <c r="D20" s="47"/>
      <c r="E20" s="47"/>
    </row>
  </sheetData>
  <sheetProtection algorithmName="SHA-512" hashValue="OyvJncyvqPShECLlzSagBgM8D8fisHUyfxLBG2W+Q7REZnTxWjtCj0uAsWiaALqfBk/F6mszjELCQXnx4sIvTA==" saltValue="KbNkS0wKR7DAX73FWdl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