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DF3F81-2098-42C8-90BB-8FB4CED6A3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Z259" i="1" s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Z212" i="1" s="1"/>
  <c r="Y209" i="1"/>
  <c r="P209" i="1"/>
  <c r="X207" i="1"/>
  <c r="X206" i="1"/>
  <c r="BO205" i="1"/>
  <c r="BM205" i="1"/>
  <c r="Z205" i="1"/>
  <c r="Z206" i="1" s="1"/>
  <c r="Y205" i="1"/>
  <c r="P205" i="1"/>
  <c r="X202" i="1"/>
  <c r="X201" i="1"/>
  <c r="BO200" i="1"/>
  <c r="BM200" i="1"/>
  <c r="Z200" i="1"/>
  <c r="Z201" i="1" s="1"/>
  <c r="Y200" i="1"/>
  <c r="Y202" i="1" s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P179" i="1"/>
  <c r="X175" i="1"/>
  <c r="X174" i="1"/>
  <c r="BO173" i="1"/>
  <c r="BM173" i="1"/>
  <c r="Z173" i="1"/>
  <c r="Z174" i="1" s="1"/>
  <c r="Y173" i="1"/>
  <c r="Y175" i="1" s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Z117" i="1" s="1"/>
  <c r="Y116" i="1"/>
  <c r="Y117" i="1" s="1"/>
  <c r="P116" i="1"/>
  <c r="X114" i="1"/>
  <c r="X113" i="1"/>
  <c r="BO112" i="1"/>
  <c r="BM112" i="1"/>
  <c r="Z112" i="1"/>
  <c r="Z113" i="1" s="1"/>
  <c r="Y112" i="1"/>
  <c r="Y113" i="1" s="1"/>
  <c r="P112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X274" i="1"/>
  <c r="Y30" i="1"/>
  <c r="Y37" i="1"/>
  <c r="Z37" i="1"/>
  <c r="BN35" i="1"/>
  <c r="Z45" i="1"/>
  <c r="BN49" i="1"/>
  <c r="BP49" i="1"/>
  <c r="Y50" i="1"/>
  <c r="BN53" i="1"/>
  <c r="BP53" i="1"/>
  <c r="Y54" i="1"/>
  <c r="Z59" i="1"/>
  <c r="BN57" i="1"/>
  <c r="Y72" i="1"/>
  <c r="BN70" i="1"/>
  <c r="X275" i="1"/>
  <c r="Y82" i="1"/>
  <c r="Y93" i="1"/>
  <c r="BN87" i="1"/>
  <c r="BN89" i="1"/>
  <c r="BN91" i="1"/>
  <c r="Y98" i="1"/>
  <c r="Y109" i="1"/>
  <c r="Z109" i="1"/>
  <c r="BN103" i="1"/>
  <c r="BN105" i="1"/>
  <c r="BN107" i="1"/>
  <c r="Z123" i="1"/>
  <c r="Z129" i="1"/>
  <c r="BN127" i="1"/>
  <c r="Z135" i="1"/>
  <c r="BN139" i="1"/>
  <c r="BP139" i="1"/>
  <c r="Y140" i="1"/>
  <c r="BN144" i="1"/>
  <c r="BP144" i="1"/>
  <c r="Y145" i="1"/>
  <c r="Z162" i="1"/>
  <c r="Z170" i="1"/>
  <c r="BN167" i="1"/>
  <c r="BN169" i="1"/>
  <c r="BN184" i="1"/>
  <c r="BN186" i="1"/>
  <c r="Y197" i="1"/>
  <c r="X276" i="1"/>
  <c r="Y213" i="1"/>
  <c r="Y260" i="1"/>
  <c r="BN22" i="1"/>
  <c r="BP22" i="1"/>
  <c r="Y23" i="1"/>
  <c r="Z30" i="1"/>
  <c r="BN28" i="1"/>
  <c r="BP28" i="1"/>
  <c r="X278" i="1"/>
  <c r="Y46" i="1"/>
  <c r="BN42" i="1"/>
  <c r="BN44" i="1"/>
  <c r="Y59" i="1"/>
  <c r="Y65" i="1"/>
  <c r="Z65" i="1"/>
  <c r="BN63" i="1"/>
  <c r="Z71" i="1"/>
  <c r="BN75" i="1"/>
  <c r="BP75" i="1"/>
  <c r="Y76" i="1"/>
  <c r="Z82" i="1"/>
  <c r="BN80" i="1"/>
  <c r="BP80" i="1"/>
  <c r="Z92" i="1"/>
  <c r="Z98" i="1"/>
  <c r="BN96" i="1"/>
  <c r="BP96" i="1"/>
  <c r="Y124" i="1"/>
  <c r="BN122" i="1"/>
  <c r="Y129" i="1"/>
  <c r="Y136" i="1"/>
  <c r="BN134" i="1"/>
  <c r="BN161" i="1"/>
  <c r="Y171" i="1"/>
  <c r="Z187" i="1"/>
  <c r="Z196" i="1"/>
  <c r="BN191" i="1"/>
  <c r="BP191" i="1"/>
  <c r="BN193" i="1"/>
  <c r="BN195" i="1"/>
  <c r="BN210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N247" i="1"/>
  <c r="BN257" i="1"/>
  <c r="Y31" i="1"/>
  <c r="Y38" i="1"/>
  <c r="Y45" i="1"/>
  <c r="Y60" i="1"/>
  <c r="Y66" i="1"/>
  <c r="Y71" i="1"/>
  <c r="Y83" i="1"/>
  <c r="Y92" i="1"/>
  <c r="Y99" i="1"/>
  <c r="Y110" i="1"/>
  <c r="Y114" i="1"/>
  <c r="Y118" i="1"/>
  <c r="Y123" i="1"/>
  <c r="Y130" i="1"/>
  <c r="Y135" i="1"/>
  <c r="Y155" i="1"/>
  <c r="BP154" i="1"/>
  <c r="BN154" i="1"/>
  <c r="Y180" i="1"/>
  <c r="BP179" i="1"/>
  <c r="BN179" i="1"/>
  <c r="Y206" i="1"/>
  <c r="BP205" i="1"/>
  <c r="BN205" i="1"/>
  <c r="Y219" i="1"/>
  <c r="BP216" i="1"/>
  <c r="BN216" i="1"/>
  <c r="Y218" i="1"/>
  <c r="BP246" i="1"/>
  <c r="BN246" i="1"/>
  <c r="Y248" i="1"/>
  <c r="BP252" i="1"/>
  <c r="BN252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H9" i="1"/>
  <c r="BN29" i="1"/>
  <c r="BN34" i="1"/>
  <c r="BP34" i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12" i="1"/>
  <c r="BP112" i="1"/>
  <c r="BN116" i="1"/>
  <c r="BP116" i="1"/>
  <c r="BN121" i="1"/>
  <c r="BP121" i="1"/>
  <c r="BN128" i="1"/>
  <c r="BN133" i="1"/>
  <c r="BP133" i="1"/>
  <c r="Y150" i="1"/>
  <c r="BP149" i="1"/>
  <c r="BN149" i="1"/>
  <c r="Y156" i="1"/>
  <c r="Y163" i="1"/>
  <c r="BP160" i="1"/>
  <c r="BN160" i="1"/>
  <c r="Y162" i="1"/>
  <c r="BP168" i="1"/>
  <c r="BN168" i="1"/>
  <c r="Y170" i="1"/>
  <c r="Y174" i="1"/>
  <c r="BP173" i="1"/>
  <c r="BN173" i="1"/>
  <c r="Y181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07" i="1"/>
  <c r="Y212" i="1"/>
  <c r="BP209" i="1"/>
  <c r="BN209" i="1"/>
  <c r="BP211" i="1"/>
  <c r="BN211" i="1"/>
  <c r="Z218" i="1"/>
  <c r="Y249" i="1"/>
  <c r="Y253" i="1"/>
  <c r="Y254" i="1"/>
  <c r="Y259" i="1"/>
  <c r="BP256" i="1"/>
  <c r="BN256" i="1"/>
  <c r="BP258" i="1"/>
  <c r="BN258" i="1"/>
  <c r="Z272" i="1"/>
  <c r="X277" i="1" l="1"/>
  <c r="Z279" i="1"/>
  <c r="Y276" i="1"/>
  <c r="Y275" i="1"/>
  <c r="Y278" i="1"/>
  <c r="Y274" i="1"/>
  <c r="Y277" i="1" l="1"/>
  <c r="B287" i="1"/>
  <c r="C287" i="1"/>
  <c r="A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<sst xmlns="http://schemas.openxmlformats.org/spreadsheetml/2006/main" count="1230" uniqueCount="397">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</sst>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 t="s">
        <v>396</v>
      </c>
      <c r="I5" s="435"/>
      <c r="J5" s="435"/>
      <c r="K5" s="435"/>
      <c r="L5" s="435"/>
      <c r="M5" s="325"/>
      <c r="N5" s="61"/>
      <c r="P5" s="24" t="s">
        <v>10</v>
      </c>
      <c r="Q5" s="434">
        <v>45963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Воскресенье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0.41666666666666669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84</v>
      </c>
      <c r="Y28" s="26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112</v>
      </c>
      <c r="Y29" s="269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196</v>
      </c>
      <c r="Y30" s="270">
        <f>IFERROR(SUM(Y28:Y29),"0")</f>
        <v>196</v>
      </c>
      <c r="Z30" s="270">
        <f>IFERROR(IF(Z28="",0,Z28),"0")+IFERROR(IF(Z29="",0,Z29),"0")</f>
        <v>1.84436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294</v>
      </c>
      <c r="Y31" s="270">
        <f>IFERROR(SUMPRODUCT(Y28:Y29*H28:H29),"0")</f>
        <v>294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24</v>
      </c>
      <c r="Y35" s="26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108</v>
      </c>
      <c r="Y36" s="269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156</v>
      </c>
      <c r="Y37" s="270">
        <f>IFERROR(SUM(Y34:Y36),"0")</f>
        <v>156</v>
      </c>
      <c r="Z37" s="270">
        <f>IFERROR(IF(Z34="",0,Z34),"0")+IFERROR(IF(Z35="",0,Z35),"0")+IFERROR(IF(Z36="",0,Z36),"0")</f>
        <v>2.4180000000000001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873.59999999999991</v>
      </c>
      <c r="Y38" s="270">
        <f>IFERROR(SUMPRODUCT(Y34:Y36*H34:H36),"0")</f>
        <v>873.59999999999991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36</v>
      </c>
      <c r="Y44" s="26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0.93</v>
      </c>
      <c r="AA45" s="271"/>
      <c r="AB45" s="271"/>
      <c r="AC45" s="271"/>
    </row>
    <row r="46" spans="1:68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412.8</v>
      </c>
      <c r="Y46" s="270">
        <f>IFERROR(SUMPRODUCT(Y41:Y44*H41:H44),"0")</f>
        <v>412.8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12</v>
      </c>
      <c r="Y70" s="269">
        <f>IFERROR(IF(X70="","",X70),"")</f>
        <v>12</v>
      </c>
      <c r="Z70" s="36">
        <f>IFERROR(IF(X70="","",X70*0.00866),"")</f>
        <v>0.10391999999999998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62.558399999999992</v>
      </c>
      <c r="BN70" s="67">
        <f>IFERROR(Y70*I70,"0")</f>
        <v>62.558399999999992</v>
      </c>
      <c r="BO70" s="67">
        <f>IFERROR(X70/J70,"0")</f>
        <v>8.3333333333333329E-2</v>
      </c>
      <c r="BP70" s="67">
        <f>IFERROR(Y70/J70,"0")</f>
        <v>8.3333333333333329E-2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12</v>
      </c>
      <c r="Y71" s="270">
        <f>IFERROR(SUM(Y69:Y70),"0")</f>
        <v>12</v>
      </c>
      <c r="Z71" s="270">
        <f>IFERROR(IF(Z69="",0,Z69),"0")+IFERROR(IF(Z70="",0,Z70),"0")</f>
        <v>0.10391999999999998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60</v>
      </c>
      <c r="Y72" s="270">
        <f>IFERROR(SUMPRODUCT(Y69:Y70*H69:H70),"0")</f>
        <v>60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98</v>
      </c>
      <c r="Y80" s="269">
        <f>IFERROR(IF(X80="","",X80),"")</f>
        <v>98</v>
      </c>
      <c r="Z80" s="36">
        <f>IFERROR(IF(X80="","",X80*0.01788),"")</f>
        <v>1.75224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421.75280000000004</v>
      </c>
      <c r="BN80" s="67">
        <f>IFERROR(Y80*I80,"0")</f>
        <v>421.75280000000004</v>
      </c>
      <c r="BO80" s="67">
        <f>IFERROR(X80/J80,"0")</f>
        <v>1.4</v>
      </c>
      <c r="BP80" s="67">
        <f>IFERROR(Y80/J80,"0")</f>
        <v>1.4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28</v>
      </c>
      <c r="Y81" s="269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126</v>
      </c>
      <c r="Y82" s="270">
        <f>IFERROR(SUM(Y80:Y81),"0")</f>
        <v>126</v>
      </c>
      <c r="Z82" s="270">
        <f>IFERROR(IF(Z80="",0,Z80),"0")+IFERROR(IF(Z81="",0,Z81),"0")</f>
        <v>2.2528800000000002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453.6</v>
      </c>
      <c r="Y83" s="270">
        <f>IFERROR(SUMPRODUCT(Y80:Y81*H80:H81),"0")</f>
        <v>453.6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42</v>
      </c>
      <c r="Y86" s="269">
        <f t="shared" ref="Y86:Y91" si="0">IFERROR(IF(X86="","",X86),"")</f>
        <v>42</v>
      </c>
      <c r="Z86" s="36">
        <f t="shared" ref="Z86:Z91" si="1">IFERROR(IF(X86="","",X86*0.01788),"")</f>
        <v>0.75095999999999996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150.5112</v>
      </c>
      <c r="BN86" s="67">
        <f t="shared" ref="BN86:BN91" si="3">IFERROR(Y86*I86,"0")</f>
        <v>150.5112</v>
      </c>
      <c r="BO86" s="67">
        <f t="shared" ref="BO86:BO91" si="4">IFERROR(X86/J86,"0")</f>
        <v>0.6</v>
      </c>
      <c r="BP86" s="67">
        <f t="shared" ref="BP86:BP91" si="5">IFERROR(Y86/J86,"0")</f>
        <v>0.6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84</v>
      </c>
      <c r="Y87" s="269">
        <f t="shared" si="0"/>
        <v>84</v>
      </c>
      <c r="Z87" s="36">
        <f t="shared" si="1"/>
        <v>1.5019199999999999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301.0224</v>
      </c>
      <c r="BN87" s="67">
        <f t="shared" si="3"/>
        <v>301.0224</v>
      </c>
      <c r="BO87" s="67">
        <f t="shared" si="4"/>
        <v>1.2</v>
      </c>
      <c r="BP87" s="67">
        <f t="shared" si="5"/>
        <v>1.2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84</v>
      </c>
      <c r="Y88" s="269">
        <f t="shared" si="0"/>
        <v>84</v>
      </c>
      <c r="Z88" s="36">
        <f t="shared" si="1"/>
        <v>1.5019199999999999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301.0224</v>
      </c>
      <c r="BN88" s="67">
        <f t="shared" si="3"/>
        <v>301.0224</v>
      </c>
      <c r="BO88" s="67">
        <f t="shared" si="4"/>
        <v>1.2</v>
      </c>
      <c r="BP88" s="67">
        <f t="shared" si="5"/>
        <v>1.2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28</v>
      </c>
      <c r="Y89" s="269">
        <f t="shared" si="0"/>
        <v>28</v>
      </c>
      <c r="Z89" s="36">
        <f t="shared" si="1"/>
        <v>0.50063999999999997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100.3408</v>
      </c>
      <c r="BN89" s="67">
        <f t="shared" si="3"/>
        <v>100.3408</v>
      </c>
      <c r="BO89" s="67">
        <f t="shared" si="4"/>
        <v>0.4</v>
      </c>
      <c r="BP89" s="67">
        <f t="shared" si="5"/>
        <v>0.4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56</v>
      </c>
      <c r="Y90" s="269">
        <f t="shared" si="0"/>
        <v>56</v>
      </c>
      <c r="Z90" s="36">
        <f t="shared" si="1"/>
        <v>1.0012799999999999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249.13280000000003</v>
      </c>
      <c r="BN90" s="67">
        <f t="shared" si="3"/>
        <v>249.13280000000003</v>
      </c>
      <c r="BO90" s="67">
        <f t="shared" si="4"/>
        <v>0.8</v>
      </c>
      <c r="BP90" s="67">
        <f t="shared" si="5"/>
        <v>0.8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294</v>
      </c>
      <c r="Y92" s="270">
        <f>IFERROR(SUM(Y86:Y91),"0")</f>
        <v>294</v>
      </c>
      <c r="Z92" s="270">
        <f>IFERROR(IF(Z86="",0,Z86),"0")+IFERROR(IF(Z87="",0,Z87),"0")+IFERROR(IF(Z88="",0,Z88),"0")+IFERROR(IF(Z89="",0,Z89),"0")+IFERROR(IF(Z90="",0,Z90),"0")+IFERROR(IF(Z91="",0,Z91),"0")</f>
        <v>5.2567199999999996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900.4799999999999</v>
      </c>
      <c r="Y93" s="270">
        <f>IFERROR(SUMPRODUCT(Y86:Y91*H86:H91),"0")</f>
        <v>900.4799999999999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hidden="1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hidden="1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hidden="1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48</v>
      </c>
      <c r="Y103" s="269">
        <f t="shared" si="6"/>
        <v>48</v>
      </c>
      <c r="Z103" s="36">
        <f t="shared" si="7"/>
        <v>0.74399999999999999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322.54079999999999</v>
      </c>
      <c r="BN103" s="67">
        <f t="shared" si="9"/>
        <v>322.54079999999999</v>
      </c>
      <c r="BO103" s="67">
        <f t="shared" si="10"/>
        <v>0.5714285714285714</v>
      </c>
      <c r="BP103" s="67">
        <f t="shared" si="11"/>
        <v>0.5714285714285714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168</v>
      </c>
      <c r="Y104" s="269">
        <f t="shared" si="6"/>
        <v>168</v>
      </c>
      <c r="Z104" s="36">
        <f t="shared" si="7"/>
        <v>2.6040000000000001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1226.3999999999999</v>
      </c>
      <c r="BN104" s="67">
        <f t="shared" si="9"/>
        <v>1226.3999999999999</v>
      </c>
      <c r="BO104" s="67">
        <f t="shared" si="10"/>
        <v>2</v>
      </c>
      <c r="BP104" s="67">
        <f t="shared" si="11"/>
        <v>2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108</v>
      </c>
      <c r="Y106" s="269">
        <f t="shared" si="6"/>
        <v>108</v>
      </c>
      <c r="Z106" s="36">
        <f t="shared" si="7"/>
        <v>1.6739999999999999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725.71679999999992</v>
      </c>
      <c r="BN106" s="67">
        <f t="shared" si="9"/>
        <v>725.71679999999992</v>
      </c>
      <c r="BO106" s="67">
        <f t="shared" si="10"/>
        <v>1.2857142857142858</v>
      </c>
      <c r="BP106" s="67">
        <f t="shared" si="11"/>
        <v>1.2857142857142858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144</v>
      </c>
      <c r="Y107" s="269">
        <f t="shared" si="6"/>
        <v>144</v>
      </c>
      <c r="Z107" s="36">
        <f t="shared" si="7"/>
        <v>2.2320000000000002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1051.2</v>
      </c>
      <c r="BN107" s="67">
        <f t="shared" si="9"/>
        <v>1051.2</v>
      </c>
      <c r="BO107" s="67">
        <f t="shared" si="10"/>
        <v>1.7142857142857142</v>
      </c>
      <c r="BP107" s="67">
        <f t="shared" si="11"/>
        <v>1.7142857142857142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468</v>
      </c>
      <c r="Y109" s="270">
        <f>IFERROR(SUM(Y102:Y108),"0")</f>
        <v>468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7.2540000000000004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3182.4</v>
      </c>
      <c r="Y110" s="270">
        <f>IFERROR(SUMPRODUCT(Y102:Y108*H102:H108),"0")</f>
        <v>3182.4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196</v>
      </c>
      <c r="Y121" s="269">
        <f>IFERROR(IF(X121="","",X121),"")</f>
        <v>196</v>
      </c>
      <c r="Z121" s="36">
        <f>IFERROR(IF(X121="","",X121*0.01788),"")</f>
        <v>3.50448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725.90559999999994</v>
      </c>
      <c r="BN121" s="67">
        <f>IFERROR(Y121*I121,"0")</f>
        <v>725.90559999999994</v>
      </c>
      <c r="BO121" s="67">
        <f>IFERROR(X121/J121,"0")</f>
        <v>2.8</v>
      </c>
      <c r="BP121" s="67">
        <f>IFERROR(Y121/J121,"0")</f>
        <v>2.8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308</v>
      </c>
      <c r="Y122" s="269">
        <f>IFERROR(IF(X122="","",X122),"")</f>
        <v>308</v>
      </c>
      <c r="Z122" s="36">
        <f>IFERROR(IF(X122="","",X122*0.01788),"")</f>
        <v>5.5070399999999999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1140.7087999999999</v>
      </c>
      <c r="BN122" s="67">
        <f>IFERROR(Y122*I122,"0")</f>
        <v>1140.7087999999999</v>
      </c>
      <c r="BO122" s="67">
        <f>IFERROR(X122/J122,"0")</f>
        <v>4.4000000000000004</v>
      </c>
      <c r="BP122" s="67">
        <f>IFERROR(Y122/J122,"0")</f>
        <v>4.4000000000000004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504</v>
      </c>
      <c r="Y123" s="270">
        <f>IFERROR(SUM(Y121:Y122),"0")</f>
        <v>504</v>
      </c>
      <c r="Z123" s="270">
        <f>IFERROR(IF(Z121="",0,Z121),"0")+IFERROR(IF(Z122="",0,Z122),"0")</f>
        <v>9.0115200000000009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1512</v>
      </c>
      <c r="Y124" s="270">
        <f>IFERROR(SUMPRODUCT(Y121:Y122*H121:H122),"0")</f>
        <v>1512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hidden="1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126</v>
      </c>
      <c r="Y128" s="269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126</v>
      </c>
      <c r="Y129" s="270">
        <f>IFERROR(SUM(Y127:Y128),"0")</f>
        <v>126</v>
      </c>
      <c r="Z129" s="270">
        <f>IFERROR(IF(Z127="",0,Z127),"0")+IFERROR(IF(Z128="",0,Z128),"0")</f>
        <v>2.2528800000000002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378</v>
      </c>
      <c r="Y130" s="270">
        <f>IFERROR(SUMPRODUCT(Y127:Y128*H127:H128),"0")</f>
        <v>378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56</v>
      </c>
      <c r="Y139" s="269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207.40159999999997</v>
      </c>
      <c r="BN139" s="67">
        <f>IFERROR(Y139*I139,"0")</f>
        <v>207.40159999999997</v>
      </c>
      <c r="BO139" s="67">
        <f>IFERROR(X139/J139,"0")</f>
        <v>0.8</v>
      </c>
      <c r="BP139" s="67">
        <f>IFERROR(Y139/J139,"0")</f>
        <v>0.8</v>
      </c>
    </row>
    <row r="140" spans="1:68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56</v>
      </c>
      <c r="Y140" s="270">
        <f>IFERROR(SUM(Y139:Y139),"0")</f>
        <v>56</v>
      </c>
      <c r="Z140" s="270">
        <f>IFERROR(IF(Z139="",0,Z139),"0")</f>
        <v>1.0012799999999999</v>
      </c>
      <c r="AA140" s="271"/>
      <c r="AB140" s="271"/>
      <c r="AC140" s="271"/>
    </row>
    <row r="141" spans="1:68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168</v>
      </c>
      <c r="Y141" s="270">
        <f>IFERROR(SUMPRODUCT(Y139:Y139*H139:H139),"0")</f>
        <v>168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182</v>
      </c>
      <c r="Y154" s="269">
        <f>IFERROR(IF(X154="","",X154),"")</f>
        <v>182</v>
      </c>
      <c r="Z154" s="36">
        <f>IFERROR(IF(X154="","",X154*0.00941),"")</f>
        <v>1.71262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382.52760000000001</v>
      </c>
      <c r="BN154" s="67">
        <f>IFERROR(Y154*I154,"0")</f>
        <v>382.52760000000001</v>
      </c>
      <c r="BO154" s="67">
        <f>IFERROR(X154/J154,"0")</f>
        <v>1.3</v>
      </c>
      <c r="BP154" s="67">
        <f>IFERROR(Y154/J154,"0")</f>
        <v>1.3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182</v>
      </c>
      <c r="Y155" s="270">
        <f>IFERROR(SUM(Y154:Y154),"0")</f>
        <v>182</v>
      </c>
      <c r="Z155" s="270">
        <f>IFERROR(IF(Z154="",0,Z154),"0")</f>
        <v>1.71262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305.76</v>
      </c>
      <c r="Y156" s="270">
        <f>IFERROR(SUMPRODUCT(Y154:Y154*H154:H154),"0")</f>
        <v>305.76</v>
      </c>
      <c r="Z156" s="37"/>
      <c r="AA156" s="271"/>
      <c r="AB156" s="271"/>
      <c r="AC156" s="271"/>
    </row>
    <row r="157" spans="1:68" ht="27.75" hidden="1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hidden="1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hidden="1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42</v>
      </c>
      <c r="Y167" s="269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hidden="1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hidden="1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hidden="1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hidden="1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hidden="1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hidden="1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hidden="1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hidden="1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hidden="1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hidden="1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156</v>
      </c>
      <c r="Y251" s="269">
        <f>IFERROR(IF(X251="","",X251),"")</f>
        <v>156</v>
      </c>
      <c r="Z251" s="36">
        <f>IFERROR(IF(X251="","",X251*0.0155),"")</f>
        <v>2.4180000000000001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976.56</v>
      </c>
      <c r="BN251" s="67">
        <f>IFERROR(Y251*I251,"0")</f>
        <v>976.56</v>
      </c>
      <c r="BO251" s="67">
        <f>IFERROR(X251/J251,"0")</f>
        <v>1.8571428571428572</v>
      </c>
      <c r="BP251" s="67">
        <f>IFERROR(Y251/J251,"0")</f>
        <v>1.8571428571428572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156</v>
      </c>
      <c r="Y253" s="270">
        <f>IFERROR(SUM(Y251:Y252),"0")</f>
        <v>156</v>
      </c>
      <c r="Z253" s="270">
        <f>IFERROR(IF(Z251="",0,Z251),"0")+IFERROR(IF(Z252="",0,Z252),"0")</f>
        <v>2.4180000000000001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936</v>
      </c>
      <c r="Y254" s="270">
        <f>IFERROR(SUMPRODUCT(Y251:Y252*H251:H252),"0")</f>
        <v>936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hidden="1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252</v>
      </c>
      <c r="Y263" s="269">
        <f t="shared" si="12"/>
        <v>252</v>
      </c>
      <c r="Z263" s="36">
        <f>IFERROR(IF(X263="","",X263*0.00936),"")</f>
        <v>2.3587199999999999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980.78399999999999</v>
      </c>
      <c r="BN263" s="67">
        <f t="shared" si="14"/>
        <v>980.78399999999999</v>
      </c>
      <c r="BO263" s="67">
        <f t="shared" si="15"/>
        <v>2</v>
      </c>
      <c r="BP263" s="67">
        <f t="shared" si="16"/>
        <v>2</v>
      </c>
    </row>
    <row r="264" spans="1:68" ht="27" hidden="1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hidden="1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252</v>
      </c>
      <c r="Y272" s="270">
        <f>IFERROR(SUM(Y262:Y271),"0")</f>
        <v>252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2.3587199999999999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932.40000000000009</v>
      </c>
      <c r="Y273" s="270">
        <f>IFERROR(SUMPRODUCT(Y262:Y271*H262:H271),"0")</f>
        <v>932.40000000000009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10694.64</v>
      </c>
      <c r="Y274" s="270">
        <f>IFERROR(Y24+Y31+Y38+Y46+Y51+Y55+Y60+Y66+Y72+Y77+Y83+Y93+Y99+Y110+Y114+Y118+Y124+Y130+Y136+Y141+Y146+Y151+Y156+Y163+Y171+Y175+Y181+Y188+Y197+Y202+Y207+Y213+Y219+Y225+Y231+Y237+Y241+Y249+Y254+Y260+Y273,"0")</f>
        <v>10694.64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11961.518799999998</v>
      </c>
      <c r="Y275" s="270">
        <f>IFERROR(SUM(BN22:BN271),"0")</f>
        <v>11961.518799999998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32</v>
      </c>
      <c r="Y276" s="38">
        <f>ROUNDUP(SUM(BP22:BP271),0)</f>
        <v>32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12761.518799999998</v>
      </c>
      <c r="Y277" s="270">
        <f>GrossWeightTotalR+PalletQtyTotalR*25</f>
        <v>12761.518799999998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2686</v>
      </c>
      <c r="Y278" s="270">
        <f>IFERROR(Y23+Y30+Y37+Y45+Y50+Y54+Y59+Y65+Y71+Y76+Y82+Y92+Y98+Y109+Y113+Y117+Y123+Y129+Y135+Y140+Y145+Y150+Y155+Y162+Y170+Y174+Y180+Y187+Y196+Y201+Y206+Y212+Y218+Y224+Y230+Y236+Y240+Y248+Y253+Y259+Y272,"0")</f>
        <v>2686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40.567140000000002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294</v>
      </c>
      <c r="D284" s="46">
        <f>IFERROR(X34*H34,"0")+IFERROR(X35*H35,"0")+IFERROR(X36*H36,"0")</f>
        <v>873.59999999999991</v>
      </c>
      <c r="E284" s="46">
        <f>IFERROR(X41*H41,"0")+IFERROR(X42*H42,"0")+IFERROR(X43*H43,"0")+IFERROR(X44*H44,"0")</f>
        <v>412.8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60</v>
      </c>
      <c r="H284" s="46">
        <f>IFERROR(X75*H75,"0")</f>
        <v>50.4</v>
      </c>
      <c r="I284" s="46">
        <f>IFERROR(X80*H80,"0")+IFERROR(X81*H81,"0")</f>
        <v>453.6</v>
      </c>
      <c r="J284" s="46">
        <f>IFERROR(X86*H86,"0")+IFERROR(X87*H87,"0")+IFERROR(X88*H88,"0")+IFERROR(X89*H89,"0")+IFERROR(X90*H90,"0")+IFERROR(X91*H91,"0")</f>
        <v>900.4799999999999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3182.4</v>
      </c>
      <c r="M284" s="46">
        <f>IFERROR(X121*H121,"0")+IFERROR(X122*H122,"0")</f>
        <v>1512</v>
      </c>
      <c r="N284" s="266"/>
      <c r="O284" s="46">
        <f>IFERROR(X127*H127,"0")+IFERROR(X128*H128,"0")</f>
        <v>378</v>
      </c>
      <c r="P284" s="46">
        <f>IFERROR(X133*H133,"0")+IFERROR(X134*H134,"0")</f>
        <v>67.2</v>
      </c>
      <c r="Q284" s="46">
        <f>IFERROR(X139*H139,"0")</f>
        <v>168</v>
      </c>
      <c r="R284" s="46">
        <f>IFERROR(X144*H144,"0")</f>
        <v>0</v>
      </c>
      <c r="S284" s="46">
        <f>IFERROR(X149*H149,"0")</f>
        <v>0</v>
      </c>
      <c r="T284" s="46">
        <f>IFERROR(X154*H154,"0")</f>
        <v>305.76</v>
      </c>
      <c r="U284" s="46">
        <f>IFERROR(X160*H160,"0")+IFERROR(X161*H161,"0")</f>
        <v>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1868.4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4528.8</v>
      </c>
      <c r="B287" s="60">
        <f>SUMPRODUCT(--(BB:BB="ПГП"),--(W:W="кор"),H:H,Y:Y)+SUMPRODUCT(--(BB:BB="ПГП"),--(W:W="кг"),Y:Y)</f>
        <v>6165.84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0 694,64"/>
        <filter val="108,00"/>
        <filter val="11 961,52"/>
        <filter val="112,00"/>
        <filter val="12 761,52"/>
        <filter val="12,00"/>
        <filter val="126,00"/>
        <filter val="14,00"/>
        <filter val="144,00"/>
        <filter val="156,00"/>
        <filter val="168,00"/>
        <filter val="182,00"/>
        <filter val="196,00"/>
        <filter val="2 686,00"/>
        <filter val="24,00"/>
        <filter val="252,00"/>
        <filter val="28,00"/>
        <filter val="294,00"/>
        <filter val="3 182,40"/>
        <filter val="305,76"/>
        <filter val="308,00"/>
        <filter val="32"/>
        <filter val="36,00"/>
        <filter val="378,00"/>
        <filter val="412,80"/>
        <filter val="42,00"/>
        <filter val="453,60"/>
        <filter val="468,00"/>
        <filter val="48,00"/>
        <filter val="50,40"/>
        <filter val="504,00"/>
        <filter val="56,00"/>
        <filter val="60,00"/>
        <filter val="67,20"/>
        <filter val="84,00"/>
        <filter val="873,60"/>
        <filter val="900,48"/>
        <filter val="932,40"/>
        <filter val="936,00"/>
        <filter val="98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