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F8DE4E-ED52-4C83-A8E0-41F87F334D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1" l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Y400" i="1" s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N355" i="1"/>
  <c r="BM355" i="1"/>
  <c r="Z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Z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80" i="1" l="1"/>
  <c r="BN80" i="1"/>
  <c r="Z80" i="1"/>
  <c r="BP116" i="1"/>
  <c r="BN116" i="1"/>
  <c r="Z116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92" i="1"/>
  <c r="BN192" i="1"/>
  <c r="Z192" i="1"/>
  <c r="BP196" i="1"/>
  <c r="BN196" i="1"/>
  <c r="Z196" i="1"/>
  <c r="BP215" i="1"/>
  <c r="BN215" i="1"/>
  <c r="Z215" i="1"/>
  <c r="BP248" i="1"/>
  <c r="BN248" i="1"/>
  <c r="Z248" i="1"/>
  <c r="Y286" i="1"/>
  <c r="Y285" i="1"/>
  <c r="BP284" i="1"/>
  <c r="BN284" i="1"/>
  <c r="Z284" i="1"/>
  <c r="Z285" i="1" s="1"/>
  <c r="BP289" i="1"/>
  <c r="BN289" i="1"/>
  <c r="Z289" i="1"/>
  <c r="BP317" i="1"/>
  <c r="BN317" i="1"/>
  <c r="Z317" i="1"/>
  <c r="BP347" i="1"/>
  <c r="BN347" i="1"/>
  <c r="Z347" i="1"/>
  <c r="BP393" i="1"/>
  <c r="BN393" i="1"/>
  <c r="Z393" i="1"/>
  <c r="BP437" i="1"/>
  <c r="BN437" i="1"/>
  <c r="Z437" i="1"/>
  <c r="BP473" i="1"/>
  <c r="BN473" i="1"/>
  <c r="Z473" i="1"/>
  <c r="Z30" i="1"/>
  <c r="BN30" i="1"/>
  <c r="Z53" i="1"/>
  <c r="BN53" i="1"/>
  <c r="Z67" i="1"/>
  <c r="BN67" i="1"/>
  <c r="BP100" i="1"/>
  <c r="BN100" i="1"/>
  <c r="Z100" i="1"/>
  <c r="BP148" i="1"/>
  <c r="BN148" i="1"/>
  <c r="Z148" i="1"/>
  <c r="BP171" i="1"/>
  <c r="BN171" i="1"/>
  <c r="Z171" i="1"/>
  <c r="BP208" i="1"/>
  <c r="BN208" i="1"/>
  <c r="Z208" i="1"/>
  <c r="BP230" i="1"/>
  <c r="BN230" i="1"/>
  <c r="Z230" i="1"/>
  <c r="BP264" i="1"/>
  <c r="BN264" i="1"/>
  <c r="Z264" i="1"/>
  <c r="BP301" i="1"/>
  <c r="BN301" i="1"/>
  <c r="Z301" i="1"/>
  <c r="BP324" i="1"/>
  <c r="BN324" i="1"/>
  <c r="Z324" i="1"/>
  <c r="BP379" i="1"/>
  <c r="BN379" i="1"/>
  <c r="Z379" i="1"/>
  <c r="BP425" i="1"/>
  <c r="BN425" i="1"/>
  <c r="Z425" i="1"/>
  <c r="BP451" i="1"/>
  <c r="BN451" i="1"/>
  <c r="Z451" i="1"/>
  <c r="BP76" i="1"/>
  <c r="BN76" i="1"/>
  <c r="Z76" i="1"/>
  <c r="BP95" i="1"/>
  <c r="BN95" i="1"/>
  <c r="Z95" i="1"/>
  <c r="BP114" i="1"/>
  <c r="BN114" i="1"/>
  <c r="Z114" i="1"/>
  <c r="BP142" i="1"/>
  <c r="BN142" i="1"/>
  <c r="Z142" i="1"/>
  <c r="BP169" i="1"/>
  <c r="BN169" i="1"/>
  <c r="Z169" i="1"/>
  <c r="Y183" i="1"/>
  <c r="Y182" i="1"/>
  <c r="BP181" i="1"/>
  <c r="BN181" i="1"/>
  <c r="Z181" i="1"/>
  <c r="Z182" i="1" s="1"/>
  <c r="BP186" i="1"/>
  <c r="BN186" i="1"/>
  <c r="Z186" i="1"/>
  <c r="BP202" i="1"/>
  <c r="BN202" i="1"/>
  <c r="Z202" i="1"/>
  <c r="BP228" i="1"/>
  <c r="BN228" i="1"/>
  <c r="Z228" i="1"/>
  <c r="Y240" i="1"/>
  <c r="Y239" i="1"/>
  <c r="BP238" i="1"/>
  <c r="BN238" i="1"/>
  <c r="Z238" i="1"/>
  <c r="Z239" i="1" s="1"/>
  <c r="Y244" i="1"/>
  <c r="Y243" i="1"/>
  <c r="BP242" i="1"/>
  <c r="BN242" i="1"/>
  <c r="Z242" i="1"/>
  <c r="Z243" i="1" s="1"/>
  <c r="BP246" i="1"/>
  <c r="BN246" i="1"/>
  <c r="Z246" i="1"/>
  <c r="BP257" i="1"/>
  <c r="BN257" i="1"/>
  <c r="Z257" i="1"/>
  <c r="J9" i="1"/>
  <c r="X490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Y63" i="1"/>
  <c r="BP72" i="1"/>
  <c r="BN72" i="1"/>
  <c r="Z72" i="1"/>
  <c r="BP87" i="1"/>
  <c r="BN87" i="1"/>
  <c r="Z87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BP165" i="1"/>
  <c r="BN165" i="1"/>
  <c r="Z165" i="1"/>
  <c r="BP175" i="1"/>
  <c r="BN175" i="1"/>
  <c r="Z175" i="1"/>
  <c r="Z178" i="1" s="1"/>
  <c r="BP198" i="1"/>
  <c r="BN198" i="1"/>
  <c r="Z198" i="1"/>
  <c r="BP210" i="1"/>
  <c r="BN210" i="1"/>
  <c r="Z210" i="1"/>
  <c r="Y221" i="1"/>
  <c r="BP219" i="1"/>
  <c r="BN219" i="1"/>
  <c r="Z219" i="1"/>
  <c r="BP232" i="1"/>
  <c r="BN232" i="1"/>
  <c r="Z232" i="1"/>
  <c r="BP250" i="1"/>
  <c r="BN250" i="1"/>
  <c r="Z250" i="1"/>
  <c r="BP266" i="1"/>
  <c r="BN266" i="1"/>
  <c r="Z266" i="1"/>
  <c r="BP291" i="1"/>
  <c r="BN291" i="1"/>
  <c r="Z291" i="1"/>
  <c r="BP303" i="1"/>
  <c r="BN303" i="1"/>
  <c r="Z303" i="1"/>
  <c r="BP330" i="1"/>
  <c r="BN330" i="1"/>
  <c r="Z330" i="1"/>
  <c r="BP349" i="1"/>
  <c r="BN349" i="1"/>
  <c r="Z349" i="1"/>
  <c r="BP387" i="1"/>
  <c r="BN387" i="1"/>
  <c r="Z387" i="1"/>
  <c r="BP399" i="1"/>
  <c r="BN399" i="1"/>
  <c r="Z399" i="1"/>
  <c r="Y405" i="1"/>
  <c r="BP404" i="1"/>
  <c r="BN404" i="1"/>
  <c r="Z404" i="1"/>
  <c r="Z405" i="1" s="1"/>
  <c r="BP408" i="1"/>
  <c r="BN408" i="1"/>
  <c r="Z408" i="1"/>
  <c r="BP427" i="1"/>
  <c r="BN427" i="1"/>
  <c r="Z427" i="1"/>
  <c r="BP443" i="1"/>
  <c r="BN443" i="1"/>
  <c r="Z443" i="1"/>
  <c r="BP453" i="1"/>
  <c r="BN453" i="1"/>
  <c r="Z453" i="1"/>
  <c r="BP459" i="1"/>
  <c r="BN459" i="1"/>
  <c r="Z459" i="1"/>
  <c r="Y479" i="1"/>
  <c r="Y478" i="1"/>
  <c r="BP477" i="1"/>
  <c r="BN477" i="1"/>
  <c r="Z477" i="1"/>
  <c r="Z478" i="1" s="1"/>
  <c r="Y483" i="1"/>
  <c r="BP481" i="1"/>
  <c r="BN481" i="1"/>
  <c r="Z481" i="1"/>
  <c r="Y70" i="1"/>
  <c r="BP259" i="1"/>
  <c r="BN259" i="1"/>
  <c r="Z259" i="1"/>
  <c r="BP280" i="1"/>
  <c r="BN280" i="1"/>
  <c r="Z280" i="1"/>
  <c r="BP299" i="1"/>
  <c r="BN299" i="1"/>
  <c r="Z299" i="1"/>
  <c r="BP311" i="1"/>
  <c r="BN311" i="1"/>
  <c r="Z311" i="1"/>
  <c r="BP345" i="1"/>
  <c r="BN345" i="1"/>
  <c r="Z345" i="1"/>
  <c r="BP375" i="1"/>
  <c r="BN375" i="1"/>
  <c r="Z375" i="1"/>
  <c r="BP391" i="1"/>
  <c r="BN391" i="1"/>
  <c r="Z391" i="1"/>
  <c r="BP423" i="1"/>
  <c r="BN423" i="1"/>
  <c r="Z423" i="1"/>
  <c r="BP431" i="1"/>
  <c r="BN431" i="1"/>
  <c r="Z431" i="1"/>
  <c r="BP447" i="1"/>
  <c r="BN447" i="1"/>
  <c r="Z447" i="1"/>
  <c r="BP467" i="1"/>
  <c r="BN467" i="1"/>
  <c r="Z467" i="1"/>
  <c r="Q500" i="1"/>
  <c r="Y381" i="1"/>
  <c r="Y455" i="1"/>
  <c r="Y454" i="1"/>
  <c r="Y31" i="1"/>
  <c r="Y43" i="1"/>
  <c r="Y58" i="1"/>
  <c r="Y64" i="1"/>
  <c r="BP73" i="1"/>
  <c r="BN73" i="1"/>
  <c r="Z73" i="1"/>
  <c r="Y77" i="1"/>
  <c r="BP81" i="1"/>
  <c r="BN81" i="1"/>
  <c r="Z81" i="1"/>
  <c r="Z82" i="1" s="1"/>
  <c r="Y83" i="1"/>
  <c r="E500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0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BP176" i="1"/>
  <c r="BN176" i="1"/>
  <c r="Z176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7" i="1"/>
  <c r="BN227" i="1"/>
  <c r="Z227" i="1"/>
  <c r="BP231" i="1"/>
  <c r="BN231" i="1"/>
  <c r="Z231" i="1"/>
  <c r="Y235" i="1"/>
  <c r="BP247" i="1"/>
  <c r="BN247" i="1"/>
  <c r="Z247" i="1"/>
  <c r="Y251" i="1"/>
  <c r="BP256" i="1"/>
  <c r="BN256" i="1"/>
  <c r="Z256" i="1"/>
  <c r="Z260" i="1" s="1"/>
  <c r="L500" i="1"/>
  <c r="Y260" i="1"/>
  <c r="BP265" i="1"/>
  <c r="BN265" i="1"/>
  <c r="Z265" i="1"/>
  <c r="Y269" i="1"/>
  <c r="BP274" i="1"/>
  <c r="BN274" i="1"/>
  <c r="Z274" i="1"/>
  <c r="Y276" i="1"/>
  <c r="P500" i="1"/>
  <c r="Y282" i="1"/>
  <c r="BP279" i="1"/>
  <c r="BN279" i="1"/>
  <c r="Z279" i="1"/>
  <c r="Y281" i="1"/>
  <c r="D500" i="1"/>
  <c r="H9" i="1"/>
  <c r="B500" i="1"/>
  <c r="X491" i="1"/>
  <c r="X492" i="1"/>
  <c r="X494" i="1"/>
  <c r="Y24" i="1"/>
  <c r="Z27" i="1"/>
  <c r="BN27" i="1"/>
  <c r="Z29" i="1"/>
  <c r="BN29" i="1"/>
  <c r="C500" i="1"/>
  <c r="Z41" i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BN66" i="1"/>
  <c r="BP66" i="1"/>
  <c r="Z68" i="1"/>
  <c r="BN68" i="1"/>
  <c r="Y69" i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7" i="1"/>
  <c r="Y216" i="1"/>
  <c r="BP207" i="1"/>
  <c r="BN207" i="1"/>
  <c r="Z207" i="1"/>
  <c r="BP211" i="1"/>
  <c r="BN211" i="1"/>
  <c r="Z211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23" i="1"/>
  <c r="BN323" i="1"/>
  <c r="Z323" i="1"/>
  <c r="BP331" i="1"/>
  <c r="BN331" i="1"/>
  <c r="Z331" i="1"/>
  <c r="Y333" i="1"/>
  <c r="R500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6" i="1"/>
  <c r="Y357" i="1"/>
  <c r="BP354" i="1"/>
  <c r="BN354" i="1"/>
  <c r="Z354" i="1"/>
  <c r="Z356" i="1" s="1"/>
  <c r="BP388" i="1"/>
  <c r="BN388" i="1"/>
  <c r="Z388" i="1"/>
  <c r="BP392" i="1"/>
  <c r="BN392" i="1"/>
  <c r="Z392" i="1"/>
  <c r="BP409" i="1"/>
  <c r="BN409" i="1"/>
  <c r="Z409" i="1"/>
  <c r="Y413" i="1"/>
  <c r="BP424" i="1"/>
  <c r="BN424" i="1"/>
  <c r="Z424" i="1"/>
  <c r="BP460" i="1"/>
  <c r="BN460" i="1"/>
  <c r="Z460" i="1"/>
  <c r="Z463" i="1" s="1"/>
  <c r="Y464" i="1"/>
  <c r="Y500" i="1"/>
  <c r="BP468" i="1"/>
  <c r="BN468" i="1"/>
  <c r="Z468" i="1"/>
  <c r="Y470" i="1"/>
  <c r="Y475" i="1"/>
  <c r="BP472" i="1"/>
  <c r="BN472" i="1"/>
  <c r="Z472" i="1"/>
  <c r="Z474" i="1" s="1"/>
  <c r="Y474" i="1"/>
  <c r="U500" i="1"/>
  <c r="F500" i="1"/>
  <c r="Y104" i="1"/>
  <c r="G500" i="1"/>
  <c r="Y127" i="1"/>
  <c r="I500" i="1"/>
  <c r="Y161" i="1"/>
  <c r="J500" i="1"/>
  <c r="Y188" i="1"/>
  <c r="BP214" i="1"/>
  <c r="BN214" i="1"/>
  <c r="BP220" i="1"/>
  <c r="BN220" i="1"/>
  <c r="Z220" i="1"/>
  <c r="Y222" i="1"/>
  <c r="K500" i="1"/>
  <c r="Y236" i="1"/>
  <c r="BP225" i="1"/>
  <c r="BN225" i="1"/>
  <c r="Z225" i="1"/>
  <c r="BP229" i="1"/>
  <c r="BN229" i="1"/>
  <c r="Z229" i="1"/>
  <c r="BP233" i="1"/>
  <c r="BN233" i="1"/>
  <c r="Z233" i="1"/>
  <c r="Y252" i="1"/>
  <c r="BP249" i="1"/>
  <c r="BN249" i="1"/>
  <c r="Z249" i="1"/>
  <c r="Y261" i="1"/>
  <c r="BP258" i="1"/>
  <c r="BN258" i="1"/>
  <c r="Z258" i="1"/>
  <c r="BP267" i="1"/>
  <c r="BN267" i="1"/>
  <c r="Z267" i="1"/>
  <c r="Z268" i="1" s="1"/>
  <c r="O500" i="1"/>
  <c r="Y275" i="1"/>
  <c r="BP272" i="1"/>
  <c r="BN272" i="1"/>
  <c r="Z272" i="1"/>
  <c r="Z275" i="1" s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BP318" i="1"/>
  <c r="BN318" i="1"/>
  <c r="Z318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S500" i="1"/>
  <c r="Y351" i="1"/>
  <c r="BP344" i="1"/>
  <c r="BN344" i="1"/>
  <c r="Z344" i="1"/>
  <c r="BP348" i="1"/>
  <c r="BN348" i="1"/>
  <c r="Z348" i="1"/>
  <c r="BP370" i="1"/>
  <c r="BN370" i="1"/>
  <c r="Z370" i="1"/>
  <c r="Z371" i="1" s="1"/>
  <c r="Y372" i="1"/>
  <c r="Y377" i="1"/>
  <c r="BP374" i="1"/>
  <c r="BN374" i="1"/>
  <c r="Z374" i="1"/>
  <c r="Z376" i="1" s="1"/>
  <c r="Y376" i="1"/>
  <c r="M500" i="1"/>
  <c r="Y268" i="1"/>
  <c r="Y295" i="1"/>
  <c r="Y362" i="1"/>
  <c r="BP359" i="1"/>
  <c r="BN359" i="1"/>
  <c r="Z359" i="1"/>
  <c r="Z361" i="1" s="1"/>
  <c r="BP380" i="1"/>
  <c r="BN380" i="1"/>
  <c r="Z380" i="1"/>
  <c r="Z381" i="1" s="1"/>
  <c r="Y382" i="1"/>
  <c r="Y395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Y412" i="1"/>
  <c r="BP411" i="1"/>
  <c r="BN411" i="1"/>
  <c r="Z411" i="1"/>
  <c r="W500" i="1"/>
  <c r="Y417" i="1"/>
  <c r="BP416" i="1"/>
  <c r="BN416" i="1"/>
  <c r="Z416" i="1"/>
  <c r="Z417" i="1" s="1"/>
  <c r="Y418" i="1"/>
  <c r="X500" i="1"/>
  <c r="Y433" i="1"/>
  <c r="Y434" i="1"/>
  <c r="BP422" i="1"/>
  <c r="BN422" i="1"/>
  <c r="Z422" i="1"/>
  <c r="BP426" i="1"/>
  <c r="BN426" i="1"/>
  <c r="Z426" i="1"/>
  <c r="BP430" i="1"/>
  <c r="BN430" i="1"/>
  <c r="Z430" i="1"/>
  <c r="BP438" i="1"/>
  <c r="BN438" i="1"/>
  <c r="Z438" i="1"/>
  <c r="Y440" i="1"/>
  <c r="Y449" i="1"/>
  <c r="BP442" i="1"/>
  <c r="BN442" i="1"/>
  <c r="Z442" i="1"/>
  <c r="Y448" i="1"/>
  <c r="BP446" i="1"/>
  <c r="BN446" i="1"/>
  <c r="Z446" i="1"/>
  <c r="T500" i="1"/>
  <c r="Y371" i="1"/>
  <c r="V500" i="1"/>
  <c r="Y406" i="1"/>
  <c r="BP428" i="1"/>
  <c r="BN428" i="1"/>
  <c r="Z428" i="1"/>
  <c r="BP432" i="1"/>
  <c r="BN432" i="1"/>
  <c r="Z432" i="1"/>
  <c r="Y439" i="1"/>
  <c r="BP436" i="1"/>
  <c r="BN436" i="1"/>
  <c r="Z436" i="1"/>
  <c r="BP444" i="1"/>
  <c r="BN444" i="1"/>
  <c r="Z444" i="1"/>
  <c r="BP452" i="1"/>
  <c r="BN452" i="1"/>
  <c r="Z452" i="1"/>
  <c r="Z454" i="1" s="1"/>
  <c r="Y463" i="1"/>
  <c r="BP462" i="1"/>
  <c r="BN462" i="1"/>
  <c r="Z462" i="1"/>
  <c r="Y469" i="1"/>
  <c r="BP466" i="1"/>
  <c r="BN466" i="1"/>
  <c r="Z466" i="1"/>
  <c r="BP482" i="1"/>
  <c r="BN482" i="1"/>
  <c r="Z482" i="1"/>
  <c r="Y484" i="1"/>
  <c r="Z500" i="1"/>
  <c r="Y488" i="1"/>
  <c r="BP487" i="1"/>
  <c r="BN487" i="1"/>
  <c r="Z487" i="1"/>
  <c r="Z488" i="1" s="1"/>
  <c r="Y489" i="1"/>
  <c r="Z221" i="1" l="1"/>
  <c r="Z188" i="1"/>
  <c r="Z127" i="1"/>
  <c r="Z43" i="1"/>
  <c r="Z281" i="1"/>
  <c r="Z204" i="1"/>
  <c r="Z172" i="1"/>
  <c r="Y494" i="1"/>
  <c r="Z483" i="1"/>
  <c r="Z439" i="1"/>
  <c r="Z412" i="1"/>
  <c r="Z400" i="1"/>
  <c r="Y492" i="1"/>
  <c r="Z63" i="1"/>
  <c r="Z57" i="1"/>
  <c r="Y491" i="1"/>
  <c r="Z31" i="1"/>
  <c r="X493" i="1"/>
  <c r="Z251" i="1"/>
  <c r="Z77" i="1"/>
  <c r="Y493" i="1"/>
  <c r="Z339" i="1"/>
  <c r="Z448" i="1"/>
  <c r="Z433" i="1"/>
  <c r="Z89" i="1"/>
  <c r="Z469" i="1"/>
  <c r="Z395" i="1"/>
  <c r="Z351" i="1"/>
  <c r="Z332" i="1"/>
  <c r="Z326" i="1"/>
  <c r="Z235" i="1"/>
  <c r="Z319" i="1"/>
  <c r="Z313" i="1"/>
  <c r="Z216" i="1"/>
  <c r="Z150" i="1"/>
  <c r="Z117" i="1"/>
  <c r="Z104" i="1"/>
  <c r="Z69" i="1"/>
  <c r="Y490" i="1"/>
  <c r="Z144" i="1"/>
  <c r="Z110" i="1"/>
  <c r="Z495" i="1" l="1"/>
</calcChain>
</file>

<file path=xl/sharedStrings.xml><?xml version="1.0" encoding="utf-8"?>
<sst xmlns="http://schemas.openxmlformats.org/spreadsheetml/2006/main" count="2356" uniqueCount="767">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</sst>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0"/>
  <sheetViews>
    <sheetView showGridLines="0" tabSelected="1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799" t="s">
        <v>0</v>
      </c>
      <c r="E1" s="569"/>
      <c r="F1" s="569"/>
      <c r="G1" s="12" t="s">
        <v>1</v>
      </c>
      <c r="H1" s="799" t="s">
        <v>2</v>
      </c>
      <c r="I1" s="569"/>
      <c r="J1" s="569"/>
      <c r="K1" s="569"/>
      <c r="L1" s="569"/>
      <c r="M1" s="569"/>
      <c r="N1" s="569"/>
      <c r="O1" s="569"/>
      <c r="P1" s="569"/>
      <c r="Q1" s="569"/>
      <c r="R1" s="850" t="s">
        <v>3</v>
      </c>
      <c r="S1" s="569"/>
      <c r="T1" s="56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66" t="s">
        <v>8</v>
      </c>
      <c r="B5" s="592"/>
      <c r="C5" s="579"/>
      <c r="D5" s="664"/>
      <c r="E5" s="666"/>
      <c r="F5" s="629" t="s">
        <v>9</v>
      </c>
      <c r="G5" s="579"/>
      <c r="H5" s="664" t="s">
        <v>766</v>
      </c>
      <c r="I5" s="665"/>
      <c r="J5" s="665"/>
      <c r="K5" s="665"/>
      <c r="L5" s="665"/>
      <c r="M5" s="666"/>
      <c r="N5" s="58"/>
      <c r="P5" s="24" t="s">
        <v>10</v>
      </c>
      <c r="Q5" s="580">
        <v>45963</v>
      </c>
      <c r="R5" s="581"/>
      <c r="T5" s="741" t="s">
        <v>11</v>
      </c>
      <c r="U5" s="732"/>
      <c r="V5" s="743" t="s">
        <v>12</v>
      </c>
      <c r="W5" s="581"/>
      <c r="AB5" s="51"/>
      <c r="AC5" s="51"/>
      <c r="AD5" s="51"/>
      <c r="AE5" s="51"/>
    </row>
    <row r="6" spans="1:32" s="537" customFormat="1" ht="24" customHeight="1" x14ac:dyDescent="0.2">
      <c r="A6" s="766" t="s">
        <v>13</v>
      </c>
      <c r="B6" s="592"/>
      <c r="C6" s="579"/>
      <c r="D6" s="669" t="s">
        <v>14</v>
      </c>
      <c r="E6" s="670"/>
      <c r="F6" s="670"/>
      <c r="G6" s="670"/>
      <c r="H6" s="670"/>
      <c r="I6" s="670"/>
      <c r="J6" s="670"/>
      <c r="K6" s="670"/>
      <c r="L6" s="670"/>
      <c r="M6" s="581"/>
      <c r="N6" s="59"/>
      <c r="P6" s="24" t="s">
        <v>15</v>
      </c>
      <c r="Q6" s="589" t="str">
        <f>IF(Q5=0," ",CHOOSE(WEEKDAY(Q5,2),"Понедельник","Вторник","Среда","Четверг","Пятница","Суббота","Воскресенье"))</f>
        <v>Воскресенье</v>
      </c>
      <c r="R6" s="561"/>
      <c r="T6" s="731" t="s">
        <v>16</v>
      </c>
      <c r="U6" s="732"/>
      <c r="V6" s="677" t="s">
        <v>17</v>
      </c>
      <c r="W6" s="6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23" t="str">
        <f>IFERROR(VLOOKUP(DeliveryAddress,Table,3,0),1)</f>
        <v>1</v>
      </c>
      <c r="E7" s="824"/>
      <c r="F7" s="824"/>
      <c r="G7" s="824"/>
      <c r="H7" s="824"/>
      <c r="I7" s="824"/>
      <c r="J7" s="824"/>
      <c r="K7" s="824"/>
      <c r="L7" s="824"/>
      <c r="M7" s="747"/>
      <c r="N7" s="60"/>
      <c r="P7" s="24"/>
      <c r="Q7" s="42"/>
      <c r="R7" s="42"/>
      <c r="T7" s="555"/>
      <c r="U7" s="732"/>
      <c r="V7" s="679"/>
      <c r="W7" s="680"/>
      <c r="AB7" s="51"/>
      <c r="AC7" s="51"/>
      <c r="AD7" s="51"/>
      <c r="AE7" s="51"/>
    </row>
    <row r="8" spans="1:32" s="537" customFormat="1" ht="25.5" customHeight="1" x14ac:dyDescent="0.2">
      <c r="A8" s="547" t="s">
        <v>18</v>
      </c>
      <c r="B8" s="548"/>
      <c r="C8" s="549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746">
        <v>0.45833333333333331</v>
      </c>
      <c r="R8" s="747"/>
      <c r="T8" s="555"/>
      <c r="U8" s="732"/>
      <c r="V8" s="679"/>
      <c r="W8" s="680"/>
      <c r="AB8" s="51"/>
      <c r="AC8" s="51"/>
      <c r="AD8" s="51"/>
      <c r="AE8" s="51"/>
    </row>
    <row r="9" spans="1:32" s="53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24"/>
      <c r="E9" s="625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714" t="str">
        <f>IF(AND($A$9="Тип доверенности/получателя при получении в адресе перегруза:",$D$9="Разовая доверенность"),"Введите ФИО","")</f>
        <v/>
      </c>
      <c r="I9" s="625"/>
      <c r="J9" s="7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5"/>
      <c r="L9" s="625"/>
      <c r="M9" s="625"/>
      <c r="N9" s="535"/>
      <c r="P9" s="26" t="s">
        <v>21</v>
      </c>
      <c r="Q9" s="779"/>
      <c r="R9" s="631"/>
      <c r="T9" s="555"/>
      <c r="U9" s="732"/>
      <c r="V9" s="681"/>
      <c r="W9" s="682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24"/>
      <c r="E10" s="625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693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22</v>
      </c>
      <c r="Q10" s="733"/>
      <c r="R10" s="734"/>
      <c r="U10" s="24" t="s">
        <v>23</v>
      </c>
      <c r="V10" s="867" t="s">
        <v>24</v>
      </c>
      <c r="W10" s="6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1"/>
      <c r="R11" s="581"/>
      <c r="U11" s="24" t="s">
        <v>27</v>
      </c>
      <c r="V11" s="630" t="s">
        <v>28</v>
      </c>
      <c r="W11" s="63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22" t="s">
        <v>29</v>
      </c>
      <c r="B12" s="592"/>
      <c r="C12" s="592"/>
      <c r="D12" s="592"/>
      <c r="E12" s="592"/>
      <c r="F12" s="592"/>
      <c r="G12" s="592"/>
      <c r="H12" s="592"/>
      <c r="I12" s="592"/>
      <c r="J12" s="592"/>
      <c r="K12" s="592"/>
      <c r="L12" s="592"/>
      <c r="M12" s="579"/>
      <c r="N12" s="62"/>
      <c r="P12" s="24" t="s">
        <v>30</v>
      </c>
      <c r="Q12" s="746"/>
      <c r="R12" s="747"/>
      <c r="S12" s="23"/>
      <c r="U12" s="24"/>
      <c r="V12" s="569"/>
      <c r="W12" s="555"/>
      <c r="AB12" s="51"/>
      <c r="AC12" s="51"/>
      <c r="AD12" s="51"/>
      <c r="AE12" s="51"/>
    </row>
    <row r="13" spans="1:32" s="537" customFormat="1" ht="23.25" customHeight="1" x14ac:dyDescent="0.2">
      <c r="A13" s="722" t="s">
        <v>31</v>
      </c>
      <c r="B13" s="592"/>
      <c r="C13" s="592"/>
      <c r="D13" s="592"/>
      <c r="E13" s="592"/>
      <c r="F13" s="592"/>
      <c r="G13" s="592"/>
      <c r="H13" s="592"/>
      <c r="I13" s="592"/>
      <c r="J13" s="592"/>
      <c r="K13" s="592"/>
      <c r="L13" s="592"/>
      <c r="M13" s="579"/>
      <c r="N13" s="62"/>
      <c r="O13" s="26"/>
      <c r="P13" s="26" t="s">
        <v>32</v>
      </c>
      <c r="Q13" s="630"/>
      <c r="R13" s="6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22" t="s">
        <v>33</v>
      </c>
      <c r="B14" s="592"/>
      <c r="C14" s="592"/>
      <c r="D14" s="592"/>
      <c r="E14" s="592"/>
      <c r="F14" s="592"/>
      <c r="G14" s="592"/>
      <c r="H14" s="592"/>
      <c r="I14" s="592"/>
      <c r="J14" s="592"/>
      <c r="K14" s="592"/>
      <c r="L14" s="592"/>
      <c r="M14" s="57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4" t="s">
        <v>34</v>
      </c>
      <c r="B15" s="592"/>
      <c r="C15" s="592"/>
      <c r="D15" s="592"/>
      <c r="E15" s="592"/>
      <c r="F15" s="592"/>
      <c r="G15" s="592"/>
      <c r="H15" s="592"/>
      <c r="I15" s="592"/>
      <c r="J15" s="592"/>
      <c r="K15" s="592"/>
      <c r="L15" s="592"/>
      <c r="M15" s="579"/>
      <c r="N15" s="63"/>
      <c r="P15" s="759" t="s">
        <v>35</v>
      </c>
      <c r="Q15" s="569"/>
      <c r="R15" s="569"/>
      <c r="S15" s="569"/>
      <c r="T15" s="56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0"/>
      <c r="Q16" s="760"/>
      <c r="R16" s="760"/>
      <c r="S16" s="760"/>
      <c r="T16" s="7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3" t="s">
        <v>36</v>
      </c>
      <c r="B17" s="563" t="s">
        <v>37</v>
      </c>
      <c r="C17" s="768" t="s">
        <v>38</v>
      </c>
      <c r="D17" s="563" t="s">
        <v>39</v>
      </c>
      <c r="E17" s="564"/>
      <c r="F17" s="563" t="s">
        <v>40</v>
      </c>
      <c r="G17" s="563" t="s">
        <v>41</v>
      </c>
      <c r="H17" s="563" t="s">
        <v>42</v>
      </c>
      <c r="I17" s="563" t="s">
        <v>43</v>
      </c>
      <c r="J17" s="563" t="s">
        <v>44</v>
      </c>
      <c r="K17" s="563" t="s">
        <v>45</v>
      </c>
      <c r="L17" s="563" t="s">
        <v>46</v>
      </c>
      <c r="M17" s="563" t="s">
        <v>47</v>
      </c>
      <c r="N17" s="563" t="s">
        <v>48</v>
      </c>
      <c r="O17" s="563" t="s">
        <v>49</v>
      </c>
      <c r="P17" s="563" t="s">
        <v>50</v>
      </c>
      <c r="Q17" s="801"/>
      <c r="R17" s="801"/>
      <c r="S17" s="801"/>
      <c r="T17" s="564"/>
      <c r="U17" s="578" t="s">
        <v>51</v>
      </c>
      <c r="V17" s="579"/>
      <c r="W17" s="563" t="s">
        <v>52</v>
      </c>
      <c r="X17" s="563" t="s">
        <v>53</v>
      </c>
      <c r="Y17" s="576" t="s">
        <v>54</v>
      </c>
      <c r="Z17" s="690" t="s">
        <v>55</v>
      </c>
      <c r="AA17" s="609" t="s">
        <v>56</v>
      </c>
      <c r="AB17" s="609" t="s">
        <v>57</v>
      </c>
      <c r="AC17" s="609" t="s">
        <v>58</v>
      </c>
      <c r="AD17" s="609" t="s">
        <v>59</v>
      </c>
      <c r="AE17" s="610"/>
      <c r="AF17" s="611"/>
      <c r="AG17" s="66"/>
      <c r="BD17" s="65" t="s">
        <v>60</v>
      </c>
    </row>
    <row r="18" spans="1:68" ht="14.25" customHeight="1" x14ac:dyDescent="0.2">
      <c r="A18" s="568"/>
      <c r="B18" s="568"/>
      <c r="C18" s="568"/>
      <c r="D18" s="565"/>
      <c r="E18" s="566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65"/>
      <c r="Q18" s="802"/>
      <c r="R18" s="802"/>
      <c r="S18" s="802"/>
      <c r="T18" s="566"/>
      <c r="U18" s="67" t="s">
        <v>61</v>
      </c>
      <c r="V18" s="67" t="s">
        <v>62</v>
      </c>
      <c r="W18" s="568"/>
      <c r="X18" s="568"/>
      <c r="Y18" s="577"/>
      <c r="Z18" s="691"/>
      <c r="AA18" s="663"/>
      <c r="AB18" s="663"/>
      <c r="AC18" s="663"/>
      <c r="AD18" s="612"/>
      <c r="AE18" s="613"/>
      <c r="AF18" s="614"/>
      <c r="AG18" s="66"/>
      <c r="BD18" s="65"/>
    </row>
    <row r="19" spans="1:68" ht="27.75" hidden="1" customHeight="1" x14ac:dyDescent="0.2">
      <c r="A19" s="647" t="s">
        <v>63</v>
      </c>
      <c r="B19" s="648"/>
      <c r="C19" s="648"/>
      <c r="D19" s="648"/>
      <c r="E19" s="648"/>
      <c r="F19" s="648"/>
      <c r="G19" s="648"/>
      <c r="H19" s="648"/>
      <c r="I19" s="648"/>
      <c r="J19" s="648"/>
      <c r="K19" s="648"/>
      <c r="L19" s="648"/>
      <c r="M19" s="648"/>
      <c r="N19" s="648"/>
      <c r="O19" s="648"/>
      <c r="P19" s="648"/>
      <c r="Q19" s="648"/>
      <c r="R19" s="648"/>
      <c r="S19" s="648"/>
      <c r="T19" s="648"/>
      <c r="U19" s="648"/>
      <c r="V19" s="648"/>
      <c r="W19" s="648"/>
      <c r="X19" s="648"/>
      <c r="Y19" s="648"/>
      <c r="Z19" s="648"/>
      <c r="AA19" s="48"/>
      <c r="AB19" s="48"/>
      <c r="AC19" s="48"/>
    </row>
    <row r="20" spans="1:68" ht="16.5" hidden="1" customHeight="1" x14ac:dyDescent="0.25">
      <c r="A20" s="599" t="s">
        <v>63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59" t="s">
        <v>64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1"/>
      <c r="R22" s="551"/>
      <c r="S22" s="551"/>
      <c r="T22" s="552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53" t="s">
        <v>71</v>
      </c>
      <c r="Q23" s="548"/>
      <c r="R23" s="548"/>
      <c r="S23" s="548"/>
      <c r="T23" s="548"/>
      <c r="U23" s="548"/>
      <c r="V23" s="549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53" t="s">
        <v>71</v>
      </c>
      <c r="Q24" s="548"/>
      <c r="R24" s="548"/>
      <c r="S24" s="548"/>
      <c r="T24" s="548"/>
      <c r="U24" s="548"/>
      <c r="V24" s="549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9" t="s">
        <v>73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1"/>
      <c r="R26" s="551"/>
      <c r="S26" s="551"/>
      <c r="T26" s="552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1"/>
      <c r="R27" s="551"/>
      <c r="S27" s="551"/>
      <c r="T27" s="552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60">
        <v>4680115887350</v>
      </c>
      <c r="E28" s="561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1"/>
      <c r="R28" s="551"/>
      <c r="S28" s="551"/>
      <c r="T28" s="552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60">
        <v>4680115885905</v>
      </c>
      <c r="E29" s="561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1"/>
      <c r="R29" s="551"/>
      <c r="S29" s="551"/>
      <c r="T29" s="552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60">
        <v>4607091388244</v>
      </c>
      <c r="E30" s="561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1"/>
      <c r="R30" s="551"/>
      <c r="S30" s="551"/>
      <c r="T30" s="552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53" t="s">
        <v>71</v>
      </c>
      <c r="Q31" s="548"/>
      <c r="R31" s="548"/>
      <c r="S31" s="548"/>
      <c r="T31" s="548"/>
      <c r="U31" s="548"/>
      <c r="V31" s="549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53" t="s">
        <v>71</v>
      </c>
      <c r="Q32" s="548"/>
      <c r="R32" s="548"/>
      <c r="S32" s="548"/>
      <c r="T32" s="548"/>
      <c r="U32" s="548"/>
      <c r="V32" s="549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9" t="s">
        <v>93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60">
        <v>4607091388503</v>
      </c>
      <c r="E34" s="561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1"/>
      <c r="R34" s="551"/>
      <c r="S34" s="551"/>
      <c r="T34" s="552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53" t="s">
        <v>71</v>
      </c>
      <c r="Q35" s="548"/>
      <c r="R35" s="548"/>
      <c r="S35" s="548"/>
      <c r="T35" s="548"/>
      <c r="U35" s="548"/>
      <c r="V35" s="549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53" t="s">
        <v>71</v>
      </c>
      <c r="Q36" s="548"/>
      <c r="R36" s="548"/>
      <c r="S36" s="548"/>
      <c r="T36" s="548"/>
      <c r="U36" s="548"/>
      <c r="V36" s="549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47" t="s">
        <v>99</v>
      </c>
      <c r="B37" s="648"/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  <c r="O37" s="648"/>
      <c r="P37" s="648"/>
      <c r="Q37" s="648"/>
      <c r="R37" s="648"/>
      <c r="S37" s="648"/>
      <c r="T37" s="648"/>
      <c r="U37" s="648"/>
      <c r="V37" s="648"/>
      <c r="W37" s="648"/>
      <c r="X37" s="648"/>
      <c r="Y37" s="648"/>
      <c r="Z37" s="648"/>
      <c r="AA37" s="48"/>
      <c r="AB37" s="48"/>
      <c r="AC37" s="48"/>
    </row>
    <row r="38" spans="1:68" ht="16.5" hidden="1" customHeight="1" x14ac:dyDescent="0.25">
      <c r="A38" s="599" t="s">
        <v>100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59" t="s">
        <v>101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60">
        <v>4607091385670</v>
      </c>
      <c r="E40" s="561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68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1"/>
      <c r="R40" s="551"/>
      <c r="S40" s="551"/>
      <c r="T40" s="552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60">
        <v>4607091385687</v>
      </c>
      <c r="E41" s="561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4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1"/>
      <c r="R41" s="551"/>
      <c r="S41" s="551"/>
      <c r="T41" s="552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60">
        <v>4680115882539</v>
      </c>
      <c r="E42" s="561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1"/>
      <c r="R42" s="551"/>
      <c r="S42" s="551"/>
      <c r="T42" s="552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53" t="s">
        <v>71</v>
      </c>
      <c r="Q43" s="548"/>
      <c r="R43" s="548"/>
      <c r="S43" s="548"/>
      <c r="T43" s="548"/>
      <c r="U43" s="548"/>
      <c r="V43" s="549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53" t="s">
        <v>71</v>
      </c>
      <c r="Q44" s="548"/>
      <c r="R44" s="548"/>
      <c r="S44" s="548"/>
      <c r="T44" s="548"/>
      <c r="U44" s="548"/>
      <c r="V44" s="549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59" t="s">
        <v>73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60">
        <v>4680115884915</v>
      </c>
      <c r="E46" s="561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1"/>
      <c r="R46" s="551"/>
      <c r="S46" s="551"/>
      <c r="T46" s="552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53" t="s">
        <v>71</v>
      </c>
      <c r="Q47" s="548"/>
      <c r="R47" s="548"/>
      <c r="S47" s="548"/>
      <c r="T47" s="548"/>
      <c r="U47" s="548"/>
      <c r="V47" s="549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53" t="s">
        <v>71</v>
      </c>
      <c r="Q48" s="548"/>
      <c r="R48" s="548"/>
      <c r="S48" s="548"/>
      <c r="T48" s="548"/>
      <c r="U48" s="548"/>
      <c r="V48" s="549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99" t="s">
        <v>117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59" t="s">
        <v>101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60">
        <v>4680115885882</v>
      </c>
      <c r="E51" s="561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1"/>
      <c r="R51" s="551"/>
      <c r="S51" s="551"/>
      <c r="T51" s="552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60">
        <v>4680115881426</v>
      </c>
      <c r="E52" s="561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0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1"/>
      <c r="R52" s="551"/>
      <c r="S52" s="551"/>
      <c r="T52" s="552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60">
        <v>4680115880283</v>
      </c>
      <c r="E53" s="561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1"/>
      <c r="R53" s="551"/>
      <c r="S53" s="551"/>
      <c r="T53" s="552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60">
        <v>4680115881525</v>
      </c>
      <c r="E54" s="561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1"/>
      <c r="R54" s="551"/>
      <c r="S54" s="551"/>
      <c r="T54" s="552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60">
        <v>4680115885899</v>
      </c>
      <c r="E55" s="561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1"/>
      <c r="R55" s="551"/>
      <c r="S55" s="551"/>
      <c r="T55" s="552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60">
        <v>4680115881419</v>
      </c>
      <c r="E56" s="561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8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1"/>
      <c r="R56" s="551"/>
      <c r="S56" s="551"/>
      <c r="T56" s="552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53" t="s">
        <v>71</v>
      </c>
      <c r="Q57" s="548"/>
      <c r="R57" s="548"/>
      <c r="S57" s="548"/>
      <c r="T57" s="548"/>
      <c r="U57" s="548"/>
      <c r="V57" s="549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53" t="s">
        <v>71</v>
      </c>
      <c r="Q58" s="548"/>
      <c r="R58" s="548"/>
      <c r="S58" s="548"/>
      <c r="T58" s="548"/>
      <c r="U58" s="548"/>
      <c r="V58" s="549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59" t="s">
        <v>136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60">
        <v>4680115881440</v>
      </c>
      <c r="E60" s="561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1"/>
      <c r="R60" s="551"/>
      <c r="S60" s="551"/>
      <c r="T60" s="552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60">
        <v>4680115885950</v>
      </c>
      <c r="E61" s="561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1"/>
      <c r="R61" s="551"/>
      <c r="S61" s="551"/>
      <c r="T61" s="552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60">
        <v>4680115881433</v>
      </c>
      <c r="E62" s="561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5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1"/>
      <c r="R62" s="551"/>
      <c r="S62" s="551"/>
      <c r="T62" s="552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53" t="s">
        <v>71</v>
      </c>
      <c r="Q63" s="548"/>
      <c r="R63" s="548"/>
      <c r="S63" s="548"/>
      <c r="T63" s="548"/>
      <c r="U63" s="548"/>
      <c r="V63" s="549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53" t="s">
        <v>71</v>
      </c>
      <c r="Q64" s="548"/>
      <c r="R64" s="548"/>
      <c r="S64" s="548"/>
      <c r="T64" s="548"/>
      <c r="U64" s="548"/>
      <c r="V64" s="549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9" t="s">
        <v>64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60">
        <v>4680115885073</v>
      </c>
      <c r="E66" s="561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1"/>
      <c r="R66" s="551"/>
      <c r="S66" s="551"/>
      <c r="T66" s="552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60">
        <v>4680115885059</v>
      </c>
      <c r="E67" s="561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1"/>
      <c r="R67" s="551"/>
      <c r="S67" s="551"/>
      <c r="T67" s="552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60">
        <v>4680115885097</v>
      </c>
      <c r="E68" s="561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5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1"/>
      <c r="R68" s="551"/>
      <c r="S68" s="551"/>
      <c r="T68" s="552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53" t="s">
        <v>71</v>
      </c>
      <c r="Q69" s="548"/>
      <c r="R69" s="548"/>
      <c r="S69" s="548"/>
      <c r="T69" s="548"/>
      <c r="U69" s="548"/>
      <c r="V69" s="549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53" t="s">
        <v>71</v>
      </c>
      <c r="Q70" s="548"/>
      <c r="R70" s="548"/>
      <c r="S70" s="548"/>
      <c r="T70" s="548"/>
      <c r="U70" s="548"/>
      <c r="V70" s="549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9" t="s">
        <v>73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60">
        <v>4680115881891</v>
      </c>
      <c r="E72" s="561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6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1"/>
      <c r="R72" s="551"/>
      <c r="S72" s="551"/>
      <c r="T72" s="552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60">
        <v>4680115885769</v>
      </c>
      <c r="E73" s="561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1"/>
      <c r="R73" s="551"/>
      <c r="S73" s="551"/>
      <c r="T73" s="552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60">
        <v>4680115884311</v>
      </c>
      <c r="E74" s="561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1"/>
      <c r="R74" s="551"/>
      <c r="S74" s="551"/>
      <c r="T74" s="552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60">
        <v>4680115885929</v>
      </c>
      <c r="E75" s="561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1"/>
      <c r="R75" s="551"/>
      <c r="S75" s="551"/>
      <c r="T75" s="552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60">
        <v>4680115884403</v>
      </c>
      <c r="E76" s="561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1"/>
      <c r="R76" s="551"/>
      <c r="S76" s="551"/>
      <c r="T76" s="552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53" t="s">
        <v>71</v>
      </c>
      <c r="Q77" s="548"/>
      <c r="R77" s="548"/>
      <c r="S77" s="548"/>
      <c r="T77" s="548"/>
      <c r="U77" s="548"/>
      <c r="V77" s="549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53" t="s">
        <v>71</v>
      </c>
      <c r="Q78" s="548"/>
      <c r="R78" s="548"/>
      <c r="S78" s="548"/>
      <c r="T78" s="548"/>
      <c r="U78" s="548"/>
      <c r="V78" s="549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9" t="s">
        <v>166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60">
        <v>4680115881532</v>
      </c>
      <c r="E80" s="561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6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1"/>
      <c r="R80" s="551"/>
      <c r="S80" s="551"/>
      <c r="T80" s="552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60">
        <v>4680115881464</v>
      </c>
      <c r="E81" s="561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6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1"/>
      <c r="R81" s="551"/>
      <c r="S81" s="551"/>
      <c r="T81" s="552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53" t="s">
        <v>71</v>
      </c>
      <c r="Q82" s="548"/>
      <c r="R82" s="548"/>
      <c r="S82" s="548"/>
      <c r="T82" s="548"/>
      <c r="U82" s="548"/>
      <c r="V82" s="549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53" t="s">
        <v>71</v>
      </c>
      <c r="Q83" s="548"/>
      <c r="R83" s="548"/>
      <c r="S83" s="548"/>
      <c r="T83" s="548"/>
      <c r="U83" s="548"/>
      <c r="V83" s="549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99" t="s">
        <v>173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59" t="s">
        <v>101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60">
        <v>4680115881327</v>
      </c>
      <c r="E86" s="561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1"/>
      <c r="R86" s="551"/>
      <c r="S86" s="551"/>
      <c r="T86" s="552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60">
        <v>4680115881518</v>
      </c>
      <c r="E87" s="561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1"/>
      <c r="R87" s="551"/>
      <c r="S87" s="551"/>
      <c r="T87" s="552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60">
        <v>4680115881303</v>
      </c>
      <c r="E88" s="561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5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1"/>
      <c r="R88" s="551"/>
      <c r="S88" s="551"/>
      <c r="T88" s="552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53" t="s">
        <v>71</v>
      </c>
      <c r="Q89" s="548"/>
      <c r="R89" s="548"/>
      <c r="S89" s="548"/>
      <c r="T89" s="548"/>
      <c r="U89" s="548"/>
      <c r="V89" s="549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53" t="s">
        <v>71</v>
      </c>
      <c r="Q90" s="548"/>
      <c r="R90" s="548"/>
      <c r="S90" s="548"/>
      <c r="T90" s="548"/>
      <c r="U90" s="548"/>
      <c r="V90" s="549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59" t="s">
        <v>73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60">
        <v>4607091386967</v>
      </c>
      <c r="E92" s="561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2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1"/>
      <c r="R92" s="551"/>
      <c r="S92" s="551"/>
      <c r="T92" s="552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60">
        <v>4680115884953</v>
      </c>
      <c r="E93" s="561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9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1"/>
      <c r="R93" s="551"/>
      <c r="S93" s="551"/>
      <c r="T93" s="552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60">
        <v>4607091385731</v>
      </c>
      <c r="E94" s="561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1"/>
      <c r="R94" s="551"/>
      <c r="S94" s="551"/>
      <c r="T94" s="552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60">
        <v>4680115880894</v>
      </c>
      <c r="E95" s="561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1"/>
      <c r="R95" s="551"/>
      <c r="S95" s="551"/>
      <c r="T95" s="552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53" t="s">
        <v>71</v>
      </c>
      <c r="Q96" s="548"/>
      <c r="R96" s="548"/>
      <c r="S96" s="548"/>
      <c r="T96" s="548"/>
      <c r="U96" s="548"/>
      <c r="V96" s="549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hidden="1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53" t="s">
        <v>71</v>
      </c>
      <c r="Q97" s="548"/>
      <c r="R97" s="548"/>
      <c r="S97" s="548"/>
      <c r="T97" s="548"/>
      <c r="U97" s="548"/>
      <c r="V97" s="549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hidden="1" customHeight="1" x14ac:dyDescent="0.25">
      <c r="A98" s="599" t="s">
        <v>192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59" t="s">
        <v>101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60">
        <v>4680115882133</v>
      </c>
      <c r="E100" s="561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1"/>
      <c r="R100" s="551"/>
      <c r="S100" s="551"/>
      <c r="T100" s="552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60">
        <v>4680115880269</v>
      </c>
      <c r="E101" s="561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1"/>
      <c r="R101" s="551"/>
      <c r="S101" s="551"/>
      <c r="T101" s="552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60">
        <v>4680115880429</v>
      </c>
      <c r="E102" s="561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1"/>
      <c r="R102" s="551"/>
      <c r="S102" s="551"/>
      <c r="T102" s="552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60">
        <v>4680115881457</v>
      </c>
      <c r="E103" s="561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1"/>
      <c r="R103" s="551"/>
      <c r="S103" s="551"/>
      <c r="T103" s="552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53" t="s">
        <v>71</v>
      </c>
      <c r="Q104" s="548"/>
      <c r="R104" s="548"/>
      <c r="S104" s="548"/>
      <c r="T104" s="548"/>
      <c r="U104" s="548"/>
      <c r="V104" s="549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53" t="s">
        <v>71</v>
      </c>
      <c r="Q105" s="548"/>
      <c r="R105" s="548"/>
      <c r="S105" s="548"/>
      <c r="T105" s="548"/>
      <c r="U105" s="548"/>
      <c r="V105" s="549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59" t="s">
        <v>136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60">
        <v>4680115881488</v>
      </c>
      <c r="E107" s="561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6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1"/>
      <c r="R107" s="551"/>
      <c r="S107" s="551"/>
      <c r="T107" s="552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60">
        <v>4680115882775</v>
      </c>
      <c r="E108" s="561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6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1"/>
      <c r="R108" s="551"/>
      <c r="S108" s="551"/>
      <c r="T108" s="552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60">
        <v>4680115880658</v>
      </c>
      <c r="E109" s="561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1"/>
      <c r="R109" s="551"/>
      <c r="S109" s="551"/>
      <c r="T109" s="552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53" t="s">
        <v>71</v>
      </c>
      <c r="Q110" s="548"/>
      <c r="R110" s="548"/>
      <c r="S110" s="548"/>
      <c r="T110" s="548"/>
      <c r="U110" s="548"/>
      <c r="V110" s="549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53" t="s">
        <v>71</v>
      </c>
      <c r="Q111" s="548"/>
      <c r="R111" s="548"/>
      <c r="S111" s="548"/>
      <c r="T111" s="548"/>
      <c r="U111" s="548"/>
      <c r="V111" s="549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9" t="s">
        <v>73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60">
        <v>4607091385168</v>
      </c>
      <c r="E113" s="561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7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1"/>
      <c r="R113" s="551"/>
      <c r="S113" s="551"/>
      <c r="T113" s="552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60">
        <v>4607091383256</v>
      </c>
      <c r="E114" s="561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4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1"/>
      <c r="R114" s="551"/>
      <c r="S114" s="551"/>
      <c r="T114" s="552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60">
        <v>4607091385748</v>
      </c>
      <c r="E115" s="561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1"/>
      <c r="R115" s="551"/>
      <c r="S115" s="551"/>
      <c r="T115" s="552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60">
        <v>4680115884533</v>
      </c>
      <c r="E116" s="561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1"/>
      <c r="R116" s="551"/>
      <c r="S116" s="551"/>
      <c r="T116" s="552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53" t="s">
        <v>71</v>
      </c>
      <c r="Q117" s="548"/>
      <c r="R117" s="548"/>
      <c r="S117" s="548"/>
      <c r="T117" s="548"/>
      <c r="U117" s="548"/>
      <c r="V117" s="549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53" t="s">
        <v>71</v>
      </c>
      <c r="Q118" s="548"/>
      <c r="R118" s="548"/>
      <c r="S118" s="548"/>
      <c r="T118" s="548"/>
      <c r="U118" s="548"/>
      <c r="V118" s="549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59" t="s">
        <v>166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60">
        <v>4680115880238</v>
      </c>
      <c r="E120" s="561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1"/>
      <c r="R120" s="551"/>
      <c r="S120" s="551"/>
      <c r="T120" s="552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53" t="s">
        <v>71</v>
      </c>
      <c r="Q121" s="548"/>
      <c r="R121" s="548"/>
      <c r="S121" s="548"/>
      <c r="T121" s="548"/>
      <c r="U121" s="548"/>
      <c r="V121" s="549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53" t="s">
        <v>71</v>
      </c>
      <c r="Q122" s="548"/>
      <c r="R122" s="548"/>
      <c r="S122" s="548"/>
      <c r="T122" s="548"/>
      <c r="U122" s="548"/>
      <c r="V122" s="549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99" t="s">
        <v>222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59" t="s">
        <v>101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60">
        <v>4680115882577</v>
      </c>
      <c r="E125" s="561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1"/>
      <c r="R125" s="551"/>
      <c r="S125" s="551"/>
      <c r="T125" s="552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60">
        <v>4680115882577</v>
      </c>
      <c r="E126" s="561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1"/>
      <c r="R126" s="551"/>
      <c r="S126" s="551"/>
      <c r="T126" s="552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53" t="s">
        <v>71</v>
      </c>
      <c r="Q127" s="548"/>
      <c r="R127" s="548"/>
      <c r="S127" s="548"/>
      <c r="T127" s="548"/>
      <c r="U127" s="548"/>
      <c r="V127" s="549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53" t="s">
        <v>71</v>
      </c>
      <c r="Q128" s="548"/>
      <c r="R128" s="548"/>
      <c r="S128" s="548"/>
      <c r="T128" s="548"/>
      <c r="U128" s="548"/>
      <c r="V128" s="549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9" t="s">
        <v>64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60">
        <v>4680115883444</v>
      </c>
      <c r="E130" s="561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6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1"/>
      <c r="R130" s="551"/>
      <c r="S130" s="551"/>
      <c r="T130" s="552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60">
        <v>4680115883444</v>
      </c>
      <c r="E131" s="561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1"/>
      <c r="R131" s="551"/>
      <c r="S131" s="551"/>
      <c r="T131" s="552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53" t="s">
        <v>71</v>
      </c>
      <c r="Q132" s="548"/>
      <c r="R132" s="548"/>
      <c r="S132" s="548"/>
      <c r="T132" s="548"/>
      <c r="U132" s="548"/>
      <c r="V132" s="549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53" t="s">
        <v>71</v>
      </c>
      <c r="Q133" s="548"/>
      <c r="R133" s="548"/>
      <c r="S133" s="548"/>
      <c r="T133" s="548"/>
      <c r="U133" s="548"/>
      <c r="V133" s="549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9" t="s">
        <v>73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60">
        <v>4680115882584</v>
      </c>
      <c r="E135" s="561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1"/>
      <c r="R135" s="551"/>
      <c r="S135" s="551"/>
      <c r="T135" s="552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60">
        <v>4680115882584</v>
      </c>
      <c r="E136" s="561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1"/>
      <c r="R136" s="551"/>
      <c r="S136" s="551"/>
      <c r="T136" s="552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53" t="s">
        <v>71</v>
      </c>
      <c r="Q137" s="548"/>
      <c r="R137" s="548"/>
      <c r="S137" s="548"/>
      <c r="T137" s="548"/>
      <c r="U137" s="548"/>
      <c r="V137" s="549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53" t="s">
        <v>71</v>
      </c>
      <c r="Q138" s="548"/>
      <c r="R138" s="548"/>
      <c r="S138" s="548"/>
      <c r="T138" s="548"/>
      <c r="U138" s="548"/>
      <c r="V138" s="549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99" t="s">
        <v>99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59" t="s">
        <v>101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4301012244</v>
      </c>
      <c r="D141" s="560">
        <v>4680115887374</v>
      </c>
      <c r="E141" s="561"/>
      <c r="F141" s="542">
        <v>1.6</v>
      </c>
      <c r="G141" s="32">
        <v>8</v>
      </c>
      <c r="H141" s="542">
        <v>12.8</v>
      </c>
      <c r="I141" s="542">
        <v>13.234999999999999</v>
      </c>
      <c r="J141" s="32">
        <v>64</v>
      </c>
      <c r="K141" s="32" t="s">
        <v>104</v>
      </c>
      <c r="L141" s="32"/>
      <c r="M141" s="33" t="s">
        <v>106</v>
      </c>
      <c r="N141" s="33"/>
      <c r="O141" s="32">
        <v>55</v>
      </c>
      <c r="P141" s="715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1"/>
      <c r="R141" s="551"/>
      <c r="S141" s="551"/>
      <c r="T141" s="552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238</v>
      </c>
      <c r="B142" s="54" t="s">
        <v>239</v>
      </c>
      <c r="C142" s="31">
        <v>4301011705</v>
      </c>
      <c r="D142" s="560">
        <v>4607091384604</v>
      </c>
      <c r="E142" s="561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 t="s">
        <v>111</v>
      </c>
      <c r="M142" s="33" t="s">
        <v>106</v>
      </c>
      <c r="N142" s="33"/>
      <c r="O142" s="32">
        <v>50</v>
      </c>
      <c r="P142" s="7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1"/>
      <c r="R142" s="551"/>
      <c r="S142" s="551"/>
      <c r="T142" s="552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 t="s">
        <v>90</v>
      </c>
      <c r="AK142" s="68">
        <v>48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241</v>
      </c>
      <c r="B143" s="54" t="s">
        <v>242</v>
      </c>
      <c r="C143" s="31">
        <v>4301012179</v>
      </c>
      <c r="D143" s="560">
        <v>4680115886810</v>
      </c>
      <c r="E143" s="561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76</v>
      </c>
      <c r="L143" s="32"/>
      <c r="M143" s="33" t="s">
        <v>106</v>
      </c>
      <c r="N143" s="33"/>
      <c r="O143" s="32">
        <v>55</v>
      </c>
      <c r="P143" s="71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1"/>
      <c r="R143" s="551"/>
      <c r="S143" s="551"/>
      <c r="T143" s="552"/>
      <c r="U143" s="34"/>
      <c r="V143" s="34"/>
      <c r="W143" s="35" t="s">
        <v>69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4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53" t="s">
        <v>71</v>
      </c>
      <c r="Q144" s="548"/>
      <c r="R144" s="548"/>
      <c r="S144" s="548"/>
      <c r="T144" s="548"/>
      <c r="U144" s="548"/>
      <c r="V144" s="549"/>
      <c r="W144" s="37" t="s">
        <v>72</v>
      </c>
      <c r="X144" s="545">
        <f>IFERROR(X141/H141,"0")+IFERROR(X142/H142,"0")+IFERROR(X143/H143,"0")</f>
        <v>0</v>
      </c>
      <c r="Y144" s="545">
        <f>IFERROR(Y141/H141,"0")+IFERROR(Y142/H142,"0")+IFERROR(Y143/H143,"0")</f>
        <v>0</v>
      </c>
      <c r="Z144" s="545">
        <f>IFERROR(IF(Z141="",0,Z141),"0")+IFERROR(IF(Z142="",0,Z142),"0")+IFERROR(IF(Z143="",0,Z143),"0")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5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53" t="s">
        <v>71</v>
      </c>
      <c r="Q145" s="548"/>
      <c r="R145" s="548"/>
      <c r="S145" s="548"/>
      <c r="T145" s="548"/>
      <c r="U145" s="548"/>
      <c r="V145" s="549"/>
      <c r="W145" s="37" t="s">
        <v>69</v>
      </c>
      <c r="X145" s="545">
        <f>IFERROR(SUM(X141:X143),"0")</f>
        <v>0</v>
      </c>
      <c r="Y145" s="545">
        <f>IFERROR(SUM(Y141:Y143),"0")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9" t="s">
        <v>64</v>
      </c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5"/>
      <c r="P146" s="555"/>
      <c r="Q146" s="555"/>
      <c r="R146" s="555"/>
      <c r="S146" s="555"/>
      <c r="T146" s="555"/>
      <c r="U146" s="555"/>
      <c r="V146" s="555"/>
      <c r="W146" s="555"/>
      <c r="X146" s="555"/>
      <c r="Y146" s="555"/>
      <c r="Z146" s="555"/>
      <c r="AA146" s="539"/>
      <c r="AB146" s="539"/>
      <c r="AC146" s="539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104</v>
      </c>
      <c r="L147" s="32" t="s">
        <v>105</v>
      </c>
      <c r="M147" s="33" t="s">
        <v>106</v>
      </c>
      <c r="N147" s="33"/>
      <c r="O147" s="32">
        <v>40</v>
      </c>
      <c r="P147" s="8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1"/>
      <c r="R147" s="551"/>
      <c r="S147" s="551"/>
      <c r="T147" s="552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 t="s">
        <v>90</v>
      </c>
      <c r="AK147" s="68">
        <v>72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1"/>
      <c r="R148" s="551"/>
      <c r="S148" s="551"/>
      <c r="T148" s="552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104</v>
      </c>
      <c r="L149" s="32" t="s">
        <v>105</v>
      </c>
      <c r="M149" s="33" t="s">
        <v>68</v>
      </c>
      <c r="N149" s="33"/>
      <c r="O149" s="32">
        <v>40</v>
      </c>
      <c r="P149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1"/>
      <c r="R149" s="551"/>
      <c r="S149" s="551"/>
      <c r="T149" s="552"/>
      <c r="U149" s="34"/>
      <c r="V149" s="34"/>
      <c r="W149" s="35" t="s">
        <v>69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 t="s">
        <v>90</v>
      </c>
      <c r="AK149" s="68">
        <v>72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4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53" t="s">
        <v>71</v>
      </c>
      <c r="Q150" s="548"/>
      <c r="R150" s="548"/>
      <c r="S150" s="548"/>
      <c r="T150" s="548"/>
      <c r="U150" s="548"/>
      <c r="V150" s="549"/>
      <c r="W150" s="37" t="s">
        <v>72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5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53" t="s">
        <v>71</v>
      </c>
      <c r="Q151" s="548"/>
      <c r="R151" s="548"/>
      <c r="S151" s="548"/>
      <c r="T151" s="548"/>
      <c r="U151" s="548"/>
      <c r="V151" s="549"/>
      <c r="W151" s="37" t="s">
        <v>69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14.25" hidden="1" customHeight="1" x14ac:dyDescent="0.25">
      <c r="A152" s="559" t="s">
        <v>73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9"/>
      <c r="AB152" s="539"/>
      <c r="AC152" s="539"/>
    </row>
    <row r="153" spans="1:68" ht="27" hidden="1" customHeight="1" x14ac:dyDescent="0.25">
      <c r="A153" s="54" t="s">
        <v>253</v>
      </c>
      <c r="B153" s="54" t="s">
        <v>254</v>
      </c>
      <c r="C153" s="31">
        <v>4301052064</v>
      </c>
      <c r="D153" s="560">
        <v>4680115887459</v>
      </c>
      <c r="E153" s="561"/>
      <c r="F153" s="542">
        <v>0.3</v>
      </c>
      <c r="G153" s="32">
        <v>6</v>
      </c>
      <c r="H153" s="542">
        <v>1.8</v>
      </c>
      <c r="I153" s="542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650" t="s">
        <v>255</v>
      </c>
      <c r="Q153" s="551"/>
      <c r="R153" s="551"/>
      <c r="S153" s="551"/>
      <c r="T153" s="552"/>
      <c r="U153" s="34"/>
      <c r="V153" s="34"/>
      <c r="W153" s="35" t="s">
        <v>69</v>
      </c>
      <c r="X153" s="543">
        <v>0</v>
      </c>
      <c r="Y153" s="54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4"/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6"/>
      <c r="P154" s="553" t="s">
        <v>71</v>
      </c>
      <c r="Q154" s="548"/>
      <c r="R154" s="548"/>
      <c r="S154" s="548"/>
      <c r="T154" s="548"/>
      <c r="U154" s="548"/>
      <c r="V154" s="549"/>
      <c r="W154" s="37" t="s">
        <v>72</v>
      </c>
      <c r="X154" s="545">
        <f>IFERROR(X153/H153,"0")</f>
        <v>0</v>
      </c>
      <c r="Y154" s="545">
        <f>IFERROR(Y153/H153,"0")</f>
        <v>0</v>
      </c>
      <c r="Z154" s="545">
        <f>IFERROR(IF(Z153="",0,Z153),"0")</f>
        <v>0</v>
      </c>
      <c r="AA154" s="546"/>
      <c r="AB154" s="546"/>
      <c r="AC154" s="546"/>
    </row>
    <row r="155" spans="1:68" hidden="1" x14ac:dyDescent="0.2">
      <c r="A155" s="555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53" t="s">
        <v>71</v>
      </c>
      <c r="Q155" s="548"/>
      <c r="R155" s="548"/>
      <c r="S155" s="548"/>
      <c r="T155" s="548"/>
      <c r="U155" s="548"/>
      <c r="V155" s="549"/>
      <c r="W155" s="37" t="s">
        <v>69</v>
      </c>
      <c r="X155" s="545">
        <f>IFERROR(SUM(X153:X153),"0")</f>
        <v>0</v>
      </c>
      <c r="Y155" s="545">
        <f>IFERROR(SUM(Y153:Y153),"0")</f>
        <v>0</v>
      </c>
      <c r="Z155" s="37"/>
      <c r="AA155" s="546"/>
      <c r="AB155" s="546"/>
      <c r="AC155" s="546"/>
    </row>
    <row r="156" spans="1:68" ht="27.75" hidden="1" customHeight="1" x14ac:dyDescent="0.2">
      <c r="A156" s="647" t="s">
        <v>257</v>
      </c>
      <c r="B156" s="648"/>
      <c r="C156" s="648"/>
      <c r="D156" s="648"/>
      <c r="E156" s="648"/>
      <c r="F156" s="648"/>
      <c r="G156" s="648"/>
      <c r="H156" s="648"/>
      <c r="I156" s="648"/>
      <c r="J156" s="648"/>
      <c r="K156" s="648"/>
      <c r="L156" s="648"/>
      <c r="M156" s="648"/>
      <c r="N156" s="648"/>
      <c r="O156" s="648"/>
      <c r="P156" s="648"/>
      <c r="Q156" s="648"/>
      <c r="R156" s="648"/>
      <c r="S156" s="648"/>
      <c r="T156" s="648"/>
      <c r="U156" s="648"/>
      <c r="V156" s="648"/>
      <c r="W156" s="648"/>
      <c r="X156" s="648"/>
      <c r="Y156" s="648"/>
      <c r="Z156" s="648"/>
      <c r="AA156" s="48"/>
      <c r="AB156" s="48"/>
      <c r="AC156" s="48"/>
    </row>
    <row r="157" spans="1:68" ht="16.5" hidden="1" customHeight="1" x14ac:dyDescent="0.25">
      <c r="A157" s="599" t="s">
        <v>258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8"/>
      <c r="AB157" s="538"/>
      <c r="AC157" s="538"/>
    </row>
    <row r="158" spans="1:68" ht="14.25" hidden="1" customHeight="1" x14ac:dyDescent="0.25">
      <c r="A158" s="559" t="s">
        <v>136</v>
      </c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5"/>
      <c r="P158" s="555"/>
      <c r="Q158" s="555"/>
      <c r="R158" s="555"/>
      <c r="S158" s="555"/>
      <c r="T158" s="555"/>
      <c r="U158" s="555"/>
      <c r="V158" s="555"/>
      <c r="W158" s="555"/>
      <c r="X158" s="555"/>
      <c r="Y158" s="555"/>
      <c r="Z158" s="555"/>
      <c r="AA158" s="539"/>
      <c r="AB158" s="539"/>
      <c r="AC158" s="539"/>
    </row>
    <row r="159" spans="1:68" ht="27" hidden="1" customHeight="1" x14ac:dyDescent="0.25">
      <c r="A159" s="54" t="s">
        <v>259</v>
      </c>
      <c r="B159" s="54" t="s">
        <v>260</v>
      </c>
      <c r="C159" s="31">
        <v>4301020323</v>
      </c>
      <c r="D159" s="560">
        <v>4680115886223</v>
      </c>
      <c r="E159" s="561"/>
      <c r="F159" s="542">
        <v>0.33</v>
      </c>
      <c r="G159" s="32">
        <v>6</v>
      </c>
      <c r="H159" s="542">
        <v>1.98</v>
      </c>
      <c r="I159" s="54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1"/>
      <c r="R159" s="551"/>
      <c r="S159" s="551"/>
      <c r="T159" s="552"/>
      <c r="U159" s="34"/>
      <c r="V159" s="34"/>
      <c r="W159" s="35" t="s">
        <v>69</v>
      </c>
      <c r="X159" s="543">
        <v>0</v>
      </c>
      <c r="Y159" s="54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4"/>
      <c r="B160" s="555"/>
      <c r="C160" s="555"/>
      <c r="D160" s="555"/>
      <c r="E160" s="555"/>
      <c r="F160" s="555"/>
      <c r="G160" s="555"/>
      <c r="H160" s="555"/>
      <c r="I160" s="555"/>
      <c r="J160" s="555"/>
      <c r="K160" s="555"/>
      <c r="L160" s="555"/>
      <c r="M160" s="555"/>
      <c r="N160" s="555"/>
      <c r="O160" s="556"/>
      <c r="P160" s="553" t="s">
        <v>71</v>
      </c>
      <c r="Q160" s="548"/>
      <c r="R160" s="548"/>
      <c r="S160" s="548"/>
      <c r="T160" s="548"/>
      <c r="U160" s="548"/>
      <c r="V160" s="549"/>
      <c r="W160" s="37" t="s">
        <v>72</v>
      </c>
      <c r="X160" s="545">
        <f>IFERROR(X159/H159,"0")</f>
        <v>0</v>
      </c>
      <c r="Y160" s="545">
        <f>IFERROR(Y159/H159,"0")</f>
        <v>0</v>
      </c>
      <c r="Z160" s="545">
        <f>IFERROR(IF(Z159="",0,Z159),"0")</f>
        <v>0</v>
      </c>
      <c r="AA160" s="546"/>
      <c r="AB160" s="546"/>
      <c r="AC160" s="546"/>
    </row>
    <row r="161" spans="1:68" hidden="1" x14ac:dyDescent="0.2">
      <c r="A161" s="555"/>
      <c r="B161" s="555"/>
      <c r="C161" s="555"/>
      <c r="D161" s="555"/>
      <c r="E161" s="555"/>
      <c r="F161" s="555"/>
      <c r="G161" s="555"/>
      <c r="H161" s="555"/>
      <c r="I161" s="555"/>
      <c r="J161" s="555"/>
      <c r="K161" s="555"/>
      <c r="L161" s="555"/>
      <c r="M161" s="555"/>
      <c r="N161" s="555"/>
      <c r="O161" s="556"/>
      <c r="P161" s="553" t="s">
        <v>71</v>
      </c>
      <c r="Q161" s="548"/>
      <c r="R161" s="548"/>
      <c r="S161" s="548"/>
      <c r="T161" s="548"/>
      <c r="U161" s="548"/>
      <c r="V161" s="549"/>
      <c r="W161" s="37" t="s">
        <v>69</v>
      </c>
      <c r="X161" s="545">
        <f>IFERROR(SUM(X159:X159),"0")</f>
        <v>0</v>
      </c>
      <c r="Y161" s="545">
        <f>IFERROR(SUM(Y159:Y159),"0")</f>
        <v>0</v>
      </c>
      <c r="Z161" s="37"/>
      <c r="AA161" s="546"/>
      <c r="AB161" s="546"/>
      <c r="AC161" s="546"/>
    </row>
    <row r="162" spans="1:68" ht="14.25" hidden="1" customHeight="1" x14ac:dyDescent="0.25">
      <c r="A162" s="559" t="s">
        <v>64</v>
      </c>
      <c r="B162" s="555"/>
      <c r="C162" s="555"/>
      <c r="D162" s="555"/>
      <c r="E162" s="555"/>
      <c r="F162" s="555"/>
      <c r="G162" s="555"/>
      <c r="H162" s="555"/>
      <c r="I162" s="555"/>
      <c r="J162" s="555"/>
      <c r="K162" s="555"/>
      <c r="L162" s="555"/>
      <c r="M162" s="555"/>
      <c r="N162" s="555"/>
      <c r="O162" s="555"/>
      <c r="P162" s="555"/>
      <c r="Q162" s="555"/>
      <c r="R162" s="555"/>
      <c r="S162" s="555"/>
      <c r="T162" s="555"/>
      <c r="U162" s="555"/>
      <c r="V162" s="555"/>
      <c r="W162" s="555"/>
      <c r="X162" s="555"/>
      <c r="Y162" s="555"/>
      <c r="Z162" s="555"/>
      <c r="AA162" s="539"/>
      <c r="AB162" s="539"/>
      <c r="AC162" s="539"/>
    </row>
    <row r="163" spans="1:68" ht="27" hidden="1" customHeight="1" x14ac:dyDescent="0.25">
      <c r="A163" s="54" t="s">
        <v>262</v>
      </c>
      <c r="B163" s="54" t="s">
        <v>263</v>
      </c>
      <c r="C163" s="31">
        <v>4301031191</v>
      </c>
      <c r="D163" s="560">
        <v>4680115880993</v>
      </c>
      <c r="E163" s="561"/>
      <c r="F163" s="542">
        <v>0.7</v>
      </c>
      <c r="G163" s="32">
        <v>6</v>
      </c>
      <c r="H163" s="542">
        <v>4.2</v>
      </c>
      <c r="I163" s="542">
        <v>4.47</v>
      </c>
      <c r="J163" s="32">
        <v>132</v>
      </c>
      <c r="K163" s="32" t="s">
        <v>110</v>
      </c>
      <c r="L163" s="32" t="s">
        <v>111</v>
      </c>
      <c r="M163" s="33" t="s">
        <v>68</v>
      </c>
      <c r="N163" s="33"/>
      <c r="O163" s="32">
        <v>40</v>
      </c>
      <c r="P163" s="7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1"/>
      <c r="R163" s="551"/>
      <c r="S163" s="551"/>
      <c r="T163" s="552"/>
      <c r="U163" s="34"/>
      <c r="V163" s="34"/>
      <c r="W163" s="35" t="s">
        <v>69</v>
      </c>
      <c r="X163" s="543">
        <v>0</v>
      </c>
      <c r="Y163" s="544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90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4301031204</v>
      </c>
      <c r="D164" s="560">
        <v>4680115881761</v>
      </c>
      <c r="E164" s="561"/>
      <c r="F164" s="542">
        <v>0.7</v>
      </c>
      <c r="G164" s="32">
        <v>6</v>
      </c>
      <c r="H164" s="542">
        <v>4.2</v>
      </c>
      <c r="I164" s="542">
        <v>4.47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6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1"/>
      <c r="R164" s="551"/>
      <c r="S164" s="551"/>
      <c r="T164" s="552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4301031201</v>
      </c>
      <c r="D165" s="560">
        <v>4680115881563</v>
      </c>
      <c r="E165" s="561"/>
      <c r="F165" s="542">
        <v>0.7</v>
      </c>
      <c r="G165" s="32">
        <v>6</v>
      </c>
      <c r="H165" s="542">
        <v>4.2</v>
      </c>
      <c r="I165" s="542">
        <v>4.41</v>
      </c>
      <c r="J165" s="32">
        <v>132</v>
      </c>
      <c r="K165" s="32" t="s">
        <v>110</v>
      </c>
      <c r="L165" s="32" t="s">
        <v>111</v>
      </c>
      <c r="M165" s="33" t="s">
        <v>68</v>
      </c>
      <c r="N165" s="33"/>
      <c r="O165" s="32">
        <v>40</v>
      </c>
      <c r="P165" s="8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1"/>
      <c r="R165" s="551"/>
      <c r="S165" s="551"/>
      <c r="T165" s="552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90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4301031199</v>
      </c>
      <c r="D166" s="560">
        <v>4680115880986</v>
      </c>
      <c r="E166" s="561"/>
      <c r="F166" s="542">
        <v>0.35</v>
      </c>
      <c r="G166" s="32">
        <v>6</v>
      </c>
      <c r="H166" s="542">
        <v>2.1</v>
      </c>
      <c r="I166" s="542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8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1"/>
      <c r="R166" s="551"/>
      <c r="S166" s="551"/>
      <c r="T166" s="552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264</v>
      </c>
      <c r="AG166" s="64"/>
      <c r="AJ166" s="68" t="s">
        <v>90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4301031205</v>
      </c>
      <c r="D167" s="560">
        <v>4680115881785</v>
      </c>
      <c r="E167" s="561"/>
      <c r="F167" s="542">
        <v>0.35</v>
      </c>
      <c r="G167" s="32">
        <v>6</v>
      </c>
      <c r="H167" s="542">
        <v>2.1</v>
      </c>
      <c r="I167" s="542">
        <v>2.23</v>
      </c>
      <c r="J167" s="32">
        <v>234</v>
      </c>
      <c r="K167" s="32" t="s">
        <v>67</v>
      </c>
      <c r="L167" s="32" t="s">
        <v>273</v>
      </c>
      <c r="M167" s="33" t="s">
        <v>68</v>
      </c>
      <c r="N167" s="33"/>
      <c r="O167" s="32">
        <v>40</v>
      </c>
      <c r="P167" s="7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1"/>
      <c r="R167" s="551"/>
      <c r="S167" s="551"/>
      <c r="T167" s="552"/>
      <c r="U167" s="34"/>
      <c r="V167" s="34"/>
      <c r="W167" s="35" t="s">
        <v>69</v>
      </c>
      <c r="X167" s="543">
        <v>0</v>
      </c>
      <c r="Y167" s="544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 t="s">
        <v>90</v>
      </c>
      <c r="AK167" s="68">
        <v>37.799999999999997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hidden="1" customHeight="1" x14ac:dyDescent="0.25">
      <c r="A168" s="54" t="s">
        <v>276</v>
      </c>
      <c r="B168" s="54" t="s">
        <v>277</v>
      </c>
      <c r="C168" s="31">
        <v>4301031399</v>
      </c>
      <c r="D168" s="560">
        <v>4680115886537</v>
      </c>
      <c r="E168" s="561"/>
      <c r="F168" s="542">
        <v>0.3</v>
      </c>
      <c r="G168" s="32">
        <v>6</v>
      </c>
      <c r="H168" s="542">
        <v>1.8</v>
      </c>
      <c r="I168" s="54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1"/>
      <c r="R168" s="551"/>
      <c r="S168" s="551"/>
      <c r="T168" s="552"/>
      <c r="U168" s="34"/>
      <c r="V168" s="34"/>
      <c r="W168" s="35" t="s">
        <v>69</v>
      </c>
      <c r="X168" s="543">
        <v>0</v>
      </c>
      <c r="Y168" s="544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hidden="1" customHeight="1" x14ac:dyDescent="0.25">
      <c r="A169" s="54" t="s">
        <v>279</v>
      </c>
      <c r="B169" s="54" t="s">
        <v>280</v>
      </c>
      <c r="C169" s="31">
        <v>4301031202</v>
      </c>
      <c r="D169" s="560">
        <v>4680115881679</v>
      </c>
      <c r="E169" s="561"/>
      <c r="F169" s="542">
        <v>0.35</v>
      </c>
      <c r="G169" s="32">
        <v>6</v>
      </c>
      <c r="H169" s="542">
        <v>2.1</v>
      </c>
      <c r="I169" s="542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1"/>
      <c r="R169" s="551"/>
      <c r="S169" s="551"/>
      <c r="T169" s="552"/>
      <c r="U169" s="34"/>
      <c r="V169" s="34"/>
      <c r="W169" s="35" t="s">
        <v>69</v>
      </c>
      <c r="X169" s="543">
        <v>0</v>
      </c>
      <c r="Y169" s="544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270</v>
      </c>
      <c r="AG169" s="64"/>
      <c r="AJ169" s="68" t="s">
        <v>90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hidden="1" customHeight="1" x14ac:dyDescent="0.25">
      <c r="A170" s="54" t="s">
        <v>281</v>
      </c>
      <c r="B170" s="54" t="s">
        <v>282</v>
      </c>
      <c r="C170" s="31">
        <v>4301031158</v>
      </c>
      <c r="D170" s="560">
        <v>4680115880191</v>
      </c>
      <c r="E170" s="561"/>
      <c r="F170" s="542">
        <v>0.4</v>
      </c>
      <c r="G170" s="32">
        <v>6</v>
      </c>
      <c r="H170" s="542">
        <v>2.4</v>
      </c>
      <c r="I170" s="542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1"/>
      <c r="R170" s="551"/>
      <c r="S170" s="551"/>
      <c r="T170" s="552"/>
      <c r="U170" s="34"/>
      <c r="V170" s="34"/>
      <c r="W170" s="35" t="s">
        <v>69</v>
      </c>
      <c r="X170" s="543">
        <v>0</v>
      </c>
      <c r="Y170" s="544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4301031245</v>
      </c>
      <c r="D171" s="560">
        <v>4680115883963</v>
      </c>
      <c r="E171" s="561"/>
      <c r="F171" s="542">
        <v>0.28000000000000003</v>
      </c>
      <c r="G171" s="32">
        <v>6</v>
      </c>
      <c r="H171" s="542">
        <v>1.68</v>
      </c>
      <c r="I171" s="54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1"/>
      <c r="R171" s="551"/>
      <c r="S171" s="551"/>
      <c r="T171" s="552"/>
      <c r="U171" s="34"/>
      <c r="V171" s="34"/>
      <c r="W171" s="35" t="s">
        <v>69</v>
      </c>
      <c r="X171" s="543">
        <v>0</v>
      </c>
      <c r="Y171" s="544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hidden="1" x14ac:dyDescent="0.2">
      <c r="A172" s="554"/>
      <c r="B172" s="555"/>
      <c r="C172" s="555"/>
      <c r="D172" s="555"/>
      <c r="E172" s="555"/>
      <c r="F172" s="555"/>
      <c r="G172" s="555"/>
      <c r="H172" s="555"/>
      <c r="I172" s="555"/>
      <c r="J172" s="555"/>
      <c r="K172" s="555"/>
      <c r="L172" s="555"/>
      <c r="M172" s="555"/>
      <c r="N172" s="555"/>
      <c r="O172" s="556"/>
      <c r="P172" s="553" t="s">
        <v>71</v>
      </c>
      <c r="Q172" s="548"/>
      <c r="R172" s="548"/>
      <c r="S172" s="548"/>
      <c r="T172" s="548"/>
      <c r="U172" s="548"/>
      <c r="V172" s="549"/>
      <c r="W172" s="37" t="s">
        <v>72</v>
      </c>
      <c r="X172" s="545">
        <f>IFERROR(X163/H163,"0")+IFERROR(X164/H164,"0")+IFERROR(X165/H165,"0")+IFERROR(X166/H166,"0")+IFERROR(X167/H167,"0")+IFERROR(X168/H168,"0")+IFERROR(X169/H169,"0")+IFERROR(X170/H170,"0")+IFERROR(X171/H171,"0")</f>
        <v>0</v>
      </c>
      <c r="Y172" s="545">
        <f>IFERROR(Y163/H163,"0")+IFERROR(Y164/H164,"0")+IFERROR(Y165/H165,"0")+IFERROR(Y166/H166,"0")+IFERROR(Y167/H167,"0")+IFERROR(Y168/H168,"0")+IFERROR(Y169/H169,"0")+IFERROR(Y170/H170,"0")+IFERROR(Y171/H171,"0")</f>
        <v>0</v>
      </c>
      <c r="Z172" s="54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46"/>
      <c r="AB172" s="546"/>
      <c r="AC172" s="546"/>
    </row>
    <row r="173" spans="1:68" hidden="1" x14ac:dyDescent="0.2">
      <c r="A173" s="555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53" t="s">
        <v>71</v>
      </c>
      <c r="Q173" s="548"/>
      <c r="R173" s="548"/>
      <c r="S173" s="548"/>
      <c r="T173" s="548"/>
      <c r="U173" s="548"/>
      <c r="V173" s="549"/>
      <c r="W173" s="37" t="s">
        <v>69</v>
      </c>
      <c r="X173" s="545">
        <f>IFERROR(SUM(X163:X171),"0")</f>
        <v>0</v>
      </c>
      <c r="Y173" s="545">
        <f>IFERROR(SUM(Y163:Y171),"0")</f>
        <v>0</v>
      </c>
      <c r="Z173" s="37"/>
      <c r="AA173" s="546"/>
      <c r="AB173" s="546"/>
      <c r="AC173" s="546"/>
    </row>
    <row r="174" spans="1:68" ht="14.25" hidden="1" customHeight="1" x14ac:dyDescent="0.25">
      <c r="A174" s="559" t="s">
        <v>93</v>
      </c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5"/>
      <c r="P174" s="555"/>
      <c r="Q174" s="555"/>
      <c r="R174" s="555"/>
      <c r="S174" s="555"/>
      <c r="T174" s="555"/>
      <c r="U174" s="555"/>
      <c r="V174" s="555"/>
      <c r="W174" s="555"/>
      <c r="X174" s="555"/>
      <c r="Y174" s="555"/>
      <c r="Z174" s="555"/>
      <c r="AA174" s="539"/>
      <c r="AB174" s="539"/>
      <c r="AC174" s="539"/>
    </row>
    <row r="175" spans="1:68" ht="27" hidden="1" customHeight="1" x14ac:dyDescent="0.25">
      <c r="A175" s="54" t="s">
        <v>286</v>
      </c>
      <c r="B175" s="54" t="s">
        <v>287</v>
      </c>
      <c r="C175" s="31">
        <v>4301032053</v>
      </c>
      <c r="D175" s="560">
        <v>4680115886780</v>
      </c>
      <c r="E175" s="561"/>
      <c r="F175" s="542">
        <v>7.0000000000000007E-2</v>
      </c>
      <c r="G175" s="32">
        <v>18</v>
      </c>
      <c r="H175" s="542">
        <v>1.26</v>
      </c>
      <c r="I175" s="542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6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1"/>
      <c r="R175" s="551"/>
      <c r="S175" s="551"/>
      <c r="T175" s="552"/>
      <c r="U175" s="34"/>
      <c r="V175" s="34"/>
      <c r="W175" s="35" t="s">
        <v>69</v>
      </c>
      <c r="X175" s="543">
        <v>0</v>
      </c>
      <c r="Y175" s="54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4301032051</v>
      </c>
      <c r="D176" s="560">
        <v>4680115886742</v>
      </c>
      <c r="E176" s="561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3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1"/>
      <c r="R176" s="551"/>
      <c r="S176" s="551"/>
      <c r="T176" s="552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4301032052</v>
      </c>
      <c r="D177" s="560">
        <v>4680115886766</v>
      </c>
      <c r="E177" s="561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69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1"/>
      <c r="R177" s="551"/>
      <c r="S177" s="551"/>
      <c r="T177" s="552"/>
      <c r="U177" s="34"/>
      <c r="V177" s="34"/>
      <c r="W177" s="35" t="s">
        <v>69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4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53" t="s">
        <v>71</v>
      </c>
      <c r="Q178" s="548"/>
      <c r="R178" s="548"/>
      <c r="S178" s="548"/>
      <c r="T178" s="548"/>
      <c r="U178" s="548"/>
      <c r="V178" s="549"/>
      <c r="W178" s="37" t="s">
        <v>72</v>
      </c>
      <c r="X178" s="545">
        <f>IFERROR(X175/H175,"0")+IFERROR(X176/H176,"0")+IFERROR(X177/H177,"0")</f>
        <v>0</v>
      </c>
      <c r="Y178" s="545">
        <f>IFERROR(Y175/H175,"0")+IFERROR(Y176/H176,"0")+IFERROR(Y177/H177,"0")</f>
        <v>0</v>
      </c>
      <c r="Z178" s="545">
        <f>IFERROR(IF(Z175="",0,Z175),"0")+IFERROR(IF(Z176="",0,Z176),"0")+IFERROR(IF(Z177="",0,Z177),"0")</f>
        <v>0</v>
      </c>
      <c r="AA178" s="546"/>
      <c r="AB178" s="546"/>
      <c r="AC178" s="546"/>
    </row>
    <row r="179" spans="1:68" hidden="1" x14ac:dyDescent="0.2">
      <c r="A179" s="555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53" t="s">
        <v>71</v>
      </c>
      <c r="Q179" s="548"/>
      <c r="R179" s="548"/>
      <c r="S179" s="548"/>
      <c r="T179" s="548"/>
      <c r="U179" s="548"/>
      <c r="V179" s="549"/>
      <c r="W179" s="37" t="s">
        <v>69</v>
      </c>
      <c r="X179" s="545">
        <f>IFERROR(SUM(X175:X177),"0")</f>
        <v>0</v>
      </c>
      <c r="Y179" s="545">
        <f>IFERROR(SUM(Y175:Y177),"0")</f>
        <v>0</v>
      </c>
      <c r="Z179" s="37"/>
      <c r="AA179" s="546"/>
      <c r="AB179" s="546"/>
      <c r="AC179" s="546"/>
    </row>
    <row r="180" spans="1:68" ht="14.25" hidden="1" customHeight="1" x14ac:dyDescent="0.25">
      <c r="A180" s="559" t="s">
        <v>296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27" hidden="1" customHeight="1" x14ac:dyDescent="0.25">
      <c r="A181" s="54" t="s">
        <v>297</v>
      </c>
      <c r="B181" s="54" t="s">
        <v>298</v>
      </c>
      <c r="C181" s="31">
        <v>4301170013</v>
      </c>
      <c r="D181" s="560">
        <v>4680115886797</v>
      </c>
      <c r="E181" s="561"/>
      <c r="F181" s="542">
        <v>7.0000000000000007E-2</v>
      </c>
      <c r="G181" s="32">
        <v>18</v>
      </c>
      <c r="H181" s="542">
        <v>1.26</v>
      </c>
      <c r="I181" s="542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6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1"/>
      <c r="R181" s="551"/>
      <c r="S181" s="551"/>
      <c r="T181" s="552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54"/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6"/>
      <c r="P182" s="553" t="s">
        <v>71</v>
      </c>
      <c r="Q182" s="548"/>
      <c r="R182" s="548"/>
      <c r="S182" s="548"/>
      <c r="T182" s="548"/>
      <c r="U182" s="548"/>
      <c r="V182" s="549"/>
      <c r="W182" s="37" t="s">
        <v>72</v>
      </c>
      <c r="X182" s="545">
        <f>IFERROR(X181/H181,"0")</f>
        <v>0</v>
      </c>
      <c r="Y182" s="545">
        <f>IFERROR(Y181/H181,"0")</f>
        <v>0</v>
      </c>
      <c r="Z182" s="545">
        <f>IFERROR(IF(Z181="",0,Z181),"0")</f>
        <v>0</v>
      </c>
      <c r="AA182" s="546"/>
      <c r="AB182" s="546"/>
      <c r="AC182" s="546"/>
    </row>
    <row r="183" spans="1:68" hidden="1" x14ac:dyDescent="0.2">
      <c r="A183" s="555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53" t="s">
        <v>71</v>
      </c>
      <c r="Q183" s="548"/>
      <c r="R183" s="548"/>
      <c r="S183" s="548"/>
      <c r="T183" s="548"/>
      <c r="U183" s="548"/>
      <c r="V183" s="549"/>
      <c r="W183" s="37" t="s">
        <v>69</v>
      </c>
      <c r="X183" s="545">
        <f>IFERROR(SUM(X181:X181),"0")</f>
        <v>0</v>
      </c>
      <c r="Y183" s="545">
        <f>IFERROR(SUM(Y181:Y181),"0")</f>
        <v>0</v>
      </c>
      <c r="Z183" s="37"/>
      <c r="AA183" s="546"/>
      <c r="AB183" s="546"/>
      <c r="AC183" s="546"/>
    </row>
    <row r="184" spans="1:68" ht="16.5" hidden="1" customHeight="1" x14ac:dyDescent="0.25">
      <c r="A184" s="599" t="s">
        <v>299</v>
      </c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5"/>
      <c r="P184" s="555"/>
      <c r="Q184" s="555"/>
      <c r="R184" s="555"/>
      <c r="S184" s="555"/>
      <c r="T184" s="555"/>
      <c r="U184" s="555"/>
      <c r="V184" s="555"/>
      <c r="W184" s="555"/>
      <c r="X184" s="555"/>
      <c r="Y184" s="555"/>
      <c r="Z184" s="555"/>
      <c r="AA184" s="538"/>
      <c r="AB184" s="538"/>
      <c r="AC184" s="538"/>
    </row>
    <row r="185" spans="1:68" ht="14.25" hidden="1" customHeight="1" x14ac:dyDescent="0.25">
      <c r="A185" s="559" t="s">
        <v>101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300</v>
      </c>
      <c r="B186" s="54" t="s">
        <v>301</v>
      </c>
      <c r="C186" s="31">
        <v>4301011450</v>
      </c>
      <c r="D186" s="560">
        <v>4680115881402</v>
      </c>
      <c r="E186" s="561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55</v>
      </c>
      <c r="P186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1"/>
      <c r="R186" s="551"/>
      <c r="S186" s="551"/>
      <c r="T186" s="552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4301011768</v>
      </c>
      <c r="D187" s="560">
        <v>4680115881396</v>
      </c>
      <c r="E187" s="561"/>
      <c r="F187" s="542">
        <v>0.45</v>
      </c>
      <c r="G187" s="32">
        <v>6</v>
      </c>
      <c r="H187" s="542">
        <v>2.7</v>
      </c>
      <c r="I187" s="542">
        <v>2.88</v>
      </c>
      <c r="J187" s="32">
        <v>182</v>
      </c>
      <c r="K187" s="32" t="s">
        <v>76</v>
      </c>
      <c r="L187" s="32" t="s">
        <v>88</v>
      </c>
      <c r="M187" s="33" t="s">
        <v>106</v>
      </c>
      <c r="N187" s="33"/>
      <c r="O187" s="32">
        <v>55</v>
      </c>
      <c r="P187" s="7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1"/>
      <c r="R187" s="551"/>
      <c r="S187" s="551"/>
      <c r="T187" s="552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 t="s">
        <v>90</v>
      </c>
      <c r="AK187" s="68">
        <v>37.799999999999997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53" t="s">
        <v>71</v>
      </c>
      <c r="Q188" s="548"/>
      <c r="R188" s="548"/>
      <c r="S188" s="548"/>
      <c r="T188" s="548"/>
      <c r="U188" s="548"/>
      <c r="V188" s="549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53" t="s">
        <v>71</v>
      </c>
      <c r="Q189" s="548"/>
      <c r="R189" s="548"/>
      <c r="S189" s="548"/>
      <c r="T189" s="548"/>
      <c r="U189" s="548"/>
      <c r="V189" s="549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9" t="s">
        <v>136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16.5" hidden="1" customHeight="1" x14ac:dyDescent="0.25">
      <c r="A191" s="54" t="s">
        <v>305</v>
      </c>
      <c r="B191" s="54" t="s">
        <v>306</v>
      </c>
      <c r="C191" s="31">
        <v>4301020261</v>
      </c>
      <c r="D191" s="560">
        <v>4680115882935</v>
      </c>
      <c r="E191" s="561"/>
      <c r="F191" s="542">
        <v>1.35</v>
      </c>
      <c r="G191" s="32">
        <v>8</v>
      </c>
      <c r="H191" s="542">
        <v>10.8</v>
      </c>
      <c r="I191" s="542">
        <v>11.234999999999999</v>
      </c>
      <c r="J191" s="32">
        <v>64</v>
      </c>
      <c r="K191" s="32" t="s">
        <v>104</v>
      </c>
      <c r="L191" s="32"/>
      <c r="M191" s="33" t="s">
        <v>106</v>
      </c>
      <c r="N191" s="33"/>
      <c r="O191" s="32">
        <v>50</v>
      </c>
      <c r="P191" s="6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1"/>
      <c r="R191" s="551"/>
      <c r="S191" s="551"/>
      <c r="T191" s="552"/>
      <c r="U191" s="34"/>
      <c r="V191" s="34"/>
      <c r="W191" s="35" t="s">
        <v>69</v>
      </c>
      <c r="X191" s="543">
        <v>0</v>
      </c>
      <c r="Y191" s="54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308</v>
      </c>
      <c r="B192" s="54" t="s">
        <v>309</v>
      </c>
      <c r="C192" s="31">
        <v>4301020220</v>
      </c>
      <c r="D192" s="560">
        <v>4680115880764</v>
      </c>
      <c r="E192" s="561"/>
      <c r="F192" s="542">
        <v>0.35</v>
      </c>
      <c r="G192" s="32">
        <v>6</v>
      </c>
      <c r="H192" s="542">
        <v>2.1</v>
      </c>
      <c r="I192" s="542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7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1"/>
      <c r="R192" s="551"/>
      <c r="S192" s="551"/>
      <c r="T192" s="552"/>
      <c r="U192" s="34"/>
      <c r="V192" s="34"/>
      <c r="W192" s="35" t="s">
        <v>69</v>
      </c>
      <c r="X192" s="543">
        <v>0</v>
      </c>
      <c r="Y192" s="54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4"/>
      <c r="B193" s="555"/>
      <c r="C193" s="555"/>
      <c r="D193" s="555"/>
      <c r="E193" s="555"/>
      <c r="F193" s="555"/>
      <c r="G193" s="555"/>
      <c r="H193" s="555"/>
      <c r="I193" s="555"/>
      <c r="J193" s="555"/>
      <c r="K193" s="555"/>
      <c r="L193" s="555"/>
      <c r="M193" s="555"/>
      <c r="N193" s="555"/>
      <c r="O193" s="556"/>
      <c r="P193" s="553" t="s">
        <v>71</v>
      </c>
      <c r="Q193" s="548"/>
      <c r="R193" s="548"/>
      <c r="S193" s="548"/>
      <c r="T193" s="548"/>
      <c r="U193" s="548"/>
      <c r="V193" s="549"/>
      <c r="W193" s="37" t="s">
        <v>72</v>
      </c>
      <c r="X193" s="545">
        <f>IFERROR(X191/H191,"0")+IFERROR(X192/H192,"0")</f>
        <v>0</v>
      </c>
      <c r="Y193" s="545">
        <f>IFERROR(Y191/H191,"0")+IFERROR(Y192/H192,"0")</f>
        <v>0</v>
      </c>
      <c r="Z193" s="545">
        <f>IFERROR(IF(Z191="",0,Z191),"0")+IFERROR(IF(Z192="",0,Z192),"0")</f>
        <v>0</v>
      </c>
      <c r="AA193" s="546"/>
      <c r="AB193" s="546"/>
      <c r="AC193" s="546"/>
    </row>
    <row r="194" spans="1:68" hidden="1" x14ac:dyDescent="0.2">
      <c r="A194" s="555"/>
      <c r="B194" s="555"/>
      <c r="C194" s="555"/>
      <c r="D194" s="555"/>
      <c r="E194" s="555"/>
      <c r="F194" s="555"/>
      <c r="G194" s="555"/>
      <c r="H194" s="555"/>
      <c r="I194" s="555"/>
      <c r="J194" s="555"/>
      <c r="K194" s="555"/>
      <c r="L194" s="555"/>
      <c r="M194" s="555"/>
      <c r="N194" s="555"/>
      <c r="O194" s="556"/>
      <c r="P194" s="553" t="s">
        <v>71</v>
      </c>
      <c r="Q194" s="548"/>
      <c r="R194" s="548"/>
      <c r="S194" s="548"/>
      <c r="T194" s="548"/>
      <c r="U194" s="548"/>
      <c r="V194" s="549"/>
      <c r="W194" s="37" t="s">
        <v>69</v>
      </c>
      <c r="X194" s="545">
        <f>IFERROR(SUM(X191:X192),"0")</f>
        <v>0</v>
      </c>
      <c r="Y194" s="545">
        <f>IFERROR(SUM(Y191:Y192),"0")</f>
        <v>0</v>
      </c>
      <c r="Z194" s="37"/>
      <c r="AA194" s="546"/>
      <c r="AB194" s="546"/>
      <c r="AC194" s="546"/>
    </row>
    <row r="195" spans="1:68" ht="14.25" hidden="1" customHeight="1" x14ac:dyDescent="0.25">
      <c r="A195" s="559" t="s">
        <v>64</v>
      </c>
      <c r="B195" s="555"/>
      <c r="C195" s="555"/>
      <c r="D195" s="555"/>
      <c r="E195" s="555"/>
      <c r="F195" s="555"/>
      <c r="G195" s="555"/>
      <c r="H195" s="555"/>
      <c r="I195" s="555"/>
      <c r="J195" s="555"/>
      <c r="K195" s="555"/>
      <c r="L195" s="555"/>
      <c r="M195" s="555"/>
      <c r="N195" s="555"/>
      <c r="O195" s="555"/>
      <c r="P195" s="555"/>
      <c r="Q195" s="555"/>
      <c r="R195" s="555"/>
      <c r="S195" s="555"/>
      <c r="T195" s="555"/>
      <c r="U195" s="555"/>
      <c r="V195" s="555"/>
      <c r="W195" s="555"/>
      <c r="X195" s="555"/>
      <c r="Y195" s="555"/>
      <c r="Z195" s="555"/>
      <c r="AA195" s="539"/>
      <c r="AB195" s="539"/>
      <c r="AC195" s="539"/>
    </row>
    <row r="196" spans="1:68" ht="27" hidden="1" customHeight="1" x14ac:dyDescent="0.25">
      <c r="A196" s="54" t="s">
        <v>310</v>
      </c>
      <c r="B196" s="54" t="s">
        <v>311</v>
      </c>
      <c r="C196" s="31">
        <v>4301031224</v>
      </c>
      <c r="D196" s="560">
        <v>4680115882683</v>
      </c>
      <c r="E196" s="561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110</v>
      </c>
      <c r="L196" s="32" t="s">
        <v>111</v>
      </c>
      <c r="M196" s="33" t="s">
        <v>68</v>
      </c>
      <c r="N196" s="33"/>
      <c r="O196" s="32">
        <v>40</v>
      </c>
      <c r="P196" s="6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1"/>
      <c r="R196" s="551"/>
      <c r="S196" s="551"/>
      <c r="T196" s="552"/>
      <c r="U196" s="34"/>
      <c r="V196" s="34"/>
      <c r="W196" s="35" t="s">
        <v>69</v>
      </c>
      <c r="X196" s="543">
        <v>0</v>
      </c>
      <c r="Y196" s="544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312</v>
      </c>
      <c r="AG196" s="64"/>
      <c r="AJ196" s="68" t="s">
        <v>90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4301031230</v>
      </c>
      <c r="D197" s="560">
        <v>4680115882690</v>
      </c>
      <c r="E197" s="561"/>
      <c r="F197" s="542">
        <v>0.9</v>
      </c>
      <c r="G197" s="32">
        <v>6</v>
      </c>
      <c r="H197" s="542">
        <v>5.4</v>
      </c>
      <c r="I197" s="542">
        <v>5.61</v>
      </c>
      <c r="J197" s="32">
        <v>132</v>
      </c>
      <c r="K197" s="32" t="s">
        <v>110</v>
      </c>
      <c r="L197" s="32" t="s">
        <v>111</v>
      </c>
      <c r="M197" s="33" t="s">
        <v>68</v>
      </c>
      <c r="N197" s="33"/>
      <c r="O197" s="32">
        <v>40</v>
      </c>
      <c r="P197" s="7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1"/>
      <c r="R197" s="551"/>
      <c r="S197" s="551"/>
      <c r="T197" s="552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90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4301031220</v>
      </c>
      <c r="D198" s="560">
        <v>4680115882669</v>
      </c>
      <c r="E198" s="561"/>
      <c r="F198" s="542">
        <v>0.9</v>
      </c>
      <c r="G198" s="32">
        <v>6</v>
      </c>
      <c r="H198" s="542">
        <v>5.4</v>
      </c>
      <c r="I198" s="542">
        <v>5.61</v>
      </c>
      <c r="J198" s="32">
        <v>132</v>
      </c>
      <c r="K198" s="32" t="s">
        <v>110</v>
      </c>
      <c r="L198" s="32" t="s">
        <v>111</v>
      </c>
      <c r="M198" s="33" t="s">
        <v>68</v>
      </c>
      <c r="N198" s="33"/>
      <c r="O198" s="32">
        <v>40</v>
      </c>
      <c r="P198" s="6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1"/>
      <c r="R198" s="551"/>
      <c r="S198" s="551"/>
      <c r="T198" s="552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90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4301031221</v>
      </c>
      <c r="D199" s="560">
        <v>4680115882676</v>
      </c>
      <c r="E199" s="561"/>
      <c r="F199" s="542">
        <v>0.9</v>
      </c>
      <c r="G199" s="32">
        <v>6</v>
      </c>
      <c r="H199" s="542">
        <v>5.4</v>
      </c>
      <c r="I199" s="542">
        <v>5.61</v>
      </c>
      <c r="J199" s="32">
        <v>132</v>
      </c>
      <c r="K199" s="32" t="s">
        <v>110</v>
      </c>
      <c r="L199" s="32" t="s">
        <v>111</v>
      </c>
      <c r="M199" s="33" t="s">
        <v>68</v>
      </c>
      <c r="N199" s="33"/>
      <c r="O199" s="32">
        <v>40</v>
      </c>
      <c r="P199" s="5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1"/>
      <c r="R199" s="551"/>
      <c r="S199" s="551"/>
      <c r="T199" s="552"/>
      <c r="U199" s="34"/>
      <c r="V199" s="34"/>
      <c r="W199" s="35" t="s">
        <v>69</v>
      </c>
      <c r="X199" s="543">
        <v>0</v>
      </c>
      <c r="Y199" s="544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90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4301031223</v>
      </c>
      <c r="D200" s="560">
        <v>4680115884014</v>
      </c>
      <c r="E200" s="561"/>
      <c r="F200" s="542">
        <v>0.3</v>
      </c>
      <c r="G200" s="32">
        <v>6</v>
      </c>
      <c r="H200" s="542">
        <v>1.8</v>
      </c>
      <c r="I200" s="542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5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1"/>
      <c r="R200" s="551"/>
      <c r="S200" s="551"/>
      <c r="T200" s="552"/>
      <c r="U200" s="34"/>
      <c r="V200" s="34"/>
      <c r="W200" s="35" t="s">
        <v>69</v>
      </c>
      <c r="X200" s="543">
        <v>0</v>
      </c>
      <c r="Y200" s="544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90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4301031222</v>
      </c>
      <c r="D201" s="560">
        <v>4680115884007</v>
      </c>
      <c r="E201" s="561"/>
      <c r="F201" s="542">
        <v>0.3</v>
      </c>
      <c r="G201" s="32">
        <v>6</v>
      </c>
      <c r="H201" s="542">
        <v>1.8</v>
      </c>
      <c r="I201" s="542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1"/>
      <c r="R201" s="551"/>
      <c r="S201" s="551"/>
      <c r="T201" s="552"/>
      <c r="U201" s="34"/>
      <c r="V201" s="34"/>
      <c r="W201" s="35" t="s">
        <v>69</v>
      </c>
      <c r="X201" s="543">
        <v>0</v>
      </c>
      <c r="Y201" s="544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90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4301031229</v>
      </c>
      <c r="D202" s="560">
        <v>4680115884038</v>
      </c>
      <c r="E202" s="561"/>
      <c r="F202" s="542">
        <v>0.3</v>
      </c>
      <c r="G202" s="32">
        <v>6</v>
      </c>
      <c r="H202" s="542">
        <v>1.8</v>
      </c>
      <c r="I202" s="54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1"/>
      <c r="R202" s="551"/>
      <c r="S202" s="551"/>
      <c r="T202" s="552"/>
      <c r="U202" s="34"/>
      <c r="V202" s="34"/>
      <c r="W202" s="35" t="s">
        <v>69</v>
      </c>
      <c r="X202" s="543">
        <v>0</v>
      </c>
      <c r="Y202" s="544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4301031225</v>
      </c>
      <c r="D203" s="560">
        <v>4680115884021</v>
      </c>
      <c r="E203" s="561"/>
      <c r="F203" s="542">
        <v>0.3</v>
      </c>
      <c r="G203" s="32">
        <v>6</v>
      </c>
      <c r="H203" s="542">
        <v>1.8</v>
      </c>
      <c r="I203" s="542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1"/>
      <c r="R203" s="551"/>
      <c r="S203" s="551"/>
      <c r="T203" s="552"/>
      <c r="U203" s="34"/>
      <c r="V203" s="34"/>
      <c r="W203" s="35" t="s">
        <v>69</v>
      </c>
      <c r="X203" s="543">
        <v>0</v>
      </c>
      <c r="Y203" s="544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90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hidden="1" x14ac:dyDescent="0.2">
      <c r="A204" s="554"/>
      <c r="B204" s="555"/>
      <c r="C204" s="555"/>
      <c r="D204" s="555"/>
      <c r="E204" s="555"/>
      <c r="F204" s="555"/>
      <c r="G204" s="555"/>
      <c r="H204" s="555"/>
      <c r="I204" s="555"/>
      <c r="J204" s="555"/>
      <c r="K204" s="555"/>
      <c r="L204" s="555"/>
      <c r="M204" s="555"/>
      <c r="N204" s="555"/>
      <c r="O204" s="556"/>
      <c r="P204" s="553" t="s">
        <v>71</v>
      </c>
      <c r="Q204" s="548"/>
      <c r="R204" s="548"/>
      <c r="S204" s="548"/>
      <c r="T204" s="548"/>
      <c r="U204" s="548"/>
      <c r="V204" s="549"/>
      <c r="W204" s="37" t="s">
        <v>72</v>
      </c>
      <c r="X204" s="545">
        <f>IFERROR(X196/H196,"0")+IFERROR(X197/H197,"0")+IFERROR(X198/H198,"0")+IFERROR(X199/H199,"0")+IFERROR(X200/H200,"0")+IFERROR(X201/H201,"0")+IFERROR(X202/H202,"0")+IFERROR(X203/H203,"0")</f>
        <v>0</v>
      </c>
      <c r="Y204" s="545">
        <f>IFERROR(Y196/H196,"0")+IFERROR(Y197/H197,"0")+IFERROR(Y198/H198,"0")+IFERROR(Y199/H199,"0")+IFERROR(Y200/H200,"0")+IFERROR(Y201/H201,"0")+IFERROR(Y202/H202,"0")+IFERROR(Y203/H203,"0")</f>
        <v>0</v>
      </c>
      <c r="Z204" s="54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46"/>
      <c r="AB204" s="546"/>
      <c r="AC204" s="546"/>
    </row>
    <row r="205" spans="1:68" hidden="1" x14ac:dyDescent="0.2">
      <c r="A205" s="555"/>
      <c r="B205" s="555"/>
      <c r="C205" s="555"/>
      <c r="D205" s="555"/>
      <c r="E205" s="555"/>
      <c r="F205" s="555"/>
      <c r="G205" s="555"/>
      <c r="H205" s="555"/>
      <c r="I205" s="555"/>
      <c r="J205" s="555"/>
      <c r="K205" s="555"/>
      <c r="L205" s="555"/>
      <c r="M205" s="555"/>
      <c r="N205" s="555"/>
      <c r="O205" s="556"/>
      <c r="P205" s="553" t="s">
        <v>71</v>
      </c>
      <c r="Q205" s="548"/>
      <c r="R205" s="548"/>
      <c r="S205" s="548"/>
      <c r="T205" s="548"/>
      <c r="U205" s="548"/>
      <c r="V205" s="549"/>
      <c r="W205" s="37" t="s">
        <v>69</v>
      </c>
      <c r="X205" s="545">
        <f>IFERROR(SUM(X196:X203),"0")</f>
        <v>0</v>
      </c>
      <c r="Y205" s="545">
        <f>IFERROR(SUM(Y196:Y203),"0")</f>
        <v>0</v>
      </c>
      <c r="Z205" s="37"/>
      <c r="AA205" s="546"/>
      <c r="AB205" s="546"/>
      <c r="AC205" s="546"/>
    </row>
    <row r="206" spans="1:68" ht="14.25" hidden="1" customHeight="1" x14ac:dyDescent="0.25">
      <c r="A206" s="559" t="s">
        <v>73</v>
      </c>
      <c r="B206" s="555"/>
      <c r="C206" s="555"/>
      <c r="D206" s="555"/>
      <c r="E206" s="555"/>
      <c r="F206" s="555"/>
      <c r="G206" s="555"/>
      <c r="H206" s="555"/>
      <c r="I206" s="555"/>
      <c r="J206" s="555"/>
      <c r="K206" s="555"/>
      <c r="L206" s="555"/>
      <c r="M206" s="555"/>
      <c r="N206" s="555"/>
      <c r="O206" s="555"/>
      <c r="P206" s="555"/>
      <c r="Q206" s="555"/>
      <c r="R206" s="555"/>
      <c r="S206" s="555"/>
      <c r="T206" s="555"/>
      <c r="U206" s="555"/>
      <c r="V206" s="555"/>
      <c r="W206" s="555"/>
      <c r="X206" s="555"/>
      <c r="Y206" s="555"/>
      <c r="Z206" s="555"/>
      <c r="AA206" s="539"/>
      <c r="AB206" s="539"/>
      <c r="AC206" s="539"/>
    </row>
    <row r="207" spans="1:68" ht="27" hidden="1" customHeight="1" x14ac:dyDescent="0.25">
      <c r="A207" s="54" t="s">
        <v>330</v>
      </c>
      <c r="B207" s="54" t="s">
        <v>331</v>
      </c>
      <c r="C207" s="31">
        <v>4301051408</v>
      </c>
      <c r="D207" s="560">
        <v>4680115881594</v>
      </c>
      <c r="E207" s="561"/>
      <c r="F207" s="542">
        <v>1.35</v>
      </c>
      <c r="G207" s="32">
        <v>6</v>
      </c>
      <c r="H207" s="542">
        <v>8.1</v>
      </c>
      <c r="I207" s="542">
        <v>8.6189999999999998</v>
      </c>
      <c r="J207" s="32">
        <v>64</v>
      </c>
      <c r="K207" s="32" t="s">
        <v>104</v>
      </c>
      <c r="L207" s="32"/>
      <c r="M207" s="33" t="s">
        <v>77</v>
      </c>
      <c r="N207" s="33"/>
      <c r="O207" s="32">
        <v>40</v>
      </c>
      <c r="P207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1"/>
      <c r="R207" s="551"/>
      <c r="S207" s="551"/>
      <c r="T207" s="552"/>
      <c r="U207" s="34"/>
      <c r="V207" s="34"/>
      <c r="W207" s="35" t="s">
        <v>69</v>
      </c>
      <c r="X207" s="543">
        <v>0</v>
      </c>
      <c r="Y207" s="544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4301051411</v>
      </c>
      <c r="D208" s="560">
        <v>4680115881617</v>
      </c>
      <c r="E208" s="561"/>
      <c r="F208" s="542">
        <v>1.35</v>
      </c>
      <c r="G208" s="32">
        <v>6</v>
      </c>
      <c r="H208" s="542">
        <v>8.1</v>
      </c>
      <c r="I208" s="542">
        <v>8.6010000000000009</v>
      </c>
      <c r="J208" s="32">
        <v>64</v>
      </c>
      <c r="K208" s="32" t="s">
        <v>104</v>
      </c>
      <c r="L208" s="32"/>
      <c r="M208" s="33" t="s">
        <v>77</v>
      </c>
      <c r="N208" s="33"/>
      <c r="O208" s="32">
        <v>40</v>
      </c>
      <c r="P208" s="6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1"/>
      <c r="R208" s="551"/>
      <c r="S208" s="551"/>
      <c r="T208" s="552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4301051656</v>
      </c>
      <c r="D209" s="560">
        <v>4680115880573</v>
      </c>
      <c r="E209" s="561"/>
      <c r="F209" s="542">
        <v>1.45</v>
      </c>
      <c r="G209" s="32">
        <v>6</v>
      </c>
      <c r="H209" s="542">
        <v>8.6999999999999993</v>
      </c>
      <c r="I209" s="542">
        <v>9.2189999999999994</v>
      </c>
      <c r="J209" s="32">
        <v>64</v>
      </c>
      <c r="K209" s="32" t="s">
        <v>104</v>
      </c>
      <c r="L209" s="32" t="s">
        <v>105</v>
      </c>
      <c r="M209" s="33" t="s">
        <v>77</v>
      </c>
      <c r="N209" s="33"/>
      <c r="O209" s="32">
        <v>45</v>
      </c>
      <c r="P209" s="8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1"/>
      <c r="R209" s="551"/>
      <c r="S209" s="551"/>
      <c r="T209" s="552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90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4301051407</v>
      </c>
      <c r="D210" s="560">
        <v>4680115882195</v>
      </c>
      <c r="E210" s="561"/>
      <c r="F210" s="542">
        <v>0.4</v>
      </c>
      <c r="G210" s="32">
        <v>6</v>
      </c>
      <c r="H210" s="542">
        <v>2.4</v>
      </c>
      <c r="I210" s="542">
        <v>2.67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1"/>
      <c r="R210" s="551"/>
      <c r="S210" s="551"/>
      <c r="T210" s="552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90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4301051752</v>
      </c>
      <c r="D211" s="560">
        <v>4680115882607</v>
      </c>
      <c r="E211" s="561"/>
      <c r="F211" s="542">
        <v>0.3</v>
      </c>
      <c r="G211" s="32">
        <v>6</v>
      </c>
      <c r="H211" s="542">
        <v>1.8</v>
      </c>
      <c r="I211" s="542">
        <v>2.052</v>
      </c>
      <c r="J211" s="32">
        <v>182</v>
      </c>
      <c r="K211" s="32" t="s">
        <v>76</v>
      </c>
      <c r="L211" s="32" t="s">
        <v>88</v>
      </c>
      <c r="M211" s="33" t="s">
        <v>84</v>
      </c>
      <c r="N211" s="33"/>
      <c r="O211" s="32">
        <v>45</v>
      </c>
      <c r="P211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1"/>
      <c r="R211" s="551"/>
      <c r="S211" s="551"/>
      <c r="T211" s="552"/>
      <c r="U211" s="34"/>
      <c r="V211" s="34"/>
      <c r="W211" s="35" t="s">
        <v>69</v>
      </c>
      <c r="X211" s="543">
        <v>0</v>
      </c>
      <c r="Y211" s="544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 t="s">
        <v>90</v>
      </c>
      <c r="AK211" s="68">
        <v>25.2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4301051666</v>
      </c>
      <c r="D212" s="560">
        <v>4680115880092</v>
      </c>
      <c r="E212" s="561"/>
      <c r="F212" s="542">
        <v>0.4</v>
      </c>
      <c r="G212" s="32">
        <v>6</v>
      </c>
      <c r="H212" s="542">
        <v>2.4</v>
      </c>
      <c r="I212" s="542">
        <v>2.6520000000000001</v>
      </c>
      <c r="J212" s="32">
        <v>182</v>
      </c>
      <c r="K212" s="32" t="s">
        <v>76</v>
      </c>
      <c r="L212" s="32" t="s">
        <v>88</v>
      </c>
      <c r="M212" s="33" t="s">
        <v>77</v>
      </c>
      <c r="N212" s="33"/>
      <c r="O212" s="32">
        <v>45</v>
      </c>
      <c r="P212" s="7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1"/>
      <c r="R212" s="551"/>
      <c r="S212" s="551"/>
      <c r="T212" s="552"/>
      <c r="U212" s="34"/>
      <c r="V212" s="34"/>
      <c r="W212" s="35" t="s">
        <v>69</v>
      </c>
      <c r="X212" s="543">
        <v>0</v>
      </c>
      <c r="Y212" s="544">
        <f t="shared" si="15"/>
        <v>0</v>
      </c>
      <c r="Z212" s="36" t="str">
        <f t="shared" si="20"/>
        <v/>
      </c>
      <c r="AA212" s="56"/>
      <c r="AB212" s="57"/>
      <c r="AC212" s="255" t="s">
        <v>338</v>
      </c>
      <c r="AG212" s="64"/>
      <c r="AJ212" s="68" t="s">
        <v>90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hidden="1" customHeight="1" x14ac:dyDescent="0.25">
      <c r="A213" s="54" t="s">
        <v>346</v>
      </c>
      <c r="B213" s="54" t="s">
        <v>347</v>
      </c>
      <c r="C213" s="31">
        <v>4301051668</v>
      </c>
      <c r="D213" s="560">
        <v>4680115880221</v>
      </c>
      <c r="E213" s="561"/>
      <c r="F213" s="542">
        <v>0.4</v>
      </c>
      <c r="G213" s="32">
        <v>6</v>
      </c>
      <c r="H213" s="542">
        <v>2.4</v>
      </c>
      <c r="I213" s="542">
        <v>2.6520000000000001</v>
      </c>
      <c r="J213" s="32">
        <v>182</v>
      </c>
      <c r="K213" s="32" t="s">
        <v>76</v>
      </c>
      <c r="L213" s="32" t="s">
        <v>88</v>
      </c>
      <c r="M213" s="33" t="s">
        <v>77</v>
      </c>
      <c r="N213" s="33"/>
      <c r="O213" s="32">
        <v>45</v>
      </c>
      <c r="P213" s="8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1"/>
      <c r="R213" s="551"/>
      <c r="S213" s="551"/>
      <c r="T213" s="552"/>
      <c r="U213" s="34"/>
      <c r="V213" s="34"/>
      <c r="W213" s="35" t="s">
        <v>69</v>
      </c>
      <c r="X213" s="543">
        <v>0</v>
      </c>
      <c r="Y213" s="544">
        <f t="shared" si="15"/>
        <v>0</v>
      </c>
      <c r="Z213" s="36" t="str">
        <f t="shared" si="20"/>
        <v/>
      </c>
      <c r="AA213" s="56"/>
      <c r="AB213" s="57"/>
      <c r="AC213" s="257" t="s">
        <v>338</v>
      </c>
      <c r="AG213" s="64"/>
      <c r="AJ213" s="68" t="s">
        <v>90</v>
      </c>
      <c r="AK213" s="68">
        <v>33.6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4301051945</v>
      </c>
      <c r="D214" s="560">
        <v>4680115880504</v>
      </c>
      <c r="E214" s="561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6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1"/>
      <c r="R214" s="551"/>
      <c r="S214" s="551"/>
      <c r="T214" s="552"/>
      <c r="U214" s="34"/>
      <c r="V214" s="34"/>
      <c r="W214" s="35" t="s">
        <v>69</v>
      </c>
      <c r="X214" s="543">
        <v>0</v>
      </c>
      <c r="Y214" s="544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90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hidden="1" customHeight="1" x14ac:dyDescent="0.25">
      <c r="A215" s="54" t="s">
        <v>351</v>
      </c>
      <c r="B215" s="54" t="s">
        <v>352</v>
      </c>
      <c r="C215" s="31">
        <v>4301051410</v>
      </c>
      <c r="D215" s="560">
        <v>4680115882164</v>
      </c>
      <c r="E215" s="561"/>
      <c r="F215" s="542">
        <v>0.4</v>
      </c>
      <c r="G215" s="32">
        <v>6</v>
      </c>
      <c r="H215" s="542">
        <v>2.4</v>
      </c>
      <c r="I215" s="542">
        <v>2.6579999999999999</v>
      </c>
      <c r="J215" s="32">
        <v>182</v>
      </c>
      <c r="K215" s="32" t="s">
        <v>76</v>
      </c>
      <c r="L215" s="32" t="s">
        <v>88</v>
      </c>
      <c r="M215" s="33" t="s">
        <v>77</v>
      </c>
      <c r="N215" s="33"/>
      <c r="O215" s="32">
        <v>40</v>
      </c>
      <c r="P215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1"/>
      <c r="R215" s="551"/>
      <c r="S215" s="551"/>
      <c r="T215" s="552"/>
      <c r="U215" s="34"/>
      <c r="V215" s="34"/>
      <c r="W215" s="35" t="s">
        <v>69</v>
      </c>
      <c r="X215" s="543">
        <v>0</v>
      </c>
      <c r="Y215" s="544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90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hidden="1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53" t="s">
        <v>71</v>
      </c>
      <c r="Q216" s="548"/>
      <c r="R216" s="548"/>
      <c r="S216" s="548"/>
      <c r="T216" s="548"/>
      <c r="U216" s="548"/>
      <c r="V216" s="549"/>
      <c r="W216" s="37" t="s">
        <v>72</v>
      </c>
      <c r="X216" s="545">
        <f>IFERROR(X207/H207,"0")+IFERROR(X208/H208,"0")+IFERROR(X209/H209,"0")+IFERROR(X210/H210,"0")+IFERROR(X211/H211,"0")+IFERROR(X212/H212,"0")+IFERROR(X213/H213,"0")+IFERROR(X214/H214,"0")+IFERROR(X215/H215,"0")</f>
        <v>0</v>
      </c>
      <c r="Y216" s="545">
        <f>IFERROR(Y207/H207,"0")+IFERROR(Y208/H208,"0")+IFERROR(Y209/H209,"0")+IFERROR(Y210/H210,"0")+IFERROR(Y211/H211,"0")+IFERROR(Y212/H212,"0")+IFERROR(Y213/H213,"0")+IFERROR(Y214/H214,"0")+IFERROR(Y215/H215,"0")</f>
        <v>0</v>
      </c>
      <c r="Z216" s="54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53" t="s">
        <v>71</v>
      </c>
      <c r="Q217" s="548"/>
      <c r="R217" s="548"/>
      <c r="S217" s="548"/>
      <c r="T217" s="548"/>
      <c r="U217" s="548"/>
      <c r="V217" s="549"/>
      <c r="W217" s="37" t="s">
        <v>69</v>
      </c>
      <c r="X217" s="545">
        <f>IFERROR(SUM(X207:X215),"0")</f>
        <v>0</v>
      </c>
      <c r="Y217" s="545">
        <f>IFERROR(SUM(Y207:Y215),"0")</f>
        <v>0</v>
      </c>
      <c r="Z217" s="37"/>
      <c r="AA217" s="546"/>
      <c r="AB217" s="546"/>
      <c r="AC217" s="546"/>
    </row>
    <row r="218" spans="1:68" ht="14.25" hidden="1" customHeight="1" x14ac:dyDescent="0.25">
      <c r="A218" s="559" t="s">
        <v>166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9"/>
      <c r="AB218" s="539"/>
      <c r="AC218" s="539"/>
    </row>
    <row r="219" spans="1:68" ht="27" hidden="1" customHeight="1" x14ac:dyDescent="0.25">
      <c r="A219" s="54" t="s">
        <v>353</v>
      </c>
      <c r="B219" s="54" t="s">
        <v>354</v>
      </c>
      <c r="C219" s="31">
        <v>4301060463</v>
      </c>
      <c r="D219" s="560">
        <v>4680115880818</v>
      </c>
      <c r="E219" s="561"/>
      <c r="F219" s="542">
        <v>0.4</v>
      </c>
      <c r="G219" s="32">
        <v>6</v>
      </c>
      <c r="H219" s="542">
        <v>2.4</v>
      </c>
      <c r="I219" s="542">
        <v>2.6520000000000001</v>
      </c>
      <c r="J219" s="32">
        <v>182</v>
      </c>
      <c r="K219" s="32" t="s">
        <v>76</v>
      </c>
      <c r="L219" s="32" t="s">
        <v>88</v>
      </c>
      <c r="M219" s="33" t="s">
        <v>84</v>
      </c>
      <c r="N219" s="33"/>
      <c r="O219" s="32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1"/>
      <c r="R219" s="551"/>
      <c r="S219" s="551"/>
      <c r="T219" s="552"/>
      <c r="U219" s="34"/>
      <c r="V219" s="34"/>
      <c r="W219" s="35" t="s">
        <v>69</v>
      </c>
      <c r="X219" s="543">
        <v>0</v>
      </c>
      <c r="Y219" s="54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 t="s">
        <v>90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hidden="1" customHeight="1" x14ac:dyDescent="0.25">
      <c r="A220" s="54" t="s">
        <v>356</v>
      </c>
      <c r="B220" s="54" t="s">
        <v>357</v>
      </c>
      <c r="C220" s="31">
        <v>4301060389</v>
      </c>
      <c r="D220" s="560">
        <v>4680115880801</v>
      </c>
      <c r="E220" s="561"/>
      <c r="F220" s="542">
        <v>0.4</v>
      </c>
      <c r="G220" s="32">
        <v>6</v>
      </c>
      <c r="H220" s="542">
        <v>2.4</v>
      </c>
      <c r="I220" s="542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8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1"/>
      <c r="R220" s="551"/>
      <c r="S220" s="551"/>
      <c r="T220" s="552"/>
      <c r="U220" s="34"/>
      <c r="V220" s="34"/>
      <c r="W220" s="35" t="s">
        <v>69</v>
      </c>
      <c r="X220" s="543">
        <v>0</v>
      </c>
      <c r="Y220" s="54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/>
      <c r="AK220" s="68">
        <v>0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54"/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6"/>
      <c r="P221" s="553" t="s">
        <v>71</v>
      </c>
      <c r="Q221" s="548"/>
      <c r="R221" s="548"/>
      <c r="S221" s="548"/>
      <c r="T221" s="548"/>
      <c r="U221" s="548"/>
      <c r="V221" s="549"/>
      <c r="W221" s="37" t="s">
        <v>72</v>
      </c>
      <c r="X221" s="545">
        <f>IFERROR(X219/H219,"0")+IFERROR(X220/H220,"0")</f>
        <v>0</v>
      </c>
      <c r="Y221" s="545">
        <f>IFERROR(Y219/H219,"0")+IFERROR(Y220/H220,"0")</f>
        <v>0</v>
      </c>
      <c r="Z221" s="545">
        <f>IFERROR(IF(Z219="",0,Z219),"0")+IFERROR(IF(Z220="",0,Z220),"0")</f>
        <v>0</v>
      </c>
      <c r="AA221" s="546"/>
      <c r="AB221" s="546"/>
      <c r="AC221" s="546"/>
    </row>
    <row r="222" spans="1:68" hidden="1" x14ac:dyDescent="0.2">
      <c r="A222" s="555"/>
      <c r="B222" s="555"/>
      <c r="C222" s="555"/>
      <c r="D222" s="555"/>
      <c r="E222" s="555"/>
      <c r="F222" s="555"/>
      <c r="G222" s="555"/>
      <c r="H222" s="555"/>
      <c r="I222" s="555"/>
      <c r="J222" s="555"/>
      <c r="K222" s="555"/>
      <c r="L222" s="555"/>
      <c r="M222" s="555"/>
      <c r="N222" s="555"/>
      <c r="O222" s="556"/>
      <c r="P222" s="553" t="s">
        <v>71</v>
      </c>
      <c r="Q222" s="548"/>
      <c r="R222" s="548"/>
      <c r="S222" s="548"/>
      <c r="T222" s="548"/>
      <c r="U222" s="548"/>
      <c r="V222" s="549"/>
      <c r="W222" s="37" t="s">
        <v>69</v>
      </c>
      <c r="X222" s="545">
        <f>IFERROR(SUM(X219:X220),"0")</f>
        <v>0</v>
      </c>
      <c r="Y222" s="545">
        <f>IFERROR(SUM(Y219:Y220),"0")</f>
        <v>0</v>
      </c>
      <c r="Z222" s="37"/>
      <c r="AA222" s="546"/>
      <c r="AB222" s="546"/>
      <c r="AC222" s="546"/>
    </row>
    <row r="223" spans="1:68" ht="16.5" hidden="1" customHeight="1" x14ac:dyDescent="0.25">
      <c r="A223" s="599" t="s">
        <v>359</v>
      </c>
      <c r="B223" s="555"/>
      <c r="C223" s="555"/>
      <c r="D223" s="555"/>
      <c r="E223" s="555"/>
      <c r="F223" s="555"/>
      <c r="G223" s="555"/>
      <c r="H223" s="555"/>
      <c r="I223" s="555"/>
      <c r="J223" s="555"/>
      <c r="K223" s="555"/>
      <c r="L223" s="555"/>
      <c r="M223" s="555"/>
      <c r="N223" s="555"/>
      <c r="O223" s="555"/>
      <c r="P223" s="555"/>
      <c r="Q223" s="555"/>
      <c r="R223" s="555"/>
      <c r="S223" s="555"/>
      <c r="T223" s="555"/>
      <c r="U223" s="555"/>
      <c r="V223" s="555"/>
      <c r="W223" s="555"/>
      <c r="X223" s="555"/>
      <c r="Y223" s="555"/>
      <c r="Z223" s="555"/>
      <c r="AA223" s="538"/>
      <c r="AB223" s="538"/>
      <c r="AC223" s="538"/>
    </row>
    <row r="224" spans="1:68" ht="14.25" hidden="1" customHeight="1" x14ac:dyDescent="0.25">
      <c r="A224" s="559" t="s">
        <v>101</v>
      </c>
      <c r="B224" s="555"/>
      <c r="C224" s="555"/>
      <c r="D224" s="555"/>
      <c r="E224" s="555"/>
      <c r="F224" s="555"/>
      <c r="G224" s="555"/>
      <c r="H224" s="555"/>
      <c r="I224" s="555"/>
      <c r="J224" s="555"/>
      <c r="K224" s="555"/>
      <c r="L224" s="555"/>
      <c r="M224" s="555"/>
      <c r="N224" s="555"/>
      <c r="O224" s="555"/>
      <c r="P224" s="555"/>
      <c r="Q224" s="555"/>
      <c r="R224" s="555"/>
      <c r="S224" s="555"/>
      <c r="T224" s="555"/>
      <c r="U224" s="555"/>
      <c r="V224" s="555"/>
      <c r="W224" s="555"/>
      <c r="X224" s="555"/>
      <c r="Y224" s="555"/>
      <c r="Z224" s="555"/>
      <c r="AA224" s="539"/>
      <c r="AB224" s="539"/>
      <c r="AC224" s="539"/>
    </row>
    <row r="225" spans="1:68" ht="27" hidden="1" customHeight="1" x14ac:dyDescent="0.25">
      <c r="A225" s="54" t="s">
        <v>360</v>
      </c>
      <c r="B225" s="54" t="s">
        <v>361</v>
      </c>
      <c r="C225" s="31">
        <v>4301011826</v>
      </c>
      <c r="D225" s="560">
        <v>4680115884137</v>
      </c>
      <c r="E225" s="561"/>
      <c r="F225" s="542">
        <v>1.45</v>
      </c>
      <c r="G225" s="32">
        <v>8</v>
      </c>
      <c r="H225" s="542">
        <v>11.6</v>
      </c>
      <c r="I225" s="542">
        <v>12.035</v>
      </c>
      <c r="J225" s="32">
        <v>64</v>
      </c>
      <c r="K225" s="32" t="s">
        <v>104</v>
      </c>
      <c r="L225" s="32"/>
      <c r="M225" s="33" t="s">
        <v>106</v>
      </c>
      <c r="N225" s="33"/>
      <c r="O225" s="32">
        <v>55</v>
      </c>
      <c r="P225" s="6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1"/>
      <c r="R225" s="551"/>
      <c r="S225" s="551"/>
      <c r="T225" s="552"/>
      <c r="U225" s="34"/>
      <c r="V225" s="34"/>
      <c r="W225" s="35" t="s">
        <v>69</v>
      </c>
      <c r="X225" s="543">
        <v>0</v>
      </c>
      <c r="Y225" s="544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4301011724</v>
      </c>
      <c r="D226" s="560">
        <v>4680115884236</v>
      </c>
      <c r="E226" s="561"/>
      <c r="F226" s="542">
        <v>1.45</v>
      </c>
      <c r="G226" s="32">
        <v>8</v>
      </c>
      <c r="H226" s="542">
        <v>11.6</v>
      </c>
      <c r="I226" s="542">
        <v>12.035</v>
      </c>
      <c r="J226" s="32">
        <v>64</v>
      </c>
      <c r="K226" s="32" t="s">
        <v>104</v>
      </c>
      <c r="L226" s="32"/>
      <c r="M226" s="33" t="s">
        <v>106</v>
      </c>
      <c r="N226" s="33"/>
      <c r="O226" s="32">
        <v>55</v>
      </c>
      <c r="P22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1"/>
      <c r="R226" s="551"/>
      <c r="S226" s="551"/>
      <c r="T226" s="552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4301011721</v>
      </c>
      <c r="D227" s="560">
        <v>4680115884175</v>
      </c>
      <c r="E227" s="561"/>
      <c r="F227" s="542">
        <v>1.45</v>
      </c>
      <c r="G227" s="32">
        <v>8</v>
      </c>
      <c r="H227" s="542">
        <v>11.6</v>
      </c>
      <c r="I227" s="542">
        <v>12.035</v>
      </c>
      <c r="J227" s="32">
        <v>64</v>
      </c>
      <c r="K227" s="32" t="s">
        <v>104</v>
      </c>
      <c r="L227" s="32"/>
      <c r="M227" s="33" t="s">
        <v>106</v>
      </c>
      <c r="N227" s="33"/>
      <c r="O227" s="32">
        <v>55</v>
      </c>
      <c r="P227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1"/>
      <c r="R227" s="551"/>
      <c r="S227" s="551"/>
      <c r="T227" s="552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4301011824</v>
      </c>
      <c r="D228" s="560">
        <v>4680115884144</v>
      </c>
      <c r="E228" s="561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5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1"/>
      <c r="R228" s="551"/>
      <c r="S228" s="551"/>
      <c r="T228" s="552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 t="s">
        <v>90</v>
      </c>
      <c r="AK228" s="68">
        <v>48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4301012196</v>
      </c>
      <c r="D229" s="560">
        <v>4680115884144</v>
      </c>
      <c r="E229" s="561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6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1"/>
      <c r="R229" s="551"/>
      <c r="S229" s="551"/>
      <c r="T229" s="552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60">
        <v>4680115886551</v>
      </c>
      <c r="E230" s="561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1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1"/>
      <c r="R230" s="551"/>
      <c r="S230" s="551"/>
      <c r="T230" s="552"/>
      <c r="U230" s="34"/>
      <c r="V230" s="34"/>
      <c r="W230" s="35" t="s">
        <v>69</v>
      </c>
      <c r="X230" s="543">
        <v>0</v>
      </c>
      <c r="Y230" s="544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60">
        <v>4680115884182</v>
      </c>
      <c r="E231" s="561"/>
      <c r="F231" s="542">
        <v>0.37</v>
      </c>
      <c r="G231" s="32">
        <v>10</v>
      </c>
      <c r="H231" s="542">
        <v>3.7</v>
      </c>
      <c r="I231" s="54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8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1"/>
      <c r="R231" s="551"/>
      <c r="S231" s="551"/>
      <c r="T231" s="552"/>
      <c r="U231" s="34"/>
      <c r="V231" s="34"/>
      <c r="W231" s="35" t="s">
        <v>69</v>
      </c>
      <c r="X231" s="543">
        <v>0</v>
      </c>
      <c r="Y231" s="544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4301012228</v>
      </c>
      <c r="D232" s="560">
        <v>4680115887282</v>
      </c>
      <c r="E232" s="561"/>
      <c r="F232" s="542">
        <v>0.4</v>
      </c>
      <c r="G232" s="32">
        <v>6</v>
      </c>
      <c r="H232" s="542">
        <v>2.4</v>
      </c>
      <c r="I232" s="542">
        <v>2.58</v>
      </c>
      <c r="J232" s="32">
        <v>182</v>
      </c>
      <c r="K232" s="32" t="s">
        <v>76</v>
      </c>
      <c r="L232" s="32"/>
      <c r="M232" s="33" t="s">
        <v>106</v>
      </c>
      <c r="N232" s="33"/>
      <c r="O232" s="32">
        <v>55</v>
      </c>
      <c r="P232" s="656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1"/>
      <c r="R232" s="551"/>
      <c r="S232" s="551"/>
      <c r="T232" s="552"/>
      <c r="U232" s="34"/>
      <c r="V232" s="34"/>
      <c r="W232" s="35" t="s">
        <v>69</v>
      </c>
      <c r="X232" s="543">
        <v>0</v>
      </c>
      <c r="Y232" s="544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4301011722</v>
      </c>
      <c r="D233" s="560">
        <v>4680115884205</v>
      </c>
      <c r="E233" s="561"/>
      <c r="F233" s="542">
        <v>0.4</v>
      </c>
      <c r="G233" s="32">
        <v>10</v>
      </c>
      <c r="H233" s="542">
        <v>4</v>
      </c>
      <c r="I233" s="542">
        <v>4.21</v>
      </c>
      <c r="J233" s="32">
        <v>132</v>
      </c>
      <c r="K233" s="32" t="s">
        <v>110</v>
      </c>
      <c r="L233" s="32" t="s">
        <v>111</v>
      </c>
      <c r="M233" s="33" t="s">
        <v>106</v>
      </c>
      <c r="N233" s="33"/>
      <c r="O233" s="32">
        <v>55</v>
      </c>
      <c r="P233" s="7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1"/>
      <c r="R233" s="551"/>
      <c r="S233" s="551"/>
      <c r="T233" s="552"/>
      <c r="U233" s="34"/>
      <c r="V233" s="34"/>
      <c r="W233" s="35" t="s">
        <v>69</v>
      </c>
      <c r="X233" s="543">
        <v>0</v>
      </c>
      <c r="Y233" s="544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 t="s">
        <v>90</v>
      </c>
      <c r="AK233" s="68">
        <v>48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379</v>
      </c>
      <c r="B234" s="54" t="s">
        <v>381</v>
      </c>
      <c r="C234" s="31">
        <v>4301012195</v>
      </c>
      <c r="D234" s="560">
        <v>4680115884205</v>
      </c>
      <c r="E234" s="561"/>
      <c r="F234" s="542">
        <v>0.4</v>
      </c>
      <c r="G234" s="32">
        <v>10</v>
      </c>
      <c r="H234" s="542">
        <v>4</v>
      </c>
      <c r="I234" s="542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83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1"/>
      <c r="R234" s="551"/>
      <c r="S234" s="551"/>
      <c r="T234" s="552"/>
      <c r="U234" s="34"/>
      <c r="V234" s="34"/>
      <c r="W234" s="35" t="s">
        <v>69</v>
      </c>
      <c r="X234" s="543">
        <v>0</v>
      </c>
      <c r="Y234" s="544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hidden="1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53" t="s">
        <v>71</v>
      </c>
      <c r="Q235" s="548"/>
      <c r="R235" s="548"/>
      <c r="S235" s="548"/>
      <c r="T235" s="548"/>
      <c r="U235" s="548"/>
      <c r="V235" s="549"/>
      <c r="W235" s="37" t="s">
        <v>72</v>
      </c>
      <c r="X235" s="545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5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6"/>
      <c r="AB235" s="546"/>
      <c r="AC235" s="546"/>
    </row>
    <row r="236" spans="1:68" hidden="1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53" t="s">
        <v>71</v>
      </c>
      <c r="Q236" s="548"/>
      <c r="R236" s="548"/>
      <c r="S236" s="548"/>
      <c r="T236" s="548"/>
      <c r="U236" s="548"/>
      <c r="V236" s="549"/>
      <c r="W236" s="37" t="s">
        <v>69</v>
      </c>
      <c r="X236" s="545">
        <f>IFERROR(SUM(X225:X234),"0")</f>
        <v>0</v>
      </c>
      <c r="Y236" s="545">
        <f>IFERROR(SUM(Y225:Y234),"0")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9" t="s">
        <v>136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hidden="1" customHeight="1" x14ac:dyDescent="0.25">
      <c r="A238" s="54" t="s">
        <v>382</v>
      </c>
      <c r="B238" s="54" t="s">
        <v>383</v>
      </c>
      <c r="C238" s="31">
        <v>4301020377</v>
      </c>
      <c r="D238" s="560">
        <v>4680115885981</v>
      </c>
      <c r="E238" s="561"/>
      <c r="F238" s="542">
        <v>0.33</v>
      </c>
      <c r="G238" s="32">
        <v>6</v>
      </c>
      <c r="H238" s="542">
        <v>1.98</v>
      </c>
      <c r="I238" s="542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2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1"/>
      <c r="R238" s="551"/>
      <c r="S238" s="551"/>
      <c r="T238" s="552"/>
      <c r="U238" s="34"/>
      <c r="V238" s="34"/>
      <c r="W238" s="35" t="s">
        <v>69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53" t="s">
        <v>71</v>
      </c>
      <c r="Q239" s="548"/>
      <c r="R239" s="548"/>
      <c r="S239" s="548"/>
      <c r="T239" s="548"/>
      <c r="U239" s="548"/>
      <c r="V239" s="549"/>
      <c r="W239" s="37" t="s">
        <v>72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53" t="s">
        <v>71</v>
      </c>
      <c r="Q240" s="548"/>
      <c r="R240" s="548"/>
      <c r="S240" s="548"/>
      <c r="T240" s="548"/>
      <c r="U240" s="548"/>
      <c r="V240" s="549"/>
      <c r="W240" s="37" t="s">
        <v>69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59" t="s">
        <v>385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hidden="1" customHeight="1" x14ac:dyDescent="0.25">
      <c r="A242" s="54" t="s">
        <v>386</v>
      </c>
      <c r="B242" s="54" t="s">
        <v>387</v>
      </c>
      <c r="C242" s="31">
        <v>4301040362</v>
      </c>
      <c r="D242" s="560">
        <v>4680115886803</v>
      </c>
      <c r="E242" s="561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2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1"/>
      <c r="R242" s="551"/>
      <c r="S242" s="551"/>
      <c r="T242" s="552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54"/>
      <c r="B243" s="555"/>
      <c r="C243" s="555"/>
      <c r="D243" s="555"/>
      <c r="E243" s="555"/>
      <c r="F243" s="555"/>
      <c r="G243" s="555"/>
      <c r="H243" s="555"/>
      <c r="I243" s="555"/>
      <c r="J243" s="555"/>
      <c r="K243" s="555"/>
      <c r="L243" s="555"/>
      <c r="M243" s="555"/>
      <c r="N243" s="555"/>
      <c r="O243" s="556"/>
      <c r="P243" s="553" t="s">
        <v>71</v>
      </c>
      <c r="Q243" s="548"/>
      <c r="R243" s="548"/>
      <c r="S243" s="548"/>
      <c r="T243" s="548"/>
      <c r="U243" s="548"/>
      <c r="V243" s="549"/>
      <c r="W243" s="37" t="s">
        <v>72</v>
      </c>
      <c r="X243" s="545">
        <f>IFERROR(X242/H242,"0")</f>
        <v>0</v>
      </c>
      <c r="Y243" s="545">
        <f>IFERROR(Y242/H242,"0")</f>
        <v>0</v>
      </c>
      <c r="Z243" s="545">
        <f>IFERROR(IF(Z242="",0,Z242),"0")</f>
        <v>0</v>
      </c>
      <c r="AA243" s="546"/>
      <c r="AB243" s="546"/>
      <c r="AC243" s="546"/>
    </row>
    <row r="244" spans="1:68" hidden="1" x14ac:dyDescent="0.2">
      <c r="A244" s="555"/>
      <c r="B244" s="555"/>
      <c r="C244" s="555"/>
      <c r="D244" s="555"/>
      <c r="E244" s="555"/>
      <c r="F244" s="555"/>
      <c r="G244" s="555"/>
      <c r="H244" s="555"/>
      <c r="I244" s="555"/>
      <c r="J244" s="555"/>
      <c r="K244" s="555"/>
      <c r="L244" s="555"/>
      <c r="M244" s="555"/>
      <c r="N244" s="555"/>
      <c r="O244" s="556"/>
      <c r="P244" s="553" t="s">
        <v>71</v>
      </c>
      <c r="Q244" s="548"/>
      <c r="R244" s="548"/>
      <c r="S244" s="548"/>
      <c r="T244" s="548"/>
      <c r="U244" s="548"/>
      <c r="V244" s="549"/>
      <c r="W244" s="37" t="s">
        <v>69</v>
      </c>
      <c r="X244" s="545">
        <f>IFERROR(SUM(X242:X242),"0")</f>
        <v>0</v>
      </c>
      <c r="Y244" s="545">
        <f>IFERROR(SUM(Y242:Y242),"0")</f>
        <v>0</v>
      </c>
      <c r="Z244" s="37"/>
      <c r="AA244" s="546"/>
      <c r="AB244" s="546"/>
      <c r="AC244" s="546"/>
    </row>
    <row r="245" spans="1:68" ht="14.25" hidden="1" customHeight="1" x14ac:dyDescent="0.25">
      <c r="A245" s="559" t="s">
        <v>389</v>
      </c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5"/>
      <c r="P245" s="555"/>
      <c r="Q245" s="555"/>
      <c r="R245" s="555"/>
      <c r="S245" s="555"/>
      <c r="T245" s="555"/>
      <c r="U245" s="555"/>
      <c r="V245" s="555"/>
      <c r="W245" s="555"/>
      <c r="X245" s="555"/>
      <c r="Y245" s="555"/>
      <c r="Z245" s="555"/>
      <c r="AA245" s="539"/>
      <c r="AB245" s="539"/>
      <c r="AC245" s="53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60">
        <v>4680115886704</v>
      </c>
      <c r="E246" s="561"/>
      <c r="F246" s="542">
        <v>5.5E-2</v>
      </c>
      <c r="G246" s="32">
        <v>18</v>
      </c>
      <c r="H246" s="542">
        <v>0.99</v>
      </c>
      <c r="I246" s="54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7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1"/>
      <c r="R246" s="551"/>
      <c r="S246" s="551"/>
      <c r="T246" s="552"/>
      <c r="U246" s="34"/>
      <c r="V246" s="34"/>
      <c r="W246" s="35" t="s">
        <v>69</v>
      </c>
      <c r="X246" s="543">
        <v>0</v>
      </c>
      <c r="Y246" s="544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60">
        <v>4680115886681</v>
      </c>
      <c r="E247" s="561"/>
      <c r="F247" s="542">
        <v>0.12</v>
      </c>
      <c r="G247" s="32">
        <v>15</v>
      </c>
      <c r="H247" s="542">
        <v>1.8</v>
      </c>
      <c r="I247" s="54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4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1"/>
      <c r="R247" s="551"/>
      <c r="S247" s="551"/>
      <c r="T247" s="552"/>
      <c r="U247" s="34"/>
      <c r="V247" s="34"/>
      <c r="W247" s="35" t="s">
        <v>69</v>
      </c>
      <c r="X247" s="543">
        <v>0</v>
      </c>
      <c r="Y247" s="544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395</v>
      </c>
      <c r="B248" s="54" t="s">
        <v>396</v>
      </c>
      <c r="C248" s="31">
        <v>4301041007</v>
      </c>
      <c r="D248" s="560">
        <v>4680115886735</v>
      </c>
      <c r="E248" s="561"/>
      <c r="F248" s="542">
        <v>0.05</v>
      </c>
      <c r="G248" s="32">
        <v>18</v>
      </c>
      <c r="H248" s="542">
        <v>0.9</v>
      </c>
      <c r="I248" s="542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1"/>
      <c r="R248" s="551"/>
      <c r="S248" s="551"/>
      <c r="T248" s="552"/>
      <c r="U248" s="34"/>
      <c r="V248" s="34"/>
      <c r="W248" s="35" t="s">
        <v>69</v>
      </c>
      <c r="X248" s="543">
        <v>0</v>
      </c>
      <c r="Y248" s="544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4301041006</v>
      </c>
      <c r="D249" s="560">
        <v>4680115886728</v>
      </c>
      <c r="E249" s="561"/>
      <c r="F249" s="542">
        <v>5.5E-2</v>
      </c>
      <c r="G249" s="32">
        <v>18</v>
      </c>
      <c r="H249" s="542">
        <v>0.99</v>
      </c>
      <c r="I249" s="542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8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1"/>
      <c r="R249" s="551"/>
      <c r="S249" s="551"/>
      <c r="T249" s="552"/>
      <c r="U249" s="34"/>
      <c r="V249" s="34"/>
      <c r="W249" s="35" t="s">
        <v>69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4301041005</v>
      </c>
      <c r="D250" s="560">
        <v>4680115886711</v>
      </c>
      <c r="E250" s="561"/>
      <c r="F250" s="542">
        <v>5.5E-2</v>
      </c>
      <c r="G250" s="32">
        <v>18</v>
      </c>
      <c r="H250" s="542">
        <v>0.99</v>
      </c>
      <c r="I250" s="54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1"/>
      <c r="R250" s="551"/>
      <c r="S250" s="551"/>
      <c r="T250" s="552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54"/>
      <c r="B251" s="555"/>
      <c r="C251" s="555"/>
      <c r="D251" s="555"/>
      <c r="E251" s="555"/>
      <c r="F251" s="555"/>
      <c r="G251" s="555"/>
      <c r="H251" s="555"/>
      <c r="I251" s="555"/>
      <c r="J251" s="555"/>
      <c r="K251" s="555"/>
      <c r="L251" s="555"/>
      <c r="M251" s="555"/>
      <c r="N251" s="555"/>
      <c r="O251" s="556"/>
      <c r="P251" s="553" t="s">
        <v>71</v>
      </c>
      <c r="Q251" s="548"/>
      <c r="R251" s="548"/>
      <c r="S251" s="548"/>
      <c r="T251" s="548"/>
      <c r="U251" s="548"/>
      <c r="V251" s="549"/>
      <c r="W251" s="37" t="s">
        <v>72</v>
      </c>
      <c r="X251" s="545">
        <f>IFERROR(X246/H246,"0")+IFERROR(X247/H247,"0")+IFERROR(X248/H248,"0")+IFERROR(X249/H249,"0")+IFERROR(X250/H250,"0")</f>
        <v>0</v>
      </c>
      <c r="Y251" s="545">
        <f>IFERROR(Y246/H246,"0")+IFERROR(Y247/H247,"0")+IFERROR(Y248/H248,"0")+IFERROR(Y249/H249,"0")+IFERROR(Y250/H250,"0")</f>
        <v>0</v>
      </c>
      <c r="Z251" s="545">
        <f>IFERROR(IF(Z246="",0,Z246),"0")+IFERROR(IF(Z247="",0,Z247),"0")+IFERROR(IF(Z248="",0,Z248),"0")+IFERROR(IF(Z249="",0,Z249),"0")+IFERROR(IF(Z250="",0,Z250),"0")</f>
        <v>0</v>
      </c>
      <c r="AA251" s="546"/>
      <c r="AB251" s="546"/>
      <c r="AC251" s="546"/>
    </row>
    <row r="252" spans="1:68" hidden="1" x14ac:dyDescent="0.2">
      <c r="A252" s="555"/>
      <c r="B252" s="555"/>
      <c r="C252" s="555"/>
      <c r="D252" s="555"/>
      <c r="E252" s="555"/>
      <c r="F252" s="555"/>
      <c r="G252" s="555"/>
      <c r="H252" s="555"/>
      <c r="I252" s="555"/>
      <c r="J252" s="555"/>
      <c r="K252" s="555"/>
      <c r="L252" s="555"/>
      <c r="M252" s="555"/>
      <c r="N252" s="555"/>
      <c r="O252" s="556"/>
      <c r="P252" s="553" t="s">
        <v>71</v>
      </c>
      <c r="Q252" s="548"/>
      <c r="R252" s="548"/>
      <c r="S252" s="548"/>
      <c r="T252" s="548"/>
      <c r="U252" s="548"/>
      <c r="V252" s="549"/>
      <c r="W252" s="37" t="s">
        <v>69</v>
      </c>
      <c r="X252" s="545">
        <f>IFERROR(SUM(X246:X250),"0")</f>
        <v>0</v>
      </c>
      <c r="Y252" s="545">
        <f>IFERROR(SUM(Y246:Y250),"0")</f>
        <v>0</v>
      </c>
      <c r="Z252" s="37"/>
      <c r="AA252" s="546"/>
      <c r="AB252" s="546"/>
      <c r="AC252" s="546"/>
    </row>
    <row r="253" spans="1:68" ht="16.5" hidden="1" customHeight="1" x14ac:dyDescent="0.25">
      <c r="A253" s="599" t="s">
        <v>401</v>
      </c>
      <c r="B253" s="555"/>
      <c r="C253" s="555"/>
      <c r="D253" s="555"/>
      <c r="E253" s="555"/>
      <c r="F253" s="555"/>
      <c r="G253" s="555"/>
      <c r="H253" s="555"/>
      <c r="I253" s="555"/>
      <c r="J253" s="555"/>
      <c r="K253" s="555"/>
      <c r="L253" s="555"/>
      <c r="M253" s="555"/>
      <c r="N253" s="555"/>
      <c r="O253" s="555"/>
      <c r="P253" s="555"/>
      <c r="Q253" s="555"/>
      <c r="R253" s="555"/>
      <c r="S253" s="555"/>
      <c r="T253" s="555"/>
      <c r="U253" s="555"/>
      <c r="V253" s="555"/>
      <c r="W253" s="555"/>
      <c r="X253" s="555"/>
      <c r="Y253" s="555"/>
      <c r="Z253" s="555"/>
      <c r="AA253" s="538"/>
      <c r="AB253" s="538"/>
      <c r="AC253" s="538"/>
    </row>
    <row r="254" spans="1:68" ht="14.25" hidden="1" customHeight="1" x14ac:dyDescent="0.25">
      <c r="A254" s="559" t="s">
        <v>101</v>
      </c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5"/>
      <c r="P254" s="555"/>
      <c r="Q254" s="555"/>
      <c r="R254" s="555"/>
      <c r="S254" s="555"/>
      <c r="T254" s="555"/>
      <c r="U254" s="555"/>
      <c r="V254" s="555"/>
      <c r="W254" s="555"/>
      <c r="X254" s="555"/>
      <c r="Y254" s="555"/>
      <c r="Z254" s="555"/>
      <c r="AA254" s="539"/>
      <c r="AB254" s="539"/>
      <c r="AC254" s="539"/>
    </row>
    <row r="255" spans="1:68" ht="27" hidden="1" customHeight="1" x14ac:dyDescent="0.25">
      <c r="A255" s="54" t="s">
        <v>402</v>
      </c>
      <c r="B255" s="54" t="s">
        <v>403</v>
      </c>
      <c r="C255" s="31">
        <v>4301011855</v>
      </c>
      <c r="D255" s="560">
        <v>4680115885837</v>
      </c>
      <c r="E255" s="561"/>
      <c r="F255" s="542">
        <v>1.35</v>
      </c>
      <c r="G255" s="32">
        <v>8</v>
      </c>
      <c r="H255" s="542">
        <v>10.8</v>
      </c>
      <c r="I255" s="542">
        <v>11.234999999999999</v>
      </c>
      <c r="J255" s="32">
        <v>64</v>
      </c>
      <c r="K255" s="32" t="s">
        <v>104</v>
      </c>
      <c r="L255" s="32" t="s">
        <v>105</v>
      </c>
      <c r="M255" s="33" t="s">
        <v>106</v>
      </c>
      <c r="N255" s="33"/>
      <c r="O255" s="32">
        <v>55</v>
      </c>
      <c r="P255" s="78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1"/>
      <c r="R255" s="551"/>
      <c r="S255" s="551"/>
      <c r="T255" s="552"/>
      <c r="U255" s="34"/>
      <c r="V255" s="34"/>
      <c r="W255" s="35" t="s">
        <v>69</v>
      </c>
      <c r="X255" s="543">
        <v>0</v>
      </c>
      <c r="Y255" s="54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90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405</v>
      </c>
      <c r="B256" s="54" t="s">
        <v>406</v>
      </c>
      <c r="C256" s="31">
        <v>4301011853</v>
      </c>
      <c r="D256" s="560">
        <v>4680115885851</v>
      </c>
      <c r="E256" s="561"/>
      <c r="F256" s="542">
        <v>1.35</v>
      </c>
      <c r="G256" s="32">
        <v>8</v>
      </c>
      <c r="H256" s="542">
        <v>10.8</v>
      </c>
      <c r="I256" s="542">
        <v>11.234999999999999</v>
      </c>
      <c r="J256" s="32">
        <v>64</v>
      </c>
      <c r="K256" s="32" t="s">
        <v>104</v>
      </c>
      <c r="L256" s="32"/>
      <c r="M256" s="33" t="s">
        <v>106</v>
      </c>
      <c r="N256" s="33"/>
      <c r="O256" s="32">
        <v>55</v>
      </c>
      <c r="P256" s="6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1"/>
      <c r="R256" s="551"/>
      <c r="S256" s="551"/>
      <c r="T256" s="552"/>
      <c r="U256" s="34"/>
      <c r="V256" s="34"/>
      <c r="W256" s="35" t="s">
        <v>69</v>
      </c>
      <c r="X256" s="543">
        <v>0</v>
      </c>
      <c r="Y256" s="54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60">
        <v>4680115885806</v>
      </c>
      <c r="E257" s="561"/>
      <c r="F257" s="542">
        <v>1.35</v>
      </c>
      <c r="G257" s="32">
        <v>8</v>
      </c>
      <c r="H257" s="542">
        <v>10.8</v>
      </c>
      <c r="I257" s="542">
        <v>11.234999999999999</v>
      </c>
      <c r="J257" s="32">
        <v>64</v>
      </c>
      <c r="K257" s="32" t="s">
        <v>104</v>
      </c>
      <c r="L257" s="32" t="s">
        <v>105</v>
      </c>
      <c r="M257" s="33" t="s">
        <v>106</v>
      </c>
      <c r="N257" s="33"/>
      <c r="O257" s="32">
        <v>55</v>
      </c>
      <c r="P257" s="6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1"/>
      <c r="R257" s="551"/>
      <c r="S257" s="551"/>
      <c r="T257" s="552"/>
      <c r="U257" s="34"/>
      <c r="V257" s="34"/>
      <c r="W257" s="35" t="s">
        <v>69</v>
      </c>
      <c r="X257" s="543">
        <v>0</v>
      </c>
      <c r="Y257" s="54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 t="s">
        <v>90</v>
      </c>
      <c r="AK257" s="68">
        <v>86.4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411</v>
      </c>
      <c r="B258" s="54" t="s">
        <v>412</v>
      </c>
      <c r="C258" s="31">
        <v>4301011852</v>
      </c>
      <c r="D258" s="560">
        <v>4680115885844</v>
      </c>
      <c r="E258" s="561"/>
      <c r="F258" s="542">
        <v>0.4</v>
      </c>
      <c r="G258" s="32">
        <v>10</v>
      </c>
      <c r="H258" s="542">
        <v>4</v>
      </c>
      <c r="I258" s="542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7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1"/>
      <c r="R258" s="551"/>
      <c r="S258" s="551"/>
      <c r="T258" s="552"/>
      <c r="U258" s="34"/>
      <c r="V258" s="34"/>
      <c r="W258" s="35" t="s">
        <v>69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414</v>
      </c>
      <c r="B259" s="54" t="s">
        <v>415</v>
      </c>
      <c r="C259" s="31">
        <v>4301011851</v>
      </c>
      <c r="D259" s="560">
        <v>4680115885820</v>
      </c>
      <c r="E259" s="561"/>
      <c r="F259" s="542">
        <v>0.4</v>
      </c>
      <c r="G259" s="32">
        <v>10</v>
      </c>
      <c r="H259" s="542">
        <v>4</v>
      </c>
      <c r="I259" s="542">
        <v>4.21</v>
      </c>
      <c r="J259" s="32">
        <v>132</v>
      </c>
      <c r="K259" s="32" t="s">
        <v>110</v>
      </c>
      <c r="L259" s="32" t="s">
        <v>111</v>
      </c>
      <c r="M259" s="33" t="s">
        <v>106</v>
      </c>
      <c r="N259" s="33"/>
      <c r="O259" s="32">
        <v>55</v>
      </c>
      <c r="P259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1"/>
      <c r="R259" s="551"/>
      <c r="S259" s="551"/>
      <c r="T259" s="552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 t="s">
        <v>90</v>
      </c>
      <c r="AK259" s="68">
        <v>48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4"/>
      <c r="B260" s="555"/>
      <c r="C260" s="555"/>
      <c r="D260" s="555"/>
      <c r="E260" s="555"/>
      <c r="F260" s="555"/>
      <c r="G260" s="555"/>
      <c r="H260" s="555"/>
      <c r="I260" s="555"/>
      <c r="J260" s="555"/>
      <c r="K260" s="555"/>
      <c r="L260" s="555"/>
      <c r="M260" s="555"/>
      <c r="N260" s="555"/>
      <c r="O260" s="556"/>
      <c r="P260" s="553" t="s">
        <v>71</v>
      </c>
      <c r="Q260" s="548"/>
      <c r="R260" s="548"/>
      <c r="S260" s="548"/>
      <c r="T260" s="548"/>
      <c r="U260" s="548"/>
      <c r="V260" s="549"/>
      <c r="W260" s="37" t="s">
        <v>72</v>
      </c>
      <c r="X260" s="545">
        <f>IFERROR(X255/H255,"0")+IFERROR(X256/H256,"0")+IFERROR(X257/H257,"0")+IFERROR(X258/H258,"0")+IFERROR(X259/H259,"0")</f>
        <v>0</v>
      </c>
      <c r="Y260" s="545">
        <f>IFERROR(Y255/H255,"0")+IFERROR(Y256/H256,"0")+IFERROR(Y257/H257,"0")+IFERROR(Y258/H258,"0")+IFERROR(Y259/H259,"0")</f>
        <v>0</v>
      </c>
      <c r="Z260" s="545">
        <f>IFERROR(IF(Z255="",0,Z255),"0")+IFERROR(IF(Z256="",0,Z256),"0")+IFERROR(IF(Z257="",0,Z257),"0")+IFERROR(IF(Z258="",0,Z258),"0")+IFERROR(IF(Z259="",0,Z259),"0")</f>
        <v>0</v>
      </c>
      <c r="AA260" s="546"/>
      <c r="AB260" s="546"/>
      <c r="AC260" s="546"/>
    </row>
    <row r="261" spans="1:68" hidden="1" x14ac:dyDescent="0.2">
      <c r="A261" s="555"/>
      <c r="B261" s="555"/>
      <c r="C261" s="555"/>
      <c r="D261" s="555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6"/>
      <c r="P261" s="553" t="s">
        <v>71</v>
      </c>
      <c r="Q261" s="548"/>
      <c r="R261" s="548"/>
      <c r="S261" s="548"/>
      <c r="T261" s="548"/>
      <c r="U261" s="548"/>
      <c r="V261" s="549"/>
      <c r="W261" s="37" t="s">
        <v>69</v>
      </c>
      <c r="X261" s="545">
        <f>IFERROR(SUM(X255:X259),"0")</f>
        <v>0</v>
      </c>
      <c r="Y261" s="545">
        <f>IFERROR(SUM(Y255:Y259),"0")</f>
        <v>0</v>
      </c>
      <c r="Z261" s="37"/>
      <c r="AA261" s="546"/>
      <c r="AB261" s="546"/>
      <c r="AC261" s="546"/>
    </row>
    <row r="262" spans="1:68" ht="16.5" hidden="1" customHeight="1" x14ac:dyDescent="0.25">
      <c r="A262" s="599" t="s">
        <v>417</v>
      </c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5"/>
      <c r="P262" s="555"/>
      <c r="Q262" s="555"/>
      <c r="R262" s="555"/>
      <c r="S262" s="555"/>
      <c r="T262" s="555"/>
      <c r="U262" s="555"/>
      <c r="V262" s="555"/>
      <c r="W262" s="555"/>
      <c r="X262" s="555"/>
      <c r="Y262" s="555"/>
      <c r="Z262" s="555"/>
      <c r="AA262" s="538"/>
      <c r="AB262" s="538"/>
      <c r="AC262" s="538"/>
    </row>
    <row r="263" spans="1:68" ht="14.25" hidden="1" customHeight="1" x14ac:dyDescent="0.25">
      <c r="A263" s="559" t="s">
        <v>101</v>
      </c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5"/>
      <c r="P263" s="555"/>
      <c r="Q263" s="555"/>
      <c r="R263" s="555"/>
      <c r="S263" s="555"/>
      <c r="T263" s="555"/>
      <c r="U263" s="555"/>
      <c r="V263" s="555"/>
      <c r="W263" s="555"/>
      <c r="X263" s="555"/>
      <c r="Y263" s="555"/>
      <c r="Z263" s="555"/>
      <c r="AA263" s="539"/>
      <c r="AB263" s="539"/>
      <c r="AC263" s="539"/>
    </row>
    <row r="264" spans="1:68" ht="27" hidden="1" customHeight="1" x14ac:dyDescent="0.25">
      <c r="A264" s="54" t="s">
        <v>418</v>
      </c>
      <c r="B264" s="54" t="s">
        <v>419</v>
      </c>
      <c r="C264" s="31">
        <v>4301011223</v>
      </c>
      <c r="D264" s="560">
        <v>4607091383423</v>
      </c>
      <c r="E264" s="561"/>
      <c r="F264" s="542">
        <v>1.35</v>
      </c>
      <c r="G264" s="32">
        <v>8</v>
      </c>
      <c r="H264" s="542">
        <v>10.8</v>
      </c>
      <c r="I264" s="542">
        <v>11.331</v>
      </c>
      <c r="J264" s="32">
        <v>64</v>
      </c>
      <c r="K264" s="32" t="s">
        <v>104</v>
      </c>
      <c r="L264" s="32"/>
      <c r="M264" s="33" t="s">
        <v>77</v>
      </c>
      <c r="N264" s="33"/>
      <c r="O264" s="32">
        <v>35</v>
      </c>
      <c r="P264" s="81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1"/>
      <c r="R264" s="551"/>
      <c r="S264" s="551"/>
      <c r="T264" s="552"/>
      <c r="U264" s="34"/>
      <c r="V264" s="34"/>
      <c r="W264" s="35" t="s">
        <v>69</v>
      </c>
      <c r="X264" s="543">
        <v>0</v>
      </c>
      <c r="Y264" s="54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107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420</v>
      </c>
      <c r="B265" s="54" t="s">
        <v>421</v>
      </c>
      <c r="C265" s="31">
        <v>4301012199</v>
      </c>
      <c r="D265" s="560">
        <v>4680115886957</v>
      </c>
      <c r="E265" s="561"/>
      <c r="F265" s="542">
        <v>1.35</v>
      </c>
      <c r="G265" s="32">
        <v>8</v>
      </c>
      <c r="H265" s="542">
        <v>10.8</v>
      </c>
      <c r="I265" s="542">
        <v>11.234999999999999</v>
      </c>
      <c r="J265" s="32">
        <v>64</v>
      </c>
      <c r="K265" s="32" t="s">
        <v>104</v>
      </c>
      <c r="L265" s="32"/>
      <c r="M265" s="33" t="s">
        <v>77</v>
      </c>
      <c r="N265" s="33"/>
      <c r="O265" s="32">
        <v>30</v>
      </c>
      <c r="P265" s="829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1"/>
      <c r="R265" s="551"/>
      <c r="S265" s="551"/>
      <c r="T265" s="552"/>
      <c r="U265" s="34"/>
      <c r="V265" s="34"/>
      <c r="W265" s="35" t="s">
        <v>69</v>
      </c>
      <c r="X265" s="543">
        <v>0</v>
      </c>
      <c r="Y265" s="54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423</v>
      </c>
      <c r="B266" s="54" t="s">
        <v>424</v>
      </c>
      <c r="C266" s="31">
        <v>4301012098</v>
      </c>
      <c r="D266" s="560">
        <v>4680115885660</v>
      </c>
      <c r="E266" s="561"/>
      <c r="F266" s="542">
        <v>1.35</v>
      </c>
      <c r="G266" s="32">
        <v>8</v>
      </c>
      <c r="H266" s="542">
        <v>10.8</v>
      </c>
      <c r="I266" s="542">
        <v>11.234999999999999</v>
      </c>
      <c r="J266" s="32">
        <v>64</v>
      </c>
      <c r="K266" s="32" t="s">
        <v>104</v>
      </c>
      <c r="L266" s="32"/>
      <c r="M266" s="33" t="s">
        <v>77</v>
      </c>
      <c r="N266" s="33"/>
      <c r="O266" s="32">
        <v>35</v>
      </c>
      <c r="P266" s="8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1"/>
      <c r="R266" s="551"/>
      <c r="S266" s="551"/>
      <c r="T266" s="552"/>
      <c r="U266" s="34"/>
      <c r="V266" s="34"/>
      <c r="W266" s="35" t="s">
        <v>69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425</v>
      </c>
      <c r="B267" s="54" t="s">
        <v>426</v>
      </c>
      <c r="C267" s="31">
        <v>4301012176</v>
      </c>
      <c r="D267" s="560">
        <v>4680115886773</v>
      </c>
      <c r="E267" s="561"/>
      <c r="F267" s="542">
        <v>0.9</v>
      </c>
      <c r="G267" s="32">
        <v>10</v>
      </c>
      <c r="H267" s="542">
        <v>9</v>
      </c>
      <c r="I267" s="542">
        <v>9.4350000000000005</v>
      </c>
      <c r="J267" s="32">
        <v>64</v>
      </c>
      <c r="K267" s="32" t="s">
        <v>104</v>
      </c>
      <c r="L267" s="32"/>
      <c r="M267" s="33" t="s">
        <v>106</v>
      </c>
      <c r="N267" s="33"/>
      <c r="O267" s="32">
        <v>31</v>
      </c>
      <c r="P267" s="750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1"/>
      <c r="R267" s="551"/>
      <c r="S267" s="551"/>
      <c r="T267" s="552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4"/>
      <c r="B268" s="555"/>
      <c r="C268" s="555"/>
      <c r="D268" s="555"/>
      <c r="E268" s="555"/>
      <c r="F268" s="555"/>
      <c r="G268" s="555"/>
      <c r="H268" s="555"/>
      <c r="I268" s="555"/>
      <c r="J268" s="555"/>
      <c r="K268" s="555"/>
      <c r="L268" s="555"/>
      <c r="M268" s="555"/>
      <c r="N268" s="555"/>
      <c r="O268" s="556"/>
      <c r="P268" s="553" t="s">
        <v>71</v>
      </c>
      <c r="Q268" s="548"/>
      <c r="R268" s="548"/>
      <c r="S268" s="548"/>
      <c r="T268" s="548"/>
      <c r="U268" s="548"/>
      <c r="V268" s="549"/>
      <c r="W268" s="37" t="s">
        <v>72</v>
      </c>
      <c r="X268" s="545">
        <f>IFERROR(X264/H264,"0")+IFERROR(X265/H265,"0")+IFERROR(X266/H266,"0")+IFERROR(X267/H267,"0")</f>
        <v>0</v>
      </c>
      <c r="Y268" s="545">
        <f>IFERROR(Y264/H264,"0")+IFERROR(Y265/H265,"0")+IFERROR(Y266/H266,"0")+IFERROR(Y267/H267,"0")</f>
        <v>0</v>
      </c>
      <c r="Z268" s="545">
        <f>IFERROR(IF(Z264="",0,Z264),"0")+IFERROR(IF(Z265="",0,Z265),"0")+IFERROR(IF(Z266="",0,Z266),"0")+IFERROR(IF(Z267="",0,Z267),"0")</f>
        <v>0</v>
      </c>
      <c r="AA268" s="546"/>
      <c r="AB268" s="546"/>
      <c r="AC268" s="546"/>
    </row>
    <row r="269" spans="1:68" hidden="1" x14ac:dyDescent="0.2">
      <c r="A269" s="555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53" t="s">
        <v>71</v>
      </c>
      <c r="Q269" s="548"/>
      <c r="R269" s="548"/>
      <c r="S269" s="548"/>
      <c r="T269" s="548"/>
      <c r="U269" s="548"/>
      <c r="V269" s="549"/>
      <c r="W269" s="37" t="s">
        <v>69</v>
      </c>
      <c r="X269" s="545">
        <f>IFERROR(SUM(X264:X267),"0")</f>
        <v>0</v>
      </c>
      <c r="Y269" s="545">
        <f>IFERROR(SUM(Y264:Y267),"0")</f>
        <v>0</v>
      </c>
      <c r="Z269" s="37"/>
      <c r="AA269" s="546"/>
      <c r="AB269" s="546"/>
      <c r="AC269" s="546"/>
    </row>
    <row r="270" spans="1:68" ht="16.5" hidden="1" customHeight="1" x14ac:dyDescent="0.25">
      <c r="A270" s="599" t="s">
        <v>428</v>
      </c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  <c r="AA270" s="538"/>
      <c r="AB270" s="538"/>
      <c r="AC270" s="538"/>
    </row>
    <row r="271" spans="1:68" ht="14.25" hidden="1" customHeight="1" x14ac:dyDescent="0.25">
      <c r="A271" s="559" t="s">
        <v>73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9"/>
      <c r="AB271" s="539"/>
      <c r="AC271" s="539"/>
    </row>
    <row r="272" spans="1:68" ht="27" hidden="1" customHeight="1" x14ac:dyDescent="0.25">
      <c r="A272" s="54" t="s">
        <v>429</v>
      </c>
      <c r="B272" s="54" t="s">
        <v>430</v>
      </c>
      <c r="C272" s="31">
        <v>4301051893</v>
      </c>
      <c r="D272" s="560">
        <v>4680115886186</v>
      </c>
      <c r="E272" s="561"/>
      <c r="F272" s="542">
        <v>0.3</v>
      </c>
      <c r="G272" s="32">
        <v>6</v>
      </c>
      <c r="H272" s="542">
        <v>1.8</v>
      </c>
      <c r="I272" s="542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1"/>
      <c r="R272" s="551"/>
      <c r="S272" s="551"/>
      <c r="T272" s="552"/>
      <c r="U272" s="34"/>
      <c r="V272" s="34"/>
      <c r="W272" s="35" t="s">
        <v>69</v>
      </c>
      <c r="X272" s="543">
        <v>0</v>
      </c>
      <c r="Y272" s="54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432</v>
      </c>
      <c r="B273" s="54" t="s">
        <v>433</v>
      </c>
      <c r="C273" s="31">
        <v>4301051795</v>
      </c>
      <c r="D273" s="560">
        <v>4680115881228</v>
      </c>
      <c r="E273" s="561"/>
      <c r="F273" s="542">
        <v>0.4</v>
      </c>
      <c r="G273" s="32">
        <v>6</v>
      </c>
      <c r="H273" s="542">
        <v>2.4</v>
      </c>
      <c r="I273" s="542">
        <v>2.6520000000000001</v>
      </c>
      <c r="J273" s="32">
        <v>182</v>
      </c>
      <c r="K273" s="32" t="s">
        <v>76</v>
      </c>
      <c r="L273" s="32"/>
      <c r="M273" s="33" t="s">
        <v>84</v>
      </c>
      <c r="N273" s="33"/>
      <c r="O273" s="32">
        <v>40</v>
      </c>
      <c r="P273" s="8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1"/>
      <c r="R273" s="551"/>
      <c r="S273" s="551"/>
      <c r="T273" s="552"/>
      <c r="U273" s="34"/>
      <c r="V273" s="34"/>
      <c r="W273" s="35" t="s">
        <v>69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/>
      <c r="AK273" s="68">
        <v>0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435</v>
      </c>
      <c r="B274" s="54" t="s">
        <v>436</v>
      </c>
      <c r="C274" s="31">
        <v>4301051388</v>
      </c>
      <c r="D274" s="560">
        <v>4680115881211</v>
      </c>
      <c r="E274" s="561"/>
      <c r="F274" s="542">
        <v>0.4</v>
      </c>
      <c r="G274" s="32">
        <v>6</v>
      </c>
      <c r="H274" s="542">
        <v>2.4</v>
      </c>
      <c r="I274" s="542">
        <v>2.58</v>
      </c>
      <c r="J274" s="32">
        <v>182</v>
      </c>
      <c r="K274" s="32" t="s">
        <v>76</v>
      </c>
      <c r="L274" s="32" t="s">
        <v>88</v>
      </c>
      <c r="M274" s="33" t="s">
        <v>77</v>
      </c>
      <c r="N274" s="33"/>
      <c r="O274" s="32">
        <v>45</v>
      </c>
      <c r="P274" s="6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1"/>
      <c r="R274" s="551"/>
      <c r="S274" s="551"/>
      <c r="T274" s="552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90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53" t="s">
        <v>71</v>
      </c>
      <c r="Q275" s="548"/>
      <c r="R275" s="548"/>
      <c r="S275" s="548"/>
      <c r="T275" s="548"/>
      <c r="U275" s="548"/>
      <c r="V275" s="549"/>
      <c r="W275" s="37" t="s">
        <v>72</v>
      </c>
      <c r="X275" s="545">
        <f>IFERROR(X272/H272,"0")+IFERROR(X273/H273,"0")+IFERROR(X274/H274,"0")</f>
        <v>0</v>
      </c>
      <c r="Y275" s="545">
        <f>IFERROR(Y272/H272,"0")+IFERROR(Y273/H273,"0")+IFERROR(Y274/H274,"0")</f>
        <v>0</v>
      </c>
      <c r="Z275" s="545">
        <f>IFERROR(IF(Z272="",0,Z272),"0")+IFERROR(IF(Z273="",0,Z273),"0")+IFERROR(IF(Z274="",0,Z274),"0")</f>
        <v>0</v>
      </c>
      <c r="AA275" s="546"/>
      <c r="AB275" s="546"/>
      <c r="AC275" s="546"/>
    </row>
    <row r="276" spans="1:68" hidden="1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53" t="s">
        <v>71</v>
      </c>
      <c r="Q276" s="548"/>
      <c r="R276" s="548"/>
      <c r="S276" s="548"/>
      <c r="T276" s="548"/>
      <c r="U276" s="548"/>
      <c r="V276" s="549"/>
      <c r="W276" s="37" t="s">
        <v>69</v>
      </c>
      <c r="X276" s="545">
        <f>IFERROR(SUM(X272:X274),"0")</f>
        <v>0</v>
      </c>
      <c r="Y276" s="545">
        <f>IFERROR(SUM(Y272:Y274),"0")</f>
        <v>0</v>
      </c>
      <c r="Z276" s="37"/>
      <c r="AA276" s="546"/>
      <c r="AB276" s="546"/>
      <c r="AC276" s="546"/>
    </row>
    <row r="277" spans="1:68" ht="16.5" hidden="1" customHeight="1" x14ac:dyDescent="0.25">
      <c r="A277" s="599" t="s">
        <v>437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8"/>
      <c r="AB277" s="538"/>
      <c r="AC277" s="538"/>
    </row>
    <row r="278" spans="1:68" ht="14.25" hidden="1" customHeight="1" x14ac:dyDescent="0.25">
      <c r="A278" s="559" t="s">
        <v>64</v>
      </c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5"/>
      <c r="P278" s="555"/>
      <c r="Q278" s="555"/>
      <c r="R278" s="555"/>
      <c r="S278" s="555"/>
      <c r="T278" s="555"/>
      <c r="U278" s="555"/>
      <c r="V278" s="555"/>
      <c r="W278" s="555"/>
      <c r="X278" s="555"/>
      <c r="Y278" s="555"/>
      <c r="Z278" s="555"/>
      <c r="AA278" s="539"/>
      <c r="AB278" s="539"/>
      <c r="AC278" s="539"/>
    </row>
    <row r="279" spans="1:68" ht="27" hidden="1" customHeight="1" x14ac:dyDescent="0.25">
      <c r="A279" s="54" t="s">
        <v>438</v>
      </c>
      <c r="B279" s="54" t="s">
        <v>439</v>
      </c>
      <c r="C279" s="31">
        <v>4301031307</v>
      </c>
      <c r="D279" s="560">
        <v>4680115880344</v>
      </c>
      <c r="E279" s="561"/>
      <c r="F279" s="542">
        <v>0.28000000000000003</v>
      </c>
      <c r="G279" s="32">
        <v>6</v>
      </c>
      <c r="H279" s="542">
        <v>1.68</v>
      </c>
      <c r="I279" s="542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6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1"/>
      <c r="R279" s="551"/>
      <c r="S279" s="551"/>
      <c r="T279" s="552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441</v>
      </c>
      <c r="B280" s="54" t="s">
        <v>442</v>
      </c>
      <c r="C280" s="31">
        <v>4301031429</v>
      </c>
      <c r="D280" s="560">
        <v>4680115886919</v>
      </c>
      <c r="E280" s="561"/>
      <c r="F280" s="542">
        <v>0.4</v>
      </c>
      <c r="G280" s="32">
        <v>6</v>
      </c>
      <c r="H280" s="542">
        <v>2.4</v>
      </c>
      <c r="I280" s="542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77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1"/>
      <c r="R280" s="551"/>
      <c r="S280" s="551"/>
      <c r="T280" s="552"/>
      <c r="U280" s="34"/>
      <c r="V280" s="34"/>
      <c r="W280" s="35" t="s">
        <v>69</v>
      </c>
      <c r="X280" s="543">
        <v>0</v>
      </c>
      <c r="Y280" s="544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4"/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6"/>
      <c r="P281" s="553" t="s">
        <v>71</v>
      </c>
      <c r="Q281" s="548"/>
      <c r="R281" s="548"/>
      <c r="S281" s="548"/>
      <c r="T281" s="548"/>
      <c r="U281" s="548"/>
      <c r="V281" s="549"/>
      <c r="W281" s="37" t="s">
        <v>72</v>
      </c>
      <c r="X281" s="545">
        <f>IFERROR(X279/H279,"0")+IFERROR(X280/H280,"0")</f>
        <v>0</v>
      </c>
      <c r="Y281" s="545">
        <f>IFERROR(Y279/H279,"0")+IFERROR(Y280/H280,"0")</f>
        <v>0</v>
      </c>
      <c r="Z281" s="545">
        <f>IFERROR(IF(Z279="",0,Z279),"0")+IFERROR(IF(Z280="",0,Z280),"0")</f>
        <v>0</v>
      </c>
      <c r="AA281" s="546"/>
      <c r="AB281" s="546"/>
      <c r="AC281" s="546"/>
    </row>
    <row r="282" spans="1:68" hidden="1" x14ac:dyDescent="0.2">
      <c r="A282" s="555"/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6"/>
      <c r="P282" s="553" t="s">
        <v>71</v>
      </c>
      <c r="Q282" s="548"/>
      <c r="R282" s="548"/>
      <c r="S282" s="548"/>
      <c r="T282" s="548"/>
      <c r="U282" s="548"/>
      <c r="V282" s="549"/>
      <c r="W282" s="37" t="s">
        <v>69</v>
      </c>
      <c r="X282" s="545">
        <f>IFERROR(SUM(X279:X280),"0")</f>
        <v>0</v>
      </c>
      <c r="Y282" s="545">
        <f>IFERROR(SUM(Y279:Y280),"0")</f>
        <v>0</v>
      </c>
      <c r="Z282" s="37"/>
      <c r="AA282" s="546"/>
      <c r="AB282" s="546"/>
      <c r="AC282" s="546"/>
    </row>
    <row r="283" spans="1:68" ht="14.25" hidden="1" customHeight="1" x14ac:dyDescent="0.25">
      <c r="A283" s="559" t="s">
        <v>73</v>
      </c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5"/>
      <c r="P283" s="555"/>
      <c r="Q283" s="555"/>
      <c r="R283" s="555"/>
      <c r="S283" s="555"/>
      <c r="T283" s="555"/>
      <c r="U283" s="555"/>
      <c r="V283" s="555"/>
      <c r="W283" s="555"/>
      <c r="X283" s="555"/>
      <c r="Y283" s="555"/>
      <c r="Z283" s="555"/>
      <c r="AA283" s="539"/>
      <c r="AB283" s="539"/>
      <c r="AC283" s="539"/>
    </row>
    <row r="284" spans="1:68" ht="37.5" hidden="1" customHeight="1" x14ac:dyDescent="0.25">
      <c r="A284" s="54" t="s">
        <v>444</v>
      </c>
      <c r="B284" s="54" t="s">
        <v>445</v>
      </c>
      <c r="C284" s="31">
        <v>4301051782</v>
      </c>
      <c r="D284" s="560">
        <v>4680115884618</v>
      </c>
      <c r="E284" s="561"/>
      <c r="F284" s="542">
        <v>0.6</v>
      </c>
      <c r="G284" s="32">
        <v>6</v>
      </c>
      <c r="H284" s="542">
        <v>3.6</v>
      </c>
      <c r="I284" s="542">
        <v>3.81</v>
      </c>
      <c r="J284" s="32">
        <v>132</v>
      </c>
      <c r="K284" s="32" t="s">
        <v>110</v>
      </c>
      <c r="L284" s="32" t="s">
        <v>111</v>
      </c>
      <c r="M284" s="33" t="s">
        <v>77</v>
      </c>
      <c r="N284" s="33"/>
      <c r="O284" s="32">
        <v>45</v>
      </c>
      <c r="P284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1"/>
      <c r="R284" s="551"/>
      <c r="S284" s="551"/>
      <c r="T284" s="552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 t="s">
        <v>90</v>
      </c>
      <c r="AK284" s="68">
        <v>43.2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4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53" t="s">
        <v>71</v>
      </c>
      <c r="Q285" s="548"/>
      <c r="R285" s="548"/>
      <c r="S285" s="548"/>
      <c r="T285" s="548"/>
      <c r="U285" s="548"/>
      <c r="V285" s="549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5"/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6"/>
      <c r="P286" s="553" t="s">
        <v>71</v>
      </c>
      <c r="Q286" s="548"/>
      <c r="R286" s="548"/>
      <c r="S286" s="548"/>
      <c r="T286" s="548"/>
      <c r="U286" s="548"/>
      <c r="V286" s="549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99" t="s">
        <v>447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8"/>
      <c r="AB287" s="538"/>
      <c r="AC287" s="538"/>
    </row>
    <row r="288" spans="1:68" ht="14.25" hidden="1" customHeight="1" x14ac:dyDescent="0.25">
      <c r="A288" s="559" t="s">
        <v>101</v>
      </c>
      <c r="B288" s="555"/>
      <c r="C288" s="555"/>
      <c r="D288" s="555"/>
      <c r="E288" s="555"/>
      <c r="F288" s="555"/>
      <c r="G288" s="555"/>
      <c r="H288" s="555"/>
      <c r="I288" s="555"/>
      <c r="J288" s="555"/>
      <c r="K288" s="555"/>
      <c r="L288" s="555"/>
      <c r="M288" s="555"/>
      <c r="N288" s="555"/>
      <c r="O288" s="555"/>
      <c r="P288" s="555"/>
      <c r="Q288" s="555"/>
      <c r="R288" s="555"/>
      <c r="S288" s="555"/>
      <c r="T288" s="555"/>
      <c r="U288" s="555"/>
      <c r="V288" s="555"/>
      <c r="W288" s="555"/>
      <c r="X288" s="555"/>
      <c r="Y288" s="555"/>
      <c r="Z288" s="555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60">
        <v>4607091386004</v>
      </c>
      <c r="E289" s="561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78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1"/>
      <c r="R289" s="551"/>
      <c r="S289" s="551"/>
      <c r="T289" s="552"/>
      <c r="U289" s="34"/>
      <c r="V289" s="34"/>
      <c r="W289" s="35" t="s">
        <v>69</v>
      </c>
      <c r="X289" s="543">
        <v>0</v>
      </c>
      <c r="Y289" s="544">
        <f t="shared" ref="Y289:Y294" si="26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 t="shared" ref="BM289:BM294" si="27">IFERROR(X289*I289/H289,"0")</f>
        <v>0</v>
      </c>
      <c r="BN289" s="64">
        <f t="shared" ref="BN289:BN294" si="28">IFERROR(Y289*I289/H289,"0")</f>
        <v>0</v>
      </c>
      <c r="BO289" s="64">
        <f t="shared" ref="BO289:BO294" si="29">IFERROR(1/J289*(X289/H289),"0")</f>
        <v>0</v>
      </c>
      <c r="BP289" s="64">
        <f t="shared" ref="BP289:BP294" si="30">IFERROR(1/J289*(Y289/H289),"0")</f>
        <v>0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60">
        <v>4680115885615</v>
      </c>
      <c r="E290" s="561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8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1"/>
      <c r="R290" s="551"/>
      <c r="S290" s="551"/>
      <c r="T290" s="552"/>
      <c r="U290" s="34"/>
      <c r="V290" s="34"/>
      <c r="W290" s="35" t="s">
        <v>69</v>
      </c>
      <c r="X290" s="543">
        <v>0</v>
      </c>
      <c r="Y290" s="544">
        <f t="shared" si="26"/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 t="s">
        <v>90</v>
      </c>
      <c r="AK290" s="68">
        <v>86.4</v>
      </c>
      <c r="BB290" s="334" t="s">
        <v>1</v>
      </c>
      <c r="BM290" s="64">
        <f t="shared" si="27"/>
        <v>0</v>
      </c>
      <c r="BN290" s="64">
        <f t="shared" si="28"/>
        <v>0</v>
      </c>
      <c r="BO290" s="64">
        <f t="shared" si="29"/>
        <v>0</v>
      </c>
      <c r="BP290" s="64">
        <f t="shared" si="30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60">
        <v>4680115885646</v>
      </c>
      <c r="E291" s="561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5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1"/>
      <c r="R291" s="551"/>
      <c r="S291" s="551"/>
      <c r="T291" s="552"/>
      <c r="U291" s="34"/>
      <c r="V291" s="34"/>
      <c r="W291" s="35" t="s">
        <v>69</v>
      </c>
      <c r="X291" s="543">
        <v>0</v>
      </c>
      <c r="Y291" s="544">
        <f t="shared" si="26"/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 t="s">
        <v>90</v>
      </c>
      <c r="AK291" s="68">
        <v>86.4</v>
      </c>
      <c r="BB291" s="336" t="s">
        <v>1</v>
      </c>
      <c r="BM291" s="64">
        <f t="shared" si="27"/>
        <v>0</v>
      </c>
      <c r="BN291" s="64">
        <f t="shared" si="28"/>
        <v>0</v>
      </c>
      <c r="BO291" s="64">
        <f t="shared" si="29"/>
        <v>0</v>
      </c>
      <c r="BP291" s="64">
        <f t="shared" si="30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60">
        <v>4680115885554</v>
      </c>
      <c r="E292" s="561"/>
      <c r="F292" s="542">
        <v>1.35</v>
      </c>
      <c r="G292" s="32">
        <v>8</v>
      </c>
      <c r="H292" s="542">
        <v>10.8</v>
      </c>
      <c r="I292" s="542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6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1"/>
      <c r="R292" s="551"/>
      <c r="S292" s="551"/>
      <c r="T292" s="552"/>
      <c r="U292" s="34"/>
      <c r="V292" s="34"/>
      <c r="W292" s="35" t="s">
        <v>69</v>
      </c>
      <c r="X292" s="543">
        <v>0</v>
      </c>
      <c r="Y292" s="544">
        <f t="shared" si="26"/>
        <v>0</v>
      </c>
      <c r="Z292" s="36" t="str">
        <f>IFERROR(IF(Y292=0,"",ROUNDUP(Y292/H292,0)*0.01898),"")</f>
        <v/>
      </c>
      <c r="AA292" s="56"/>
      <c r="AB292" s="57"/>
      <c r="AC292" s="337" t="s">
        <v>459</v>
      </c>
      <c r="AG292" s="64"/>
      <c r="AJ292" s="68" t="s">
        <v>90</v>
      </c>
      <c r="AK292" s="68">
        <v>10.8</v>
      </c>
      <c r="BB292" s="338" t="s">
        <v>1</v>
      </c>
      <c r="BM292" s="64">
        <f t="shared" si="27"/>
        <v>0</v>
      </c>
      <c r="BN292" s="64">
        <f t="shared" si="28"/>
        <v>0</v>
      </c>
      <c r="BO292" s="64">
        <f t="shared" si="29"/>
        <v>0</v>
      </c>
      <c r="BP292" s="64">
        <f t="shared" si="30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60">
        <v>4680115885622</v>
      </c>
      <c r="E293" s="561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1"/>
      <c r="R293" s="551"/>
      <c r="S293" s="551"/>
      <c r="T293" s="552"/>
      <c r="U293" s="34"/>
      <c r="V293" s="34"/>
      <c r="W293" s="35" t="s">
        <v>69</v>
      </c>
      <c r="X293" s="543">
        <v>0</v>
      </c>
      <c r="Y293" s="544">
        <f t="shared" si="26"/>
        <v>0</v>
      </c>
      <c r="Z293" s="36" t="str">
        <f>IFERROR(IF(Y293=0,"",ROUNDUP(Y293/H293,0)*0.00902),"")</f>
        <v/>
      </c>
      <c r="AA293" s="56"/>
      <c r="AB293" s="57"/>
      <c r="AC293" s="339" t="s">
        <v>453</v>
      </c>
      <c r="AG293" s="64"/>
      <c r="AJ293" s="68" t="s">
        <v>90</v>
      </c>
      <c r="AK293" s="68">
        <v>48</v>
      </c>
      <c r="BB293" s="340" t="s">
        <v>1</v>
      </c>
      <c r="BM293" s="64">
        <f t="shared" si="27"/>
        <v>0</v>
      </c>
      <c r="BN293" s="64">
        <f t="shared" si="28"/>
        <v>0</v>
      </c>
      <c r="BO293" s="64">
        <f t="shared" si="29"/>
        <v>0</v>
      </c>
      <c r="BP293" s="64">
        <f t="shared" si="30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60">
        <v>4680115885608</v>
      </c>
      <c r="E294" s="561"/>
      <c r="F294" s="542">
        <v>0.4</v>
      </c>
      <c r="G294" s="32">
        <v>10</v>
      </c>
      <c r="H294" s="542">
        <v>4</v>
      </c>
      <c r="I294" s="542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5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1"/>
      <c r="R294" s="551"/>
      <c r="S294" s="551"/>
      <c r="T294" s="552"/>
      <c r="U294" s="34"/>
      <c r="V294" s="34"/>
      <c r="W294" s="35" t="s">
        <v>69</v>
      </c>
      <c r="X294" s="543">
        <v>0</v>
      </c>
      <c r="Y294" s="544">
        <f t="shared" si="26"/>
        <v>0</v>
      </c>
      <c r="Z294" s="36" t="str">
        <f>IFERROR(IF(Y294=0,"",ROUNDUP(Y294/H294,0)*0.00902),"")</f>
        <v/>
      </c>
      <c r="AA294" s="56"/>
      <c r="AB294" s="57"/>
      <c r="AC294" s="341" t="s">
        <v>464</v>
      </c>
      <c r="AG294" s="64"/>
      <c r="AJ294" s="68" t="s">
        <v>90</v>
      </c>
      <c r="AK294" s="68">
        <v>48</v>
      </c>
      <c r="BB294" s="342" t="s">
        <v>1</v>
      </c>
      <c r="BM294" s="64">
        <f t="shared" si="27"/>
        <v>0</v>
      </c>
      <c r="BN294" s="64">
        <f t="shared" si="28"/>
        <v>0</v>
      </c>
      <c r="BO294" s="64">
        <f t="shared" si="29"/>
        <v>0</v>
      </c>
      <c r="BP294" s="64">
        <f t="shared" si="30"/>
        <v>0</v>
      </c>
    </row>
    <row r="295" spans="1:68" hidden="1" x14ac:dyDescent="0.2">
      <c r="A295" s="554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53" t="s">
        <v>71</v>
      </c>
      <c r="Q295" s="548"/>
      <c r="R295" s="548"/>
      <c r="S295" s="548"/>
      <c r="T295" s="548"/>
      <c r="U295" s="548"/>
      <c r="V295" s="549"/>
      <c r="W295" s="37" t="s">
        <v>72</v>
      </c>
      <c r="X295" s="545">
        <f>IFERROR(X289/H289,"0")+IFERROR(X290/H290,"0")+IFERROR(X291/H291,"0")+IFERROR(X292/H292,"0")+IFERROR(X293/H293,"0")+IFERROR(X294/H294,"0")</f>
        <v>0</v>
      </c>
      <c r="Y295" s="545">
        <f>IFERROR(Y289/H289,"0")+IFERROR(Y290/H290,"0")+IFERROR(Y291/H291,"0")+IFERROR(Y292/H292,"0")+IFERROR(Y293/H293,"0")+IFERROR(Y294/H294,"0")</f>
        <v>0</v>
      </c>
      <c r="Z295" s="545">
        <f>IFERROR(IF(Z289="",0,Z289),"0")+IFERROR(IF(Z290="",0,Z290),"0")+IFERROR(IF(Z291="",0,Z291),"0")+IFERROR(IF(Z292="",0,Z292),"0")+IFERROR(IF(Z293="",0,Z293),"0")+IFERROR(IF(Z294="",0,Z294),"0")</f>
        <v>0</v>
      </c>
      <c r="AA295" s="546"/>
      <c r="AB295" s="546"/>
      <c r="AC295" s="546"/>
    </row>
    <row r="296" spans="1:68" hidden="1" x14ac:dyDescent="0.2">
      <c r="A296" s="555"/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6"/>
      <c r="P296" s="553" t="s">
        <v>71</v>
      </c>
      <c r="Q296" s="548"/>
      <c r="R296" s="548"/>
      <c r="S296" s="548"/>
      <c r="T296" s="548"/>
      <c r="U296" s="548"/>
      <c r="V296" s="549"/>
      <c r="W296" s="37" t="s">
        <v>69</v>
      </c>
      <c r="X296" s="545">
        <f>IFERROR(SUM(X289:X294),"0")</f>
        <v>0</v>
      </c>
      <c r="Y296" s="545">
        <f>IFERROR(SUM(Y289:Y294),"0")</f>
        <v>0</v>
      </c>
      <c r="Z296" s="37"/>
      <c r="AA296" s="546"/>
      <c r="AB296" s="546"/>
      <c r="AC296" s="546"/>
    </row>
    <row r="297" spans="1:68" ht="14.25" hidden="1" customHeight="1" x14ac:dyDescent="0.25">
      <c r="A297" s="559" t="s">
        <v>64</v>
      </c>
      <c r="B297" s="555"/>
      <c r="C297" s="555"/>
      <c r="D297" s="555"/>
      <c r="E297" s="555"/>
      <c r="F297" s="555"/>
      <c r="G297" s="555"/>
      <c r="H297" s="555"/>
      <c r="I297" s="555"/>
      <c r="J297" s="555"/>
      <c r="K297" s="555"/>
      <c r="L297" s="555"/>
      <c r="M297" s="555"/>
      <c r="N297" s="555"/>
      <c r="O297" s="555"/>
      <c r="P297" s="555"/>
      <c r="Q297" s="555"/>
      <c r="R297" s="555"/>
      <c r="S297" s="555"/>
      <c r="T297" s="555"/>
      <c r="U297" s="555"/>
      <c r="V297" s="555"/>
      <c r="W297" s="555"/>
      <c r="X297" s="555"/>
      <c r="Y297" s="555"/>
      <c r="Z297" s="555"/>
      <c r="AA297" s="539"/>
      <c r="AB297" s="539"/>
      <c r="AC297" s="539"/>
    </row>
    <row r="298" spans="1:68" ht="27" hidden="1" customHeight="1" x14ac:dyDescent="0.25">
      <c r="A298" s="54" t="s">
        <v>465</v>
      </c>
      <c r="B298" s="54" t="s">
        <v>466</v>
      </c>
      <c r="C298" s="31">
        <v>4301030878</v>
      </c>
      <c r="D298" s="560">
        <v>4607091387193</v>
      </c>
      <c r="E298" s="561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6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1"/>
      <c r="R298" s="551"/>
      <c r="S298" s="551"/>
      <c r="T298" s="552"/>
      <c r="U298" s="34"/>
      <c r="V298" s="34"/>
      <c r="W298" s="35" t="s">
        <v>69</v>
      </c>
      <c r="X298" s="543">
        <v>0</v>
      </c>
      <c r="Y298" s="544">
        <f t="shared" ref="Y298:Y304" si="31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90</v>
      </c>
      <c r="AK298" s="68">
        <v>50.4</v>
      </c>
      <c r="BB298" s="344" t="s">
        <v>1</v>
      </c>
      <c r="BM298" s="64">
        <f t="shared" ref="BM298:BM304" si="32">IFERROR(X298*I298/H298,"0")</f>
        <v>0</v>
      </c>
      <c r="BN298" s="64">
        <f t="shared" ref="BN298:BN304" si="33">IFERROR(Y298*I298/H298,"0")</f>
        <v>0</v>
      </c>
      <c r="BO298" s="64">
        <f t="shared" ref="BO298:BO304" si="34">IFERROR(1/J298*(X298/H298),"0")</f>
        <v>0</v>
      </c>
      <c r="BP298" s="64">
        <f t="shared" ref="BP298:BP304" si="35"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4301031153</v>
      </c>
      <c r="D299" s="560">
        <v>4607091387230</v>
      </c>
      <c r="E299" s="561"/>
      <c r="F299" s="542">
        <v>0.7</v>
      </c>
      <c r="G299" s="32">
        <v>6</v>
      </c>
      <c r="H299" s="542">
        <v>4.2</v>
      </c>
      <c r="I299" s="542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1"/>
      <c r="R299" s="551"/>
      <c r="S299" s="551"/>
      <c r="T299" s="552"/>
      <c r="U299" s="34"/>
      <c r="V299" s="34"/>
      <c r="W299" s="35" t="s">
        <v>69</v>
      </c>
      <c r="X299" s="543">
        <v>0</v>
      </c>
      <c r="Y299" s="544">
        <f t="shared" si="31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 t="s">
        <v>90</v>
      </c>
      <c r="AK299" s="68">
        <v>50.4</v>
      </c>
      <c r="BB299" s="346" t="s">
        <v>1</v>
      </c>
      <c r="BM299" s="64">
        <f t="shared" si="32"/>
        <v>0</v>
      </c>
      <c r="BN299" s="64">
        <f t="shared" si="33"/>
        <v>0</v>
      </c>
      <c r="BO299" s="64">
        <f t="shared" si="34"/>
        <v>0</v>
      </c>
      <c r="BP299" s="64">
        <f t="shared" si="35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60">
        <v>4607091387292</v>
      </c>
      <c r="E300" s="561"/>
      <c r="F300" s="542">
        <v>0.73</v>
      </c>
      <c r="G300" s="32">
        <v>6</v>
      </c>
      <c r="H300" s="542">
        <v>4.38</v>
      </c>
      <c r="I300" s="542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1"/>
      <c r="R300" s="551"/>
      <c r="S300" s="551"/>
      <c r="T300" s="552"/>
      <c r="U300" s="34"/>
      <c r="V300" s="34"/>
      <c r="W300" s="35" t="s">
        <v>69</v>
      </c>
      <c r="X300" s="543">
        <v>0</v>
      </c>
      <c r="Y300" s="544">
        <f t="shared" si="31"/>
        <v>0</v>
      </c>
      <c r="Z300" s="36" t="str">
        <f>IFERROR(IF(Y300=0,"",ROUNDUP(Y300/H300,0)*0.00902),"")</f>
        <v/>
      </c>
      <c r="AA300" s="56"/>
      <c r="AB300" s="57"/>
      <c r="AC300" s="347" t="s">
        <v>473</v>
      </c>
      <c r="AG300" s="64"/>
      <c r="AJ300" s="68"/>
      <c r="AK300" s="68">
        <v>0</v>
      </c>
      <c r="BB300" s="348" t="s">
        <v>1</v>
      </c>
      <c r="BM300" s="64">
        <f t="shared" si="32"/>
        <v>0</v>
      </c>
      <c r="BN300" s="64">
        <f t="shared" si="33"/>
        <v>0</v>
      </c>
      <c r="BO300" s="64">
        <f t="shared" si="34"/>
        <v>0</v>
      </c>
      <c r="BP300" s="64">
        <f t="shared" si="35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60">
        <v>4607091387285</v>
      </c>
      <c r="E301" s="561"/>
      <c r="F301" s="542">
        <v>0.35</v>
      </c>
      <c r="G301" s="32">
        <v>6</v>
      </c>
      <c r="H301" s="542">
        <v>2.1</v>
      </c>
      <c r="I301" s="542">
        <v>2.23</v>
      </c>
      <c r="J301" s="32">
        <v>234</v>
      </c>
      <c r="K301" s="32" t="s">
        <v>67</v>
      </c>
      <c r="L301" s="32" t="s">
        <v>273</v>
      </c>
      <c r="M301" s="33" t="s">
        <v>68</v>
      </c>
      <c r="N301" s="33"/>
      <c r="O301" s="32">
        <v>40</v>
      </c>
      <c r="P301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1"/>
      <c r="R301" s="551"/>
      <c r="S301" s="551"/>
      <c r="T301" s="552"/>
      <c r="U301" s="34"/>
      <c r="V301" s="34"/>
      <c r="W301" s="35" t="s">
        <v>69</v>
      </c>
      <c r="X301" s="543">
        <v>0</v>
      </c>
      <c r="Y301" s="544">
        <f t="shared" si="31"/>
        <v>0</v>
      </c>
      <c r="Z301" s="36" t="str">
        <f>IFERROR(IF(Y301=0,"",ROUNDUP(Y301/H301,0)*0.00502),"")</f>
        <v/>
      </c>
      <c r="AA301" s="56"/>
      <c r="AB301" s="57"/>
      <c r="AC301" s="349" t="s">
        <v>470</v>
      </c>
      <c r="AG301" s="64"/>
      <c r="AJ301" s="68" t="s">
        <v>90</v>
      </c>
      <c r="AK301" s="68">
        <v>37.799999999999997</v>
      </c>
      <c r="BB301" s="350" t="s">
        <v>1</v>
      </c>
      <c r="BM301" s="64">
        <f t="shared" si="32"/>
        <v>0</v>
      </c>
      <c r="BN301" s="64">
        <f t="shared" si="33"/>
        <v>0</v>
      </c>
      <c r="BO301" s="64">
        <f t="shared" si="34"/>
        <v>0</v>
      </c>
      <c r="BP301" s="64">
        <f t="shared" si="35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60">
        <v>4607091389845</v>
      </c>
      <c r="E302" s="561"/>
      <c r="F302" s="542">
        <v>0.35</v>
      </c>
      <c r="G302" s="32">
        <v>6</v>
      </c>
      <c r="H302" s="542">
        <v>2.1</v>
      </c>
      <c r="I302" s="542">
        <v>2.2000000000000002</v>
      </c>
      <c r="J302" s="32">
        <v>234</v>
      </c>
      <c r="K302" s="32" t="s">
        <v>67</v>
      </c>
      <c r="L302" s="32" t="s">
        <v>273</v>
      </c>
      <c r="M302" s="33" t="s">
        <v>68</v>
      </c>
      <c r="N302" s="33"/>
      <c r="O302" s="32">
        <v>40</v>
      </c>
      <c r="P302" s="8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1"/>
      <c r="R302" s="551"/>
      <c r="S302" s="551"/>
      <c r="T302" s="552"/>
      <c r="U302" s="34"/>
      <c r="V302" s="34"/>
      <c r="W302" s="35" t="s">
        <v>69</v>
      </c>
      <c r="X302" s="543">
        <v>0</v>
      </c>
      <c r="Y302" s="544">
        <f t="shared" si="31"/>
        <v>0</v>
      </c>
      <c r="Z302" s="36" t="str">
        <f>IFERROR(IF(Y302=0,"",ROUNDUP(Y302/H302,0)*0.00502),"")</f>
        <v/>
      </c>
      <c r="AA302" s="56"/>
      <c r="AB302" s="57"/>
      <c r="AC302" s="351" t="s">
        <v>478</v>
      </c>
      <c r="AG302" s="64"/>
      <c r="AJ302" s="68" t="s">
        <v>90</v>
      </c>
      <c r="AK302" s="68">
        <v>37.799999999999997</v>
      </c>
      <c r="BB302" s="352" t="s">
        <v>1</v>
      </c>
      <c r="BM302" s="64">
        <f t="shared" si="32"/>
        <v>0</v>
      </c>
      <c r="BN302" s="64">
        <f t="shared" si="33"/>
        <v>0</v>
      </c>
      <c r="BO302" s="64">
        <f t="shared" si="34"/>
        <v>0</v>
      </c>
      <c r="BP302" s="64">
        <f t="shared" si="35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60">
        <v>4680115882881</v>
      </c>
      <c r="E303" s="561"/>
      <c r="F303" s="542">
        <v>0.28000000000000003</v>
      </c>
      <c r="G303" s="32">
        <v>6</v>
      </c>
      <c r="H303" s="542">
        <v>1.68</v>
      </c>
      <c r="I303" s="542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1"/>
      <c r="R303" s="551"/>
      <c r="S303" s="551"/>
      <c r="T303" s="552"/>
      <c r="U303" s="34"/>
      <c r="V303" s="34"/>
      <c r="W303" s="35" t="s">
        <v>69</v>
      </c>
      <c r="X303" s="543">
        <v>0</v>
      </c>
      <c r="Y303" s="544">
        <f t="shared" si="31"/>
        <v>0</v>
      </c>
      <c r="Z303" s="36" t="str">
        <f>IFERROR(IF(Y303=0,"",ROUNDUP(Y303/H303,0)*0.00502),"")</f>
        <v/>
      </c>
      <c r="AA303" s="56"/>
      <c r="AB303" s="57"/>
      <c r="AC303" s="353" t="s">
        <v>478</v>
      </c>
      <c r="AG303" s="64"/>
      <c r="AJ303" s="68"/>
      <c r="AK303" s="68">
        <v>0</v>
      </c>
      <c r="BB303" s="354" t="s">
        <v>1</v>
      </c>
      <c r="BM303" s="64">
        <f t="shared" si="32"/>
        <v>0</v>
      </c>
      <c r="BN303" s="64">
        <f t="shared" si="33"/>
        <v>0</v>
      </c>
      <c r="BO303" s="64">
        <f t="shared" si="34"/>
        <v>0</v>
      </c>
      <c r="BP303" s="64">
        <f t="shared" si="35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60">
        <v>4607091383836</v>
      </c>
      <c r="E304" s="561"/>
      <c r="F304" s="542">
        <v>0.3</v>
      </c>
      <c r="G304" s="32">
        <v>6</v>
      </c>
      <c r="H304" s="542">
        <v>1.8</v>
      </c>
      <c r="I304" s="542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1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1"/>
      <c r="R304" s="551"/>
      <c r="S304" s="551"/>
      <c r="T304" s="552"/>
      <c r="U304" s="34"/>
      <c r="V304" s="34"/>
      <c r="W304" s="35" t="s">
        <v>69</v>
      </c>
      <c r="X304" s="543">
        <v>0</v>
      </c>
      <c r="Y304" s="544">
        <f t="shared" si="31"/>
        <v>0</v>
      </c>
      <c r="Z304" s="36" t="str">
        <f>IFERROR(IF(Y304=0,"",ROUNDUP(Y304/H304,0)*0.00651),"")</f>
        <v/>
      </c>
      <c r="AA304" s="56"/>
      <c r="AB304" s="57"/>
      <c r="AC304" s="355" t="s">
        <v>483</v>
      </c>
      <c r="AG304" s="64"/>
      <c r="AJ304" s="68" t="s">
        <v>90</v>
      </c>
      <c r="AK304" s="68">
        <v>25.2</v>
      </c>
      <c r="BB304" s="356" t="s">
        <v>1</v>
      </c>
      <c r="BM304" s="64">
        <f t="shared" si="32"/>
        <v>0</v>
      </c>
      <c r="BN304" s="64">
        <f t="shared" si="33"/>
        <v>0</v>
      </c>
      <c r="BO304" s="64">
        <f t="shared" si="34"/>
        <v>0</v>
      </c>
      <c r="BP304" s="64">
        <f t="shared" si="35"/>
        <v>0</v>
      </c>
    </row>
    <row r="305" spans="1:68" hidden="1" x14ac:dyDescent="0.2">
      <c r="A305" s="554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53" t="s">
        <v>71</v>
      </c>
      <c r="Q305" s="548"/>
      <c r="R305" s="548"/>
      <c r="S305" s="548"/>
      <c r="T305" s="548"/>
      <c r="U305" s="548"/>
      <c r="V305" s="549"/>
      <c r="W305" s="37" t="s">
        <v>72</v>
      </c>
      <c r="X305" s="545">
        <f>IFERROR(X298/H298,"0")+IFERROR(X299/H299,"0")+IFERROR(X300/H300,"0")+IFERROR(X301/H301,"0")+IFERROR(X302/H302,"0")+IFERROR(X303/H303,"0")+IFERROR(X304/H304,"0")</f>
        <v>0</v>
      </c>
      <c r="Y305" s="545">
        <f>IFERROR(Y298/H298,"0")+IFERROR(Y299/H299,"0")+IFERROR(Y300/H300,"0")+IFERROR(Y301/H301,"0")+IFERROR(Y302/H302,"0")+IFERROR(Y303/H303,"0")+IFERROR(Y304/H304,"0")</f>
        <v>0</v>
      </c>
      <c r="Z305" s="545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6"/>
      <c r="AB305" s="546"/>
      <c r="AC305" s="546"/>
    </row>
    <row r="306" spans="1:68" hidden="1" x14ac:dyDescent="0.2">
      <c r="A306" s="555"/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6"/>
      <c r="P306" s="553" t="s">
        <v>71</v>
      </c>
      <c r="Q306" s="548"/>
      <c r="R306" s="548"/>
      <c r="S306" s="548"/>
      <c r="T306" s="548"/>
      <c r="U306" s="548"/>
      <c r="V306" s="549"/>
      <c r="W306" s="37" t="s">
        <v>69</v>
      </c>
      <c r="X306" s="545">
        <f>IFERROR(SUM(X298:X304),"0")</f>
        <v>0</v>
      </c>
      <c r="Y306" s="545">
        <f>IFERROR(SUM(Y298:Y304),"0")</f>
        <v>0</v>
      </c>
      <c r="Z306" s="37"/>
      <c r="AA306" s="546"/>
      <c r="AB306" s="546"/>
      <c r="AC306" s="546"/>
    </row>
    <row r="307" spans="1:68" ht="14.25" hidden="1" customHeight="1" x14ac:dyDescent="0.25">
      <c r="A307" s="559" t="s">
        <v>73</v>
      </c>
      <c r="B307" s="555"/>
      <c r="C307" s="555"/>
      <c r="D307" s="555"/>
      <c r="E307" s="555"/>
      <c r="F307" s="555"/>
      <c r="G307" s="555"/>
      <c r="H307" s="555"/>
      <c r="I307" s="555"/>
      <c r="J307" s="555"/>
      <c r="K307" s="555"/>
      <c r="L307" s="555"/>
      <c r="M307" s="555"/>
      <c r="N307" s="555"/>
      <c r="O307" s="555"/>
      <c r="P307" s="555"/>
      <c r="Q307" s="555"/>
      <c r="R307" s="555"/>
      <c r="S307" s="555"/>
      <c r="T307" s="555"/>
      <c r="U307" s="555"/>
      <c r="V307" s="555"/>
      <c r="W307" s="555"/>
      <c r="X307" s="555"/>
      <c r="Y307" s="555"/>
      <c r="Z307" s="555"/>
      <c r="AA307" s="539"/>
      <c r="AB307" s="539"/>
      <c r="AC307" s="539"/>
    </row>
    <row r="308" spans="1:68" ht="27" hidden="1" customHeight="1" x14ac:dyDescent="0.25">
      <c r="A308" s="54" t="s">
        <v>484</v>
      </c>
      <c r="B308" s="54" t="s">
        <v>485</v>
      </c>
      <c r="C308" s="31">
        <v>4301051100</v>
      </c>
      <c r="D308" s="560">
        <v>4607091387766</v>
      </c>
      <c r="E308" s="561"/>
      <c r="F308" s="542">
        <v>1.3</v>
      </c>
      <c r="G308" s="32">
        <v>6</v>
      </c>
      <c r="H308" s="542">
        <v>7.8</v>
      </c>
      <c r="I308" s="542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1"/>
      <c r="R308" s="551"/>
      <c r="S308" s="551"/>
      <c r="T308" s="552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 t="s">
        <v>90</v>
      </c>
      <c r="AK308" s="68">
        <v>62.4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60">
        <v>4607091387957</v>
      </c>
      <c r="E309" s="561"/>
      <c r="F309" s="542">
        <v>1.3</v>
      </c>
      <c r="G309" s="32">
        <v>6</v>
      </c>
      <c r="H309" s="542">
        <v>7.8</v>
      </c>
      <c r="I309" s="542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1"/>
      <c r="R309" s="551"/>
      <c r="S309" s="551"/>
      <c r="T309" s="552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60">
        <v>4607091387964</v>
      </c>
      <c r="E310" s="561"/>
      <c r="F310" s="542">
        <v>1.35</v>
      </c>
      <c r="G310" s="32">
        <v>6</v>
      </c>
      <c r="H310" s="542">
        <v>8.1</v>
      </c>
      <c r="I310" s="542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1"/>
      <c r="R310" s="551"/>
      <c r="S310" s="551"/>
      <c r="T310" s="552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60">
        <v>4680115884588</v>
      </c>
      <c r="E311" s="561"/>
      <c r="F311" s="542">
        <v>0.5</v>
      </c>
      <c r="G311" s="32">
        <v>6</v>
      </c>
      <c r="H311" s="542">
        <v>3</v>
      </c>
      <c r="I311" s="542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1"/>
      <c r="R311" s="551"/>
      <c r="S311" s="551"/>
      <c r="T311" s="552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 t="s">
        <v>90</v>
      </c>
      <c r="AK311" s="68">
        <v>42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60">
        <v>4607091387513</v>
      </c>
      <c r="E312" s="561"/>
      <c r="F312" s="542">
        <v>0.45</v>
      </c>
      <c r="G312" s="32">
        <v>6</v>
      </c>
      <c r="H312" s="542">
        <v>2.7</v>
      </c>
      <c r="I312" s="542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7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1"/>
      <c r="R312" s="551"/>
      <c r="S312" s="551"/>
      <c r="T312" s="552"/>
      <c r="U312" s="34"/>
      <c r="V312" s="34"/>
      <c r="W312" s="35" t="s">
        <v>69</v>
      </c>
      <c r="X312" s="543">
        <v>0</v>
      </c>
      <c r="Y312" s="544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5" t="s">
        <v>498</v>
      </c>
      <c r="AG312" s="64"/>
      <c r="AJ312" s="68"/>
      <c r="AK312" s="68">
        <v>0</v>
      </c>
      <c r="BB312" s="36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54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53" t="s">
        <v>71</v>
      </c>
      <c r="Q313" s="548"/>
      <c r="R313" s="548"/>
      <c r="S313" s="548"/>
      <c r="T313" s="548"/>
      <c r="U313" s="548"/>
      <c r="V313" s="549"/>
      <c r="W313" s="37" t="s">
        <v>72</v>
      </c>
      <c r="X313" s="545">
        <f>IFERROR(X308/H308,"0")+IFERROR(X309/H309,"0")+IFERROR(X310/H310,"0")+IFERROR(X311/H311,"0")+IFERROR(X312/H312,"0")</f>
        <v>0</v>
      </c>
      <c r="Y313" s="545">
        <f>IFERROR(Y308/H308,"0")+IFERROR(Y309/H309,"0")+IFERROR(Y310/H310,"0")+IFERROR(Y311/H311,"0")+IFERROR(Y312/H312,"0")</f>
        <v>0</v>
      </c>
      <c r="Z313" s="545">
        <f>IFERROR(IF(Z308="",0,Z308),"0")+IFERROR(IF(Z309="",0,Z309),"0")+IFERROR(IF(Z310="",0,Z310),"0")+IFERROR(IF(Z311="",0,Z311),"0")+IFERROR(IF(Z312="",0,Z312),"0")</f>
        <v>0</v>
      </c>
      <c r="AA313" s="546"/>
      <c r="AB313" s="546"/>
      <c r="AC313" s="546"/>
    </row>
    <row r="314" spans="1:68" hidden="1" x14ac:dyDescent="0.2">
      <c r="A314" s="555"/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6"/>
      <c r="P314" s="553" t="s">
        <v>71</v>
      </c>
      <c r="Q314" s="548"/>
      <c r="R314" s="548"/>
      <c r="S314" s="548"/>
      <c r="T314" s="548"/>
      <c r="U314" s="548"/>
      <c r="V314" s="549"/>
      <c r="W314" s="37" t="s">
        <v>69</v>
      </c>
      <c r="X314" s="545">
        <f>IFERROR(SUM(X308:X312),"0")</f>
        <v>0</v>
      </c>
      <c r="Y314" s="545">
        <f>IFERROR(SUM(Y308:Y312),"0")</f>
        <v>0</v>
      </c>
      <c r="Z314" s="37"/>
      <c r="AA314" s="546"/>
      <c r="AB314" s="546"/>
      <c r="AC314" s="546"/>
    </row>
    <row r="315" spans="1:68" ht="14.25" hidden="1" customHeight="1" x14ac:dyDescent="0.25">
      <c r="A315" s="559" t="s">
        <v>166</v>
      </c>
      <c r="B315" s="555"/>
      <c r="C315" s="555"/>
      <c r="D315" s="555"/>
      <c r="E315" s="555"/>
      <c r="F315" s="555"/>
      <c r="G315" s="555"/>
      <c r="H315" s="555"/>
      <c r="I315" s="555"/>
      <c r="J315" s="555"/>
      <c r="K315" s="555"/>
      <c r="L315" s="555"/>
      <c r="M315" s="555"/>
      <c r="N315" s="555"/>
      <c r="O315" s="555"/>
      <c r="P315" s="555"/>
      <c r="Q315" s="555"/>
      <c r="R315" s="555"/>
      <c r="S315" s="555"/>
      <c r="T315" s="555"/>
      <c r="U315" s="555"/>
      <c r="V315" s="555"/>
      <c r="W315" s="555"/>
      <c r="X315" s="555"/>
      <c r="Y315" s="555"/>
      <c r="Z315" s="555"/>
      <c r="AA315" s="539"/>
      <c r="AB315" s="539"/>
      <c r="AC315" s="539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60">
        <v>4607091380880</v>
      </c>
      <c r="E316" s="561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1"/>
      <c r="R316" s="551"/>
      <c r="S316" s="551"/>
      <c r="T316" s="552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90</v>
      </c>
      <c r="AK316" s="68">
        <v>67.2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502</v>
      </c>
      <c r="B317" s="54" t="s">
        <v>503</v>
      </c>
      <c r="C317" s="31">
        <v>4301060406</v>
      </c>
      <c r="D317" s="560">
        <v>4607091384482</v>
      </c>
      <c r="E317" s="561"/>
      <c r="F317" s="542">
        <v>1.3</v>
      </c>
      <c r="G317" s="32">
        <v>6</v>
      </c>
      <c r="H317" s="542">
        <v>7.8</v>
      </c>
      <c r="I317" s="542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1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1"/>
      <c r="R317" s="551"/>
      <c r="S317" s="551"/>
      <c r="T317" s="552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9" t="s">
        <v>504</v>
      </c>
      <c r="AG317" s="64"/>
      <c r="AJ317" s="68" t="s">
        <v>90</v>
      </c>
      <c r="AK317" s="68">
        <v>62.4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505</v>
      </c>
      <c r="B318" s="54" t="s">
        <v>506</v>
      </c>
      <c r="C318" s="31">
        <v>4301060484</v>
      </c>
      <c r="D318" s="560">
        <v>4607091380897</v>
      </c>
      <c r="E318" s="561"/>
      <c r="F318" s="542">
        <v>1.4</v>
      </c>
      <c r="G318" s="32">
        <v>6</v>
      </c>
      <c r="H318" s="542">
        <v>8.4</v>
      </c>
      <c r="I318" s="542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6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1"/>
      <c r="R318" s="551"/>
      <c r="S318" s="551"/>
      <c r="T318" s="552"/>
      <c r="U318" s="34"/>
      <c r="V318" s="34"/>
      <c r="W318" s="35" t="s">
        <v>69</v>
      </c>
      <c r="X318" s="543">
        <v>0</v>
      </c>
      <c r="Y318" s="544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71" t="s">
        <v>507</v>
      </c>
      <c r="AG318" s="64"/>
      <c r="AJ318" s="68" t="s">
        <v>90</v>
      </c>
      <c r="AK318" s="68">
        <v>67.2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54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53" t="s">
        <v>71</v>
      </c>
      <c r="Q319" s="548"/>
      <c r="R319" s="548"/>
      <c r="S319" s="548"/>
      <c r="T319" s="548"/>
      <c r="U319" s="548"/>
      <c r="V319" s="549"/>
      <c r="W319" s="37" t="s">
        <v>72</v>
      </c>
      <c r="X319" s="545">
        <f>IFERROR(X316/H316,"0")+IFERROR(X317/H317,"0")+IFERROR(X318/H318,"0")</f>
        <v>0</v>
      </c>
      <c r="Y319" s="545">
        <f>IFERROR(Y316/H316,"0")+IFERROR(Y317/H317,"0")+IFERROR(Y318/H318,"0")</f>
        <v>0</v>
      </c>
      <c r="Z319" s="545">
        <f>IFERROR(IF(Z316="",0,Z316),"0")+IFERROR(IF(Z317="",0,Z317),"0")+IFERROR(IF(Z318="",0,Z318),"0")</f>
        <v>0</v>
      </c>
      <c r="AA319" s="546"/>
      <c r="AB319" s="546"/>
      <c r="AC319" s="546"/>
    </row>
    <row r="320" spans="1:68" hidden="1" x14ac:dyDescent="0.2">
      <c r="A320" s="555"/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6"/>
      <c r="P320" s="553" t="s">
        <v>71</v>
      </c>
      <c r="Q320" s="548"/>
      <c r="R320" s="548"/>
      <c r="S320" s="548"/>
      <c r="T320" s="548"/>
      <c r="U320" s="548"/>
      <c r="V320" s="549"/>
      <c r="W320" s="37" t="s">
        <v>69</v>
      </c>
      <c r="X320" s="545">
        <f>IFERROR(SUM(X316:X318),"0")</f>
        <v>0</v>
      </c>
      <c r="Y320" s="545">
        <f>IFERROR(SUM(Y316:Y318),"0")</f>
        <v>0</v>
      </c>
      <c r="Z320" s="37"/>
      <c r="AA320" s="546"/>
      <c r="AB320" s="546"/>
      <c r="AC320" s="546"/>
    </row>
    <row r="321" spans="1:68" ht="14.25" hidden="1" customHeight="1" x14ac:dyDescent="0.25">
      <c r="A321" s="559" t="s">
        <v>93</v>
      </c>
      <c r="B321" s="555"/>
      <c r="C321" s="555"/>
      <c r="D321" s="555"/>
      <c r="E321" s="555"/>
      <c r="F321" s="555"/>
      <c r="G321" s="555"/>
      <c r="H321" s="555"/>
      <c r="I321" s="555"/>
      <c r="J321" s="555"/>
      <c r="K321" s="555"/>
      <c r="L321" s="555"/>
      <c r="M321" s="555"/>
      <c r="N321" s="555"/>
      <c r="O321" s="555"/>
      <c r="P321" s="555"/>
      <c r="Q321" s="555"/>
      <c r="R321" s="555"/>
      <c r="S321" s="555"/>
      <c r="T321" s="555"/>
      <c r="U321" s="555"/>
      <c r="V321" s="555"/>
      <c r="W321" s="555"/>
      <c r="X321" s="555"/>
      <c r="Y321" s="555"/>
      <c r="Z321" s="555"/>
      <c r="AA321" s="539"/>
      <c r="AB321" s="539"/>
      <c r="AC321" s="539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60">
        <v>4607091388381</v>
      </c>
      <c r="E322" s="561"/>
      <c r="F322" s="542">
        <v>0.38</v>
      </c>
      <c r="G322" s="32">
        <v>8</v>
      </c>
      <c r="H322" s="542">
        <v>3.04</v>
      </c>
      <c r="I322" s="542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3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1"/>
      <c r="R322" s="551"/>
      <c r="S322" s="551"/>
      <c r="T322" s="552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510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60">
        <v>4607091388374</v>
      </c>
      <c r="E323" s="561"/>
      <c r="F323" s="542">
        <v>0.38</v>
      </c>
      <c r="G323" s="32">
        <v>8</v>
      </c>
      <c r="H323" s="542">
        <v>3.04</v>
      </c>
      <c r="I323" s="542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646" t="s">
        <v>513</v>
      </c>
      <c r="Q323" s="551"/>
      <c r="R323" s="551"/>
      <c r="S323" s="551"/>
      <c r="T323" s="552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5" t="s">
        <v>510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60">
        <v>4607091383102</v>
      </c>
      <c r="E324" s="561"/>
      <c r="F324" s="542">
        <v>0.17</v>
      </c>
      <c r="G324" s="32">
        <v>15</v>
      </c>
      <c r="H324" s="542">
        <v>2.5499999999999998</v>
      </c>
      <c r="I324" s="542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1"/>
      <c r="R324" s="551"/>
      <c r="S324" s="551"/>
      <c r="T324" s="552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516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60">
        <v>4607091388404</v>
      </c>
      <c r="E325" s="561"/>
      <c r="F325" s="542">
        <v>0.17</v>
      </c>
      <c r="G325" s="32">
        <v>15</v>
      </c>
      <c r="H325" s="542">
        <v>2.5499999999999998</v>
      </c>
      <c r="I325" s="542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1"/>
      <c r="R325" s="551"/>
      <c r="S325" s="551"/>
      <c r="T325" s="552"/>
      <c r="U325" s="34"/>
      <c r="V325" s="34"/>
      <c r="W325" s="35" t="s">
        <v>69</v>
      </c>
      <c r="X325" s="543">
        <v>0</v>
      </c>
      <c r="Y325" s="544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9" t="s">
        <v>510</v>
      </c>
      <c r="AG325" s="64"/>
      <c r="AJ325" s="68" t="s">
        <v>90</v>
      </c>
      <c r="AK325" s="68">
        <v>35.700000000000003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4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53" t="s">
        <v>71</v>
      </c>
      <c r="Q326" s="548"/>
      <c r="R326" s="548"/>
      <c r="S326" s="548"/>
      <c r="T326" s="548"/>
      <c r="U326" s="548"/>
      <c r="V326" s="549"/>
      <c r="W326" s="37" t="s">
        <v>72</v>
      </c>
      <c r="X326" s="545">
        <f>IFERROR(X322/H322,"0")+IFERROR(X323/H323,"0")+IFERROR(X324/H324,"0")+IFERROR(X325/H325,"0")</f>
        <v>0</v>
      </c>
      <c r="Y326" s="545">
        <f>IFERROR(Y322/H322,"0")+IFERROR(Y323/H323,"0")+IFERROR(Y324/H324,"0")+IFERROR(Y325/H325,"0")</f>
        <v>0</v>
      </c>
      <c r="Z326" s="545">
        <f>IFERROR(IF(Z322="",0,Z322),"0")+IFERROR(IF(Z323="",0,Z323),"0")+IFERROR(IF(Z324="",0,Z324),"0")+IFERROR(IF(Z325="",0,Z325),"0")</f>
        <v>0</v>
      </c>
      <c r="AA326" s="546"/>
      <c r="AB326" s="546"/>
      <c r="AC326" s="546"/>
    </row>
    <row r="327" spans="1:68" hidden="1" x14ac:dyDescent="0.2">
      <c r="A327" s="555"/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6"/>
      <c r="P327" s="553" t="s">
        <v>71</v>
      </c>
      <c r="Q327" s="548"/>
      <c r="R327" s="548"/>
      <c r="S327" s="548"/>
      <c r="T327" s="548"/>
      <c r="U327" s="548"/>
      <c r="V327" s="549"/>
      <c r="W327" s="37" t="s">
        <v>69</v>
      </c>
      <c r="X327" s="545">
        <f>IFERROR(SUM(X322:X325),"0")</f>
        <v>0</v>
      </c>
      <c r="Y327" s="545">
        <f>IFERROR(SUM(Y322:Y325),"0")</f>
        <v>0</v>
      </c>
      <c r="Z327" s="37"/>
      <c r="AA327" s="546"/>
      <c r="AB327" s="546"/>
      <c r="AC327" s="546"/>
    </row>
    <row r="328" spans="1:68" ht="14.25" hidden="1" customHeight="1" x14ac:dyDescent="0.25">
      <c r="A328" s="559" t="s">
        <v>519</v>
      </c>
      <c r="B328" s="555"/>
      <c r="C328" s="555"/>
      <c r="D328" s="555"/>
      <c r="E328" s="555"/>
      <c r="F328" s="555"/>
      <c r="G328" s="555"/>
      <c r="H328" s="555"/>
      <c r="I328" s="555"/>
      <c r="J328" s="555"/>
      <c r="K328" s="555"/>
      <c r="L328" s="555"/>
      <c r="M328" s="555"/>
      <c r="N328" s="555"/>
      <c r="O328" s="555"/>
      <c r="P328" s="555"/>
      <c r="Q328" s="555"/>
      <c r="R328" s="555"/>
      <c r="S328" s="555"/>
      <c r="T328" s="555"/>
      <c r="U328" s="555"/>
      <c r="V328" s="555"/>
      <c r="W328" s="555"/>
      <c r="X328" s="555"/>
      <c r="Y328" s="555"/>
      <c r="Z328" s="555"/>
      <c r="AA328" s="539"/>
      <c r="AB328" s="539"/>
      <c r="AC328" s="539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60">
        <v>4680115881808</v>
      </c>
      <c r="E329" s="561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1"/>
      <c r="R329" s="551"/>
      <c r="S329" s="551"/>
      <c r="T329" s="552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60">
        <v>4680115881822</v>
      </c>
      <c r="E330" s="561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1"/>
      <c r="R330" s="551"/>
      <c r="S330" s="551"/>
      <c r="T330" s="552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523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60">
        <v>4680115880016</v>
      </c>
      <c r="E331" s="561"/>
      <c r="F331" s="542">
        <v>0.1</v>
      </c>
      <c r="G331" s="32">
        <v>20</v>
      </c>
      <c r="H331" s="542">
        <v>2</v>
      </c>
      <c r="I331" s="542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8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1"/>
      <c r="R331" s="551"/>
      <c r="S331" s="551"/>
      <c r="T331" s="552"/>
      <c r="U331" s="34"/>
      <c r="V331" s="34"/>
      <c r="W331" s="35" t="s">
        <v>69</v>
      </c>
      <c r="X331" s="543">
        <v>0</v>
      </c>
      <c r="Y331" s="544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5" t="s">
        <v>523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4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53" t="s">
        <v>71</v>
      </c>
      <c r="Q332" s="548"/>
      <c r="R332" s="548"/>
      <c r="S332" s="548"/>
      <c r="T332" s="548"/>
      <c r="U332" s="548"/>
      <c r="V332" s="549"/>
      <c r="W332" s="37" t="s">
        <v>72</v>
      </c>
      <c r="X332" s="545">
        <f>IFERROR(X329/H329,"0")+IFERROR(X330/H330,"0")+IFERROR(X331/H331,"0")</f>
        <v>0</v>
      </c>
      <c r="Y332" s="545">
        <f>IFERROR(Y329/H329,"0")+IFERROR(Y330/H330,"0")+IFERROR(Y331/H331,"0")</f>
        <v>0</v>
      </c>
      <c r="Z332" s="545">
        <f>IFERROR(IF(Z329="",0,Z329),"0")+IFERROR(IF(Z330="",0,Z330),"0")+IFERROR(IF(Z331="",0,Z331),"0")</f>
        <v>0</v>
      </c>
      <c r="AA332" s="546"/>
      <c r="AB332" s="546"/>
      <c r="AC332" s="546"/>
    </row>
    <row r="333" spans="1:68" hidden="1" x14ac:dyDescent="0.2">
      <c r="A333" s="555"/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6"/>
      <c r="P333" s="553" t="s">
        <v>71</v>
      </c>
      <c r="Q333" s="548"/>
      <c r="R333" s="548"/>
      <c r="S333" s="548"/>
      <c r="T333" s="548"/>
      <c r="U333" s="548"/>
      <c r="V333" s="549"/>
      <c r="W333" s="37" t="s">
        <v>69</v>
      </c>
      <c r="X333" s="545">
        <f>IFERROR(SUM(X329:X331),"0")</f>
        <v>0</v>
      </c>
      <c r="Y333" s="545">
        <f>IFERROR(SUM(Y329:Y331),"0")</f>
        <v>0</v>
      </c>
      <c r="Z333" s="37"/>
      <c r="AA333" s="546"/>
      <c r="AB333" s="546"/>
      <c r="AC333" s="546"/>
    </row>
    <row r="334" spans="1:68" ht="16.5" hidden="1" customHeight="1" x14ac:dyDescent="0.25">
      <c r="A334" s="599" t="s">
        <v>528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8"/>
      <c r="AB334" s="538"/>
      <c r="AC334" s="538"/>
    </row>
    <row r="335" spans="1:68" ht="14.25" hidden="1" customHeight="1" x14ac:dyDescent="0.25">
      <c r="A335" s="559" t="s">
        <v>73</v>
      </c>
      <c r="B335" s="555"/>
      <c r="C335" s="555"/>
      <c r="D335" s="555"/>
      <c r="E335" s="555"/>
      <c r="F335" s="555"/>
      <c r="G335" s="555"/>
      <c r="H335" s="555"/>
      <c r="I335" s="555"/>
      <c r="J335" s="555"/>
      <c r="K335" s="555"/>
      <c r="L335" s="555"/>
      <c r="M335" s="555"/>
      <c r="N335" s="555"/>
      <c r="O335" s="555"/>
      <c r="P335" s="555"/>
      <c r="Q335" s="555"/>
      <c r="R335" s="555"/>
      <c r="S335" s="555"/>
      <c r="T335" s="555"/>
      <c r="U335" s="555"/>
      <c r="V335" s="555"/>
      <c r="W335" s="555"/>
      <c r="X335" s="555"/>
      <c r="Y335" s="555"/>
      <c r="Z335" s="555"/>
      <c r="AA335" s="539"/>
      <c r="AB335" s="539"/>
      <c r="AC335" s="539"/>
    </row>
    <row r="336" spans="1:68" ht="27" hidden="1" customHeight="1" x14ac:dyDescent="0.25">
      <c r="A336" s="54" t="s">
        <v>529</v>
      </c>
      <c r="B336" s="54" t="s">
        <v>530</v>
      </c>
      <c r="C336" s="31">
        <v>4301051489</v>
      </c>
      <c r="D336" s="560">
        <v>4607091387919</v>
      </c>
      <c r="E336" s="561"/>
      <c r="F336" s="542">
        <v>1.35</v>
      </c>
      <c r="G336" s="32">
        <v>6</v>
      </c>
      <c r="H336" s="542">
        <v>8.1</v>
      </c>
      <c r="I336" s="542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6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1"/>
      <c r="R336" s="551"/>
      <c r="S336" s="551"/>
      <c r="T336" s="552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7" t="s">
        <v>531</v>
      </c>
      <c r="AG336" s="64"/>
      <c r="AJ336" s="68" t="s">
        <v>90</v>
      </c>
      <c r="AK336" s="68">
        <v>64.8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60">
        <v>4680115883604</v>
      </c>
      <c r="E337" s="561"/>
      <c r="F337" s="542">
        <v>0.35</v>
      </c>
      <c r="G337" s="32">
        <v>6</v>
      </c>
      <c r="H337" s="542">
        <v>2.1</v>
      </c>
      <c r="I337" s="542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1"/>
      <c r="R337" s="551"/>
      <c r="S337" s="551"/>
      <c r="T337" s="552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 t="s">
        <v>90</v>
      </c>
      <c r="AK337" s="68">
        <v>29.4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60">
        <v>4680115883567</v>
      </c>
      <c r="E338" s="561"/>
      <c r="F338" s="542">
        <v>0.35</v>
      </c>
      <c r="G338" s="32">
        <v>6</v>
      </c>
      <c r="H338" s="542">
        <v>2.1</v>
      </c>
      <c r="I338" s="542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56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1"/>
      <c r="R338" s="551"/>
      <c r="S338" s="551"/>
      <c r="T338" s="552"/>
      <c r="U338" s="34"/>
      <c r="V338" s="34"/>
      <c r="W338" s="35" t="s">
        <v>69</v>
      </c>
      <c r="X338" s="543">
        <v>0</v>
      </c>
      <c r="Y338" s="54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1" t="s">
        <v>537</v>
      </c>
      <c r="AG338" s="64"/>
      <c r="AJ338" s="68" t="s">
        <v>90</v>
      </c>
      <c r="AK338" s="68">
        <v>29.4</v>
      </c>
      <c r="BB338" s="392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54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53" t="s">
        <v>71</v>
      </c>
      <c r="Q339" s="548"/>
      <c r="R339" s="548"/>
      <c r="S339" s="548"/>
      <c r="T339" s="548"/>
      <c r="U339" s="548"/>
      <c r="V339" s="549"/>
      <c r="W339" s="37" t="s">
        <v>72</v>
      </c>
      <c r="X339" s="545">
        <f>IFERROR(X336/H336,"0")+IFERROR(X337/H337,"0")+IFERROR(X338/H338,"0")</f>
        <v>0</v>
      </c>
      <c r="Y339" s="545">
        <f>IFERROR(Y336/H336,"0")+IFERROR(Y337/H337,"0")+IFERROR(Y338/H338,"0")</f>
        <v>0</v>
      </c>
      <c r="Z339" s="545">
        <f>IFERROR(IF(Z336="",0,Z336),"0")+IFERROR(IF(Z337="",0,Z337),"0")+IFERROR(IF(Z338="",0,Z338),"0")</f>
        <v>0</v>
      </c>
      <c r="AA339" s="546"/>
      <c r="AB339" s="546"/>
      <c r="AC339" s="546"/>
    </row>
    <row r="340" spans="1:68" hidden="1" x14ac:dyDescent="0.2">
      <c r="A340" s="555"/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6"/>
      <c r="P340" s="553" t="s">
        <v>71</v>
      </c>
      <c r="Q340" s="548"/>
      <c r="R340" s="548"/>
      <c r="S340" s="548"/>
      <c r="T340" s="548"/>
      <c r="U340" s="548"/>
      <c r="V340" s="549"/>
      <c r="W340" s="37" t="s">
        <v>69</v>
      </c>
      <c r="X340" s="545">
        <f>IFERROR(SUM(X336:X338),"0")</f>
        <v>0</v>
      </c>
      <c r="Y340" s="545">
        <f>IFERROR(SUM(Y336:Y338),"0")</f>
        <v>0</v>
      </c>
      <c r="Z340" s="37"/>
      <c r="AA340" s="546"/>
      <c r="AB340" s="546"/>
      <c r="AC340" s="546"/>
    </row>
    <row r="341" spans="1:68" ht="27.75" hidden="1" customHeight="1" x14ac:dyDescent="0.2">
      <c r="A341" s="647" t="s">
        <v>538</v>
      </c>
      <c r="B341" s="648"/>
      <c r="C341" s="648"/>
      <c r="D341" s="648"/>
      <c r="E341" s="648"/>
      <c r="F341" s="648"/>
      <c r="G341" s="648"/>
      <c r="H341" s="648"/>
      <c r="I341" s="648"/>
      <c r="J341" s="648"/>
      <c r="K341" s="648"/>
      <c r="L341" s="648"/>
      <c r="M341" s="648"/>
      <c r="N341" s="648"/>
      <c r="O341" s="648"/>
      <c r="P341" s="648"/>
      <c r="Q341" s="648"/>
      <c r="R341" s="648"/>
      <c r="S341" s="648"/>
      <c r="T341" s="648"/>
      <c r="U341" s="648"/>
      <c r="V341" s="648"/>
      <c r="W341" s="648"/>
      <c r="X341" s="648"/>
      <c r="Y341" s="648"/>
      <c r="Z341" s="648"/>
      <c r="AA341" s="48"/>
      <c r="AB341" s="48"/>
      <c r="AC341" s="48"/>
    </row>
    <row r="342" spans="1:68" ht="16.5" hidden="1" customHeight="1" x14ac:dyDescent="0.25">
      <c r="A342" s="599" t="s">
        <v>539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8"/>
      <c r="AB342" s="538"/>
      <c r="AC342" s="538"/>
    </row>
    <row r="343" spans="1:68" ht="14.25" hidden="1" customHeight="1" x14ac:dyDescent="0.25">
      <c r="A343" s="559" t="s">
        <v>101</v>
      </c>
      <c r="B343" s="555"/>
      <c r="C343" s="555"/>
      <c r="D343" s="555"/>
      <c r="E343" s="555"/>
      <c r="F343" s="555"/>
      <c r="G343" s="555"/>
      <c r="H343" s="555"/>
      <c r="I343" s="555"/>
      <c r="J343" s="555"/>
      <c r="K343" s="555"/>
      <c r="L343" s="555"/>
      <c r="M343" s="555"/>
      <c r="N343" s="555"/>
      <c r="O343" s="555"/>
      <c r="P343" s="555"/>
      <c r="Q343" s="555"/>
      <c r="R343" s="555"/>
      <c r="S343" s="555"/>
      <c r="T343" s="555"/>
      <c r="U343" s="555"/>
      <c r="V343" s="555"/>
      <c r="W343" s="555"/>
      <c r="X343" s="555"/>
      <c r="Y343" s="555"/>
      <c r="Z343" s="555"/>
      <c r="AA343" s="539"/>
      <c r="AB343" s="539"/>
      <c r="AC343" s="539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60">
        <v>4680115884847</v>
      </c>
      <c r="E344" s="561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1"/>
      <c r="R344" s="551"/>
      <c r="S344" s="551"/>
      <c r="T344" s="552"/>
      <c r="U344" s="34"/>
      <c r="V344" s="34"/>
      <c r="W344" s="35" t="s">
        <v>69</v>
      </c>
      <c r="X344" s="543">
        <v>7500</v>
      </c>
      <c r="Y344" s="544">
        <f t="shared" ref="Y344:Y350" si="36">IFERROR(IF(X344="",0,CEILING((X344/$H344),1)*$H344),"")</f>
        <v>7500</v>
      </c>
      <c r="Z344" s="36">
        <f>IFERROR(IF(Y344=0,"",ROUNDUP(Y344/H344,0)*0.02175),"")</f>
        <v>10.875</v>
      </c>
      <c r="AA344" s="56"/>
      <c r="AB344" s="57"/>
      <c r="AC344" s="393" t="s">
        <v>542</v>
      </c>
      <c r="AG344" s="64"/>
      <c r="AJ344" s="68" t="s">
        <v>90</v>
      </c>
      <c r="AK344" s="68">
        <v>15</v>
      </c>
      <c r="BB344" s="394" t="s">
        <v>1</v>
      </c>
      <c r="BM344" s="64">
        <f t="shared" ref="BM344:BM350" si="37">IFERROR(X344*I344/H344,"0")</f>
        <v>7740</v>
      </c>
      <c r="BN344" s="64">
        <f t="shared" ref="BN344:BN350" si="38">IFERROR(Y344*I344/H344,"0")</f>
        <v>7740</v>
      </c>
      <c r="BO344" s="64">
        <f t="shared" ref="BO344:BO350" si="39">IFERROR(1/J344*(X344/H344),"0")</f>
        <v>10.416666666666666</v>
      </c>
      <c r="BP344" s="64">
        <f t="shared" ref="BP344:BP350" si="40">IFERROR(1/J344*(Y344/H344),"0")</f>
        <v>10.416666666666666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60">
        <v>4680115884854</v>
      </c>
      <c r="E345" s="561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6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1"/>
      <c r="R345" s="551"/>
      <c r="S345" s="551"/>
      <c r="T345" s="552"/>
      <c r="U345" s="34"/>
      <c r="V345" s="34"/>
      <c r="W345" s="35" t="s">
        <v>69</v>
      </c>
      <c r="X345" s="543">
        <v>4500</v>
      </c>
      <c r="Y345" s="544">
        <f t="shared" si="36"/>
        <v>4500</v>
      </c>
      <c r="Z345" s="36">
        <f>IFERROR(IF(Y345=0,"",ROUNDUP(Y345/H345,0)*0.02175),"")</f>
        <v>6.5249999999999995</v>
      </c>
      <c r="AA345" s="56"/>
      <c r="AB345" s="57"/>
      <c r="AC345" s="395" t="s">
        <v>545</v>
      </c>
      <c r="AG345" s="64"/>
      <c r="AJ345" s="68" t="s">
        <v>90</v>
      </c>
      <c r="AK345" s="68">
        <v>15</v>
      </c>
      <c r="BB345" s="396" t="s">
        <v>1</v>
      </c>
      <c r="BM345" s="64">
        <f t="shared" si="37"/>
        <v>4644</v>
      </c>
      <c r="BN345" s="64">
        <f t="shared" si="38"/>
        <v>4644</v>
      </c>
      <c r="BO345" s="64">
        <f t="shared" si="39"/>
        <v>6.25</v>
      </c>
      <c r="BP345" s="64">
        <f t="shared" si="40"/>
        <v>6.25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60">
        <v>4607091383997</v>
      </c>
      <c r="E346" s="561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1"/>
      <c r="R346" s="551"/>
      <c r="S346" s="551"/>
      <c r="T346" s="552"/>
      <c r="U346" s="34"/>
      <c r="V346" s="34"/>
      <c r="W346" s="35" t="s">
        <v>69</v>
      </c>
      <c r="X346" s="543">
        <v>6500</v>
      </c>
      <c r="Y346" s="544">
        <f t="shared" si="36"/>
        <v>6510</v>
      </c>
      <c r="Z346" s="36">
        <f>IFERROR(IF(Y346=0,"",ROUNDUP(Y346/H346,0)*0.02175),"")</f>
        <v>9.4394999999999989</v>
      </c>
      <c r="AA346" s="56"/>
      <c r="AB346" s="57"/>
      <c r="AC346" s="397" t="s">
        <v>548</v>
      </c>
      <c r="AG346" s="64"/>
      <c r="AJ346" s="68" t="s">
        <v>90</v>
      </c>
      <c r="AK346" s="68">
        <v>120</v>
      </c>
      <c r="BB346" s="398" t="s">
        <v>1</v>
      </c>
      <c r="BM346" s="64">
        <f t="shared" si="37"/>
        <v>6708</v>
      </c>
      <c r="BN346" s="64">
        <f t="shared" si="38"/>
        <v>6718.3200000000006</v>
      </c>
      <c r="BO346" s="64">
        <f t="shared" si="39"/>
        <v>9.0277777777777768</v>
      </c>
      <c r="BP346" s="64">
        <f t="shared" si="40"/>
        <v>9.0416666666666661</v>
      </c>
    </row>
    <row r="347" spans="1:68" ht="37.5" hidden="1" customHeight="1" x14ac:dyDescent="0.25">
      <c r="A347" s="54" t="s">
        <v>549</v>
      </c>
      <c r="B347" s="54" t="s">
        <v>550</v>
      </c>
      <c r="C347" s="31">
        <v>4301011867</v>
      </c>
      <c r="D347" s="560">
        <v>4680115884830</v>
      </c>
      <c r="E347" s="561"/>
      <c r="F347" s="542">
        <v>2.5</v>
      </c>
      <c r="G347" s="32">
        <v>6</v>
      </c>
      <c r="H347" s="542">
        <v>15</v>
      </c>
      <c r="I347" s="542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6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1"/>
      <c r="R347" s="551"/>
      <c r="S347" s="551"/>
      <c r="T347" s="552"/>
      <c r="U347" s="34"/>
      <c r="V347" s="34"/>
      <c r="W347" s="35" t="s">
        <v>69</v>
      </c>
      <c r="X347" s="543">
        <v>0</v>
      </c>
      <c r="Y347" s="544">
        <f t="shared" si="36"/>
        <v>0</v>
      </c>
      <c r="Z347" s="36" t="str">
        <f>IFERROR(IF(Y347=0,"",ROUNDUP(Y347/H347,0)*0.02175),"")</f>
        <v/>
      </c>
      <c r="AA347" s="56"/>
      <c r="AB347" s="57"/>
      <c r="AC347" s="399" t="s">
        <v>551</v>
      </c>
      <c r="AG347" s="64"/>
      <c r="AJ347" s="68" t="s">
        <v>90</v>
      </c>
      <c r="AK347" s="68">
        <v>15</v>
      </c>
      <c r="BB347" s="400" t="s">
        <v>1</v>
      </c>
      <c r="BM347" s="64">
        <f t="shared" si="37"/>
        <v>0</v>
      </c>
      <c r="BN347" s="64">
        <f t="shared" si="38"/>
        <v>0</v>
      </c>
      <c r="BO347" s="64">
        <f t="shared" si="39"/>
        <v>0</v>
      </c>
      <c r="BP347" s="64">
        <f t="shared" si="40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60">
        <v>4680115882638</v>
      </c>
      <c r="E348" s="561"/>
      <c r="F348" s="542">
        <v>0.4</v>
      </c>
      <c r="G348" s="32">
        <v>10</v>
      </c>
      <c r="H348" s="542">
        <v>4</v>
      </c>
      <c r="I348" s="542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1"/>
      <c r="R348" s="551"/>
      <c r="S348" s="551"/>
      <c r="T348" s="552"/>
      <c r="U348" s="34"/>
      <c r="V348" s="34"/>
      <c r="W348" s="35" t="s">
        <v>69</v>
      </c>
      <c r="X348" s="543">
        <v>0</v>
      </c>
      <c r="Y348" s="544">
        <f t="shared" si="36"/>
        <v>0</v>
      </c>
      <c r="Z348" s="36" t="str">
        <f>IFERROR(IF(Y348=0,"",ROUNDUP(Y348/H348,0)*0.00902),"")</f>
        <v/>
      </c>
      <c r="AA348" s="56"/>
      <c r="AB348" s="57"/>
      <c r="AC348" s="401" t="s">
        <v>554</v>
      </c>
      <c r="AG348" s="64"/>
      <c r="AJ348" s="68"/>
      <c r="AK348" s="68">
        <v>0</v>
      </c>
      <c r="BB348" s="402" t="s">
        <v>1</v>
      </c>
      <c r="BM348" s="64">
        <f t="shared" si="37"/>
        <v>0</v>
      </c>
      <c r="BN348" s="64">
        <f t="shared" si="38"/>
        <v>0</v>
      </c>
      <c r="BO348" s="64">
        <f t="shared" si="39"/>
        <v>0</v>
      </c>
      <c r="BP348" s="64">
        <f t="shared" si="40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60">
        <v>4680115884922</v>
      </c>
      <c r="E349" s="561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1"/>
      <c r="R349" s="551"/>
      <c r="S349" s="551"/>
      <c r="T349" s="552"/>
      <c r="U349" s="34"/>
      <c r="V349" s="34"/>
      <c r="W349" s="35" t="s">
        <v>69</v>
      </c>
      <c r="X349" s="543">
        <v>0</v>
      </c>
      <c r="Y349" s="544">
        <f t="shared" si="36"/>
        <v>0</v>
      </c>
      <c r="Z349" s="36" t="str">
        <f>IFERROR(IF(Y349=0,"",ROUNDUP(Y349/H349,0)*0.00902),"")</f>
        <v/>
      </c>
      <c r="AA349" s="56"/>
      <c r="AB349" s="57"/>
      <c r="AC349" s="403" t="s">
        <v>545</v>
      </c>
      <c r="AG349" s="64"/>
      <c r="AJ349" s="68"/>
      <c r="AK349" s="68">
        <v>0</v>
      </c>
      <c r="BB349" s="404" t="s">
        <v>1</v>
      </c>
      <c r="BM349" s="64">
        <f t="shared" si="37"/>
        <v>0</v>
      </c>
      <c r="BN349" s="64">
        <f t="shared" si="38"/>
        <v>0</v>
      </c>
      <c r="BO349" s="64">
        <f t="shared" si="39"/>
        <v>0</v>
      </c>
      <c r="BP349" s="64">
        <f t="shared" si="40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60">
        <v>4680115884861</v>
      </c>
      <c r="E350" s="561"/>
      <c r="F350" s="542">
        <v>0.5</v>
      </c>
      <c r="G350" s="32">
        <v>10</v>
      </c>
      <c r="H350" s="542">
        <v>5</v>
      </c>
      <c r="I350" s="542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1"/>
      <c r="R350" s="551"/>
      <c r="S350" s="551"/>
      <c r="T350" s="552"/>
      <c r="U350" s="34"/>
      <c r="V350" s="34"/>
      <c r="W350" s="35" t="s">
        <v>69</v>
      </c>
      <c r="X350" s="543">
        <v>0</v>
      </c>
      <c r="Y350" s="544">
        <f t="shared" si="36"/>
        <v>0</v>
      </c>
      <c r="Z350" s="36" t="str">
        <f>IFERROR(IF(Y350=0,"",ROUNDUP(Y350/H350,0)*0.00902),"")</f>
        <v/>
      </c>
      <c r="AA350" s="56"/>
      <c r="AB350" s="57"/>
      <c r="AC350" s="405" t="s">
        <v>551</v>
      </c>
      <c r="AG350" s="64"/>
      <c r="AJ350" s="68" t="s">
        <v>90</v>
      </c>
      <c r="AK350" s="68">
        <v>60</v>
      </c>
      <c r="BB350" s="406" t="s">
        <v>1</v>
      </c>
      <c r="BM350" s="64">
        <f t="shared" si="37"/>
        <v>0</v>
      </c>
      <c r="BN350" s="64">
        <f t="shared" si="38"/>
        <v>0</v>
      </c>
      <c r="BO350" s="64">
        <f t="shared" si="39"/>
        <v>0</v>
      </c>
      <c r="BP350" s="64">
        <f t="shared" si="40"/>
        <v>0</v>
      </c>
    </row>
    <row r="351" spans="1:68" x14ac:dyDescent="0.2">
      <c r="A351" s="554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53" t="s">
        <v>71</v>
      </c>
      <c r="Q351" s="548"/>
      <c r="R351" s="548"/>
      <c r="S351" s="548"/>
      <c r="T351" s="548"/>
      <c r="U351" s="548"/>
      <c r="V351" s="549"/>
      <c r="W351" s="37" t="s">
        <v>72</v>
      </c>
      <c r="X351" s="545">
        <f>IFERROR(X344/H344,"0")+IFERROR(X345/H345,"0")+IFERROR(X346/H346,"0")+IFERROR(X347/H347,"0")+IFERROR(X348/H348,"0")+IFERROR(X349/H349,"0")+IFERROR(X350/H350,"0")</f>
        <v>1233.3333333333333</v>
      </c>
      <c r="Y351" s="545">
        <f>IFERROR(Y344/H344,"0")+IFERROR(Y345/H345,"0")+IFERROR(Y346/H346,"0")+IFERROR(Y347/H347,"0")+IFERROR(Y348/H348,"0")+IFERROR(Y349/H349,"0")+IFERROR(Y350/H350,"0")</f>
        <v>1234</v>
      </c>
      <c r="Z351" s="545">
        <f>IFERROR(IF(Z344="",0,Z344),"0")+IFERROR(IF(Z345="",0,Z345),"0")+IFERROR(IF(Z346="",0,Z346),"0")+IFERROR(IF(Z347="",0,Z347),"0")+IFERROR(IF(Z348="",0,Z348),"0")+IFERROR(IF(Z349="",0,Z349),"0")+IFERROR(IF(Z350="",0,Z350),"0")</f>
        <v>26.839499999999997</v>
      </c>
      <c r="AA351" s="546"/>
      <c r="AB351" s="546"/>
      <c r="AC351" s="546"/>
    </row>
    <row r="352" spans="1:68" x14ac:dyDescent="0.2">
      <c r="A352" s="555"/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6"/>
      <c r="P352" s="553" t="s">
        <v>71</v>
      </c>
      <c r="Q352" s="548"/>
      <c r="R352" s="548"/>
      <c r="S352" s="548"/>
      <c r="T352" s="548"/>
      <c r="U352" s="548"/>
      <c r="V352" s="549"/>
      <c r="W352" s="37" t="s">
        <v>69</v>
      </c>
      <c r="X352" s="545">
        <f>IFERROR(SUM(X344:X350),"0")</f>
        <v>18500</v>
      </c>
      <c r="Y352" s="545">
        <f>IFERROR(SUM(Y344:Y350),"0")</f>
        <v>18510</v>
      </c>
      <c r="Z352" s="37"/>
      <c r="AA352" s="546"/>
      <c r="AB352" s="546"/>
      <c r="AC352" s="546"/>
    </row>
    <row r="353" spans="1:68" ht="14.25" hidden="1" customHeight="1" x14ac:dyDescent="0.25">
      <c r="A353" s="559" t="s">
        <v>136</v>
      </c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5"/>
      <c r="P353" s="555"/>
      <c r="Q353" s="555"/>
      <c r="R353" s="555"/>
      <c r="S353" s="555"/>
      <c r="T353" s="555"/>
      <c r="U353" s="555"/>
      <c r="V353" s="555"/>
      <c r="W353" s="555"/>
      <c r="X353" s="555"/>
      <c r="Y353" s="555"/>
      <c r="Z353" s="555"/>
      <c r="AA353" s="539"/>
      <c r="AB353" s="539"/>
      <c r="AC353" s="539"/>
    </row>
    <row r="354" spans="1:68" ht="27" hidden="1" customHeight="1" x14ac:dyDescent="0.25">
      <c r="A354" s="54" t="s">
        <v>559</v>
      </c>
      <c r="B354" s="54" t="s">
        <v>560</v>
      </c>
      <c r="C354" s="31">
        <v>4301020178</v>
      </c>
      <c r="D354" s="560">
        <v>4607091383980</v>
      </c>
      <c r="E354" s="561"/>
      <c r="F354" s="542">
        <v>2.5</v>
      </c>
      <c r="G354" s="32">
        <v>6</v>
      </c>
      <c r="H354" s="542">
        <v>15</v>
      </c>
      <c r="I354" s="542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6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1"/>
      <c r="R354" s="551"/>
      <c r="S354" s="551"/>
      <c r="T354" s="552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7" t="s">
        <v>561</v>
      </c>
      <c r="AG354" s="64"/>
      <c r="AJ354" s="68" t="s">
        <v>90</v>
      </c>
      <c r="AK354" s="68">
        <v>15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60">
        <v>4607091384178</v>
      </c>
      <c r="E355" s="561"/>
      <c r="F355" s="542">
        <v>0.4</v>
      </c>
      <c r="G355" s="32">
        <v>10</v>
      </c>
      <c r="H355" s="542">
        <v>4</v>
      </c>
      <c r="I355" s="542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1"/>
      <c r="R355" s="551"/>
      <c r="S355" s="551"/>
      <c r="T355" s="552"/>
      <c r="U355" s="34"/>
      <c r="V355" s="34"/>
      <c r="W355" s="35" t="s">
        <v>69</v>
      </c>
      <c r="X355" s="543">
        <v>0</v>
      </c>
      <c r="Y355" s="54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9" t="s">
        <v>561</v>
      </c>
      <c r="AG355" s="64"/>
      <c r="AJ355" s="68"/>
      <c r="AK355" s="68">
        <v>0</v>
      </c>
      <c r="BB355" s="41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54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53" t="s">
        <v>71</v>
      </c>
      <c r="Q356" s="548"/>
      <c r="R356" s="548"/>
      <c r="S356" s="548"/>
      <c r="T356" s="548"/>
      <c r="U356" s="548"/>
      <c r="V356" s="549"/>
      <c r="W356" s="37" t="s">
        <v>72</v>
      </c>
      <c r="X356" s="545">
        <f>IFERROR(X354/H354,"0")+IFERROR(X355/H355,"0")</f>
        <v>0</v>
      </c>
      <c r="Y356" s="545">
        <f>IFERROR(Y354/H354,"0")+IFERROR(Y355/H355,"0")</f>
        <v>0</v>
      </c>
      <c r="Z356" s="545">
        <f>IFERROR(IF(Z354="",0,Z354),"0")+IFERROR(IF(Z355="",0,Z355),"0")</f>
        <v>0</v>
      </c>
      <c r="AA356" s="546"/>
      <c r="AB356" s="546"/>
      <c r="AC356" s="546"/>
    </row>
    <row r="357" spans="1:68" hidden="1" x14ac:dyDescent="0.2">
      <c r="A357" s="555"/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6"/>
      <c r="P357" s="553" t="s">
        <v>71</v>
      </c>
      <c r="Q357" s="548"/>
      <c r="R357" s="548"/>
      <c r="S357" s="548"/>
      <c r="T357" s="548"/>
      <c r="U357" s="548"/>
      <c r="V357" s="549"/>
      <c r="W357" s="37" t="s">
        <v>69</v>
      </c>
      <c r="X357" s="545">
        <f>IFERROR(SUM(X354:X355),"0")</f>
        <v>0</v>
      </c>
      <c r="Y357" s="545">
        <f>IFERROR(SUM(Y354:Y355),"0")</f>
        <v>0</v>
      </c>
      <c r="Z357" s="37"/>
      <c r="AA357" s="546"/>
      <c r="AB357" s="546"/>
      <c r="AC357" s="546"/>
    </row>
    <row r="358" spans="1:68" ht="14.25" hidden="1" customHeight="1" x14ac:dyDescent="0.25">
      <c r="A358" s="559" t="s">
        <v>73</v>
      </c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5"/>
      <c r="P358" s="555"/>
      <c r="Q358" s="555"/>
      <c r="R358" s="555"/>
      <c r="S358" s="555"/>
      <c r="T358" s="555"/>
      <c r="U358" s="555"/>
      <c r="V358" s="555"/>
      <c r="W358" s="555"/>
      <c r="X358" s="555"/>
      <c r="Y358" s="555"/>
      <c r="Z358" s="555"/>
      <c r="AA358" s="539"/>
      <c r="AB358" s="539"/>
      <c r="AC358" s="539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60">
        <v>4607091383928</v>
      </c>
      <c r="E359" s="561"/>
      <c r="F359" s="542">
        <v>1.5</v>
      </c>
      <c r="G359" s="32">
        <v>6</v>
      </c>
      <c r="H359" s="542">
        <v>9</v>
      </c>
      <c r="I359" s="542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1"/>
      <c r="R359" s="551"/>
      <c r="S359" s="551"/>
      <c r="T359" s="552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 t="s">
        <v>90</v>
      </c>
      <c r="AK359" s="68">
        <v>72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60">
        <v>4607091384260</v>
      </c>
      <c r="E360" s="561"/>
      <c r="F360" s="542">
        <v>1.5</v>
      </c>
      <c r="G360" s="32">
        <v>6</v>
      </c>
      <c r="H360" s="542">
        <v>9</v>
      </c>
      <c r="I360" s="542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55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1"/>
      <c r="R360" s="551"/>
      <c r="S360" s="551"/>
      <c r="T360" s="552"/>
      <c r="U360" s="34"/>
      <c r="V360" s="34"/>
      <c r="W360" s="35" t="s">
        <v>69</v>
      </c>
      <c r="X360" s="543">
        <v>0</v>
      </c>
      <c r="Y360" s="544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3" t="s">
        <v>569</v>
      </c>
      <c r="AG360" s="64"/>
      <c r="AJ360" s="68" t="s">
        <v>90</v>
      </c>
      <c r="AK360" s="68">
        <v>72</v>
      </c>
      <c r="BB360" s="41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4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53" t="s">
        <v>71</v>
      </c>
      <c r="Q361" s="548"/>
      <c r="R361" s="548"/>
      <c r="S361" s="548"/>
      <c r="T361" s="548"/>
      <c r="U361" s="548"/>
      <c r="V361" s="549"/>
      <c r="W361" s="37" t="s">
        <v>72</v>
      </c>
      <c r="X361" s="545">
        <f>IFERROR(X359/H359,"0")+IFERROR(X360/H360,"0")</f>
        <v>0</v>
      </c>
      <c r="Y361" s="545">
        <f>IFERROR(Y359/H359,"0")+IFERROR(Y360/H360,"0")</f>
        <v>0</v>
      </c>
      <c r="Z361" s="545">
        <f>IFERROR(IF(Z359="",0,Z359),"0")+IFERROR(IF(Z360="",0,Z360),"0")</f>
        <v>0</v>
      </c>
      <c r="AA361" s="546"/>
      <c r="AB361" s="546"/>
      <c r="AC361" s="546"/>
    </row>
    <row r="362" spans="1:68" hidden="1" x14ac:dyDescent="0.2">
      <c r="A362" s="555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53" t="s">
        <v>71</v>
      </c>
      <c r="Q362" s="548"/>
      <c r="R362" s="548"/>
      <c r="S362" s="548"/>
      <c r="T362" s="548"/>
      <c r="U362" s="548"/>
      <c r="V362" s="549"/>
      <c r="W362" s="37" t="s">
        <v>69</v>
      </c>
      <c r="X362" s="545">
        <f>IFERROR(SUM(X359:X360),"0")</f>
        <v>0</v>
      </c>
      <c r="Y362" s="545">
        <f>IFERROR(SUM(Y359:Y360),"0")</f>
        <v>0</v>
      </c>
      <c r="Z362" s="37"/>
      <c r="AA362" s="546"/>
      <c r="AB362" s="546"/>
      <c r="AC362" s="546"/>
    </row>
    <row r="363" spans="1:68" ht="14.25" hidden="1" customHeight="1" x14ac:dyDescent="0.25">
      <c r="A363" s="559" t="s">
        <v>166</v>
      </c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5"/>
      <c r="P363" s="555"/>
      <c r="Q363" s="555"/>
      <c r="R363" s="555"/>
      <c r="S363" s="555"/>
      <c r="T363" s="555"/>
      <c r="U363" s="555"/>
      <c r="V363" s="555"/>
      <c r="W363" s="555"/>
      <c r="X363" s="555"/>
      <c r="Y363" s="555"/>
      <c r="Z363" s="555"/>
      <c r="AA363" s="539"/>
      <c r="AB363" s="539"/>
      <c r="AC363" s="539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60">
        <v>4607091384673</v>
      </c>
      <c r="E364" s="561"/>
      <c r="F364" s="542">
        <v>1.5</v>
      </c>
      <c r="G364" s="32">
        <v>6</v>
      </c>
      <c r="H364" s="542">
        <v>9</v>
      </c>
      <c r="I364" s="542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60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1"/>
      <c r="R364" s="551"/>
      <c r="S364" s="551"/>
      <c r="T364" s="552"/>
      <c r="U364" s="34"/>
      <c r="V364" s="34"/>
      <c r="W364" s="35" t="s">
        <v>69</v>
      </c>
      <c r="X364" s="543">
        <v>0</v>
      </c>
      <c r="Y364" s="54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5" t="s">
        <v>572</v>
      </c>
      <c r="AG364" s="64"/>
      <c r="AJ364" s="68"/>
      <c r="AK364" s="68">
        <v>0</v>
      </c>
      <c r="BB364" s="41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4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53" t="s">
        <v>71</v>
      </c>
      <c r="Q365" s="548"/>
      <c r="R365" s="548"/>
      <c r="S365" s="548"/>
      <c r="T365" s="548"/>
      <c r="U365" s="548"/>
      <c r="V365" s="549"/>
      <c r="W365" s="37" t="s">
        <v>72</v>
      </c>
      <c r="X365" s="545">
        <f>IFERROR(X364/H364,"0")</f>
        <v>0</v>
      </c>
      <c r="Y365" s="545">
        <f>IFERROR(Y364/H364,"0")</f>
        <v>0</v>
      </c>
      <c r="Z365" s="545">
        <f>IFERROR(IF(Z364="",0,Z364),"0")</f>
        <v>0</v>
      </c>
      <c r="AA365" s="546"/>
      <c r="AB365" s="546"/>
      <c r="AC365" s="546"/>
    </row>
    <row r="366" spans="1:68" hidden="1" x14ac:dyDescent="0.2">
      <c r="A366" s="555"/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6"/>
      <c r="P366" s="553" t="s">
        <v>71</v>
      </c>
      <c r="Q366" s="548"/>
      <c r="R366" s="548"/>
      <c r="S366" s="548"/>
      <c r="T366" s="548"/>
      <c r="U366" s="548"/>
      <c r="V366" s="549"/>
      <c r="W366" s="37" t="s">
        <v>69</v>
      </c>
      <c r="X366" s="545">
        <f>IFERROR(SUM(X364:X364),"0")</f>
        <v>0</v>
      </c>
      <c r="Y366" s="545">
        <f>IFERROR(SUM(Y364:Y364),"0")</f>
        <v>0</v>
      </c>
      <c r="Z366" s="37"/>
      <c r="AA366" s="546"/>
      <c r="AB366" s="546"/>
      <c r="AC366" s="546"/>
    </row>
    <row r="367" spans="1:68" ht="16.5" hidden="1" customHeight="1" x14ac:dyDescent="0.25">
      <c r="A367" s="599" t="s">
        <v>573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8"/>
      <c r="AB367" s="538"/>
      <c r="AC367" s="538"/>
    </row>
    <row r="368" spans="1:68" ht="14.25" hidden="1" customHeight="1" x14ac:dyDescent="0.25">
      <c r="A368" s="559" t="s">
        <v>101</v>
      </c>
      <c r="B368" s="555"/>
      <c r="C368" s="555"/>
      <c r="D368" s="555"/>
      <c r="E368" s="555"/>
      <c r="F368" s="555"/>
      <c r="G368" s="555"/>
      <c r="H368" s="555"/>
      <c r="I368" s="555"/>
      <c r="J368" s="555"/>
      <c r="K368" s="555"/>
      <c r="L368" s="555"/>
      <c r="M368" s="555"/>
      <c r="N368" s="555"/>
      <c r="O368" s="555"/>
      <c r="P368" s="555"/>
      <c r="Q368" s="555"/>
      <c r="R368" s="555"/>
      <c r="S368" s="555"/>
      <c r="T368" s="555"/>
      <c r="U368" s="555"/>
      <c r="V368" s="555"/>
      <c r="W368" s="555"/>
      <c r="X368" s="555"/>
      <c r="Y368" s="555"/>
      <c r="Z368" s="555"/>
      <c r="AA368" s="539"/>
      <c r="AB368" s="539"/>
      <c r="AC368" s="539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60">
        <v>4680115884885</v>
      </c>
      <c r="E369" s="561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1"/>
      <c r="R369" s="551"/>
      <c r="S369" s="551"/>
      <c r="T369" s="552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7" t="s">
        <v>576</v>
      </c>
      <c r="AG369" s="64"/>
      <c r="AJ369" s="68" t="s">
        <v>90</v>
      </c>
      <c r="AK369" s="68">
        <v>96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60">
        <v>4680115884908</v>
      </c>
      <c r="E370" s="561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8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1"/>
      <c r="R370" s="551"/>
      <c r="S370" s="551"/>
      <c r="T370" s="552"/>
      <c r="U370" s="34"/>
      <c r="V370" s="34"/>
      <c r="W370" s="35" t="s">
        <v>69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9" t="s">
        <v>576</v>
      </c>
      <c r="AG370" s="64"/>
      <c r="AJ370" s="68" t="s">
        <v>90</v>
      </c>
      <c r="AK370" s="68">
        <v>48</v>
      </c>
      <c r="BB370" s="42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53" t="s">
        <v>71</v>
      </c>
      <c r="Q371" s="548"/>
      <c r="R371" s="548"/>
      <c r="S371" s="548"/>
      <c r="T371" s="548"/>
      <c r="U371" s="548"/>
      <c r="V371" s="549"/>
      <c r="W371" s="37" t="s">
        <v>72</v>
      </c>
      <c r="X371" s="545">
        <f>IFERROR(X369/H369,"0")+IFERROR(X370/H370,"0")</f>
        <v>0</v>
      </c>
      <c r="Y371" s="545">
        <f>IFERROR(Y369/H369,"0")+IFERROR(Y370/H370,"0")</f>
        <v>0</v>
      </c>
      <c r="Z371" s="545">
        <f>IFERROR(IF(Z369="",0,Z369),"0")+IFERROR(IF(Z370="",0,Z370),"0")</f>
        <v>0</v>
      </c>
      <c r="AA371" s="546"/>
      <c r="AB371" s="546"/>
      <c r="AC371" s="546"/>
    </row>
    <row r="372" spans="1:68" hidden="1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53" t="s">
        <v>71</v>
      </c>
      <c r="Q372" s="548"/>
      <c r="R372" s="548"/>
      <c r="S372" s="548"/>
      <c r="T372" s="548"/>
      <c r="U372" s="548"/>
      <c r="V372" s="549"/>
      <c r="W372" s="37" t="s">
        <v>69</v>
      </c>
      <c r="X372" s="545">
        <f>IFERROR(SUM(X369:X370),"0")</f>
        <v>0</v>
      </c>
      <c r="Y372" s="545">
        <f>IFERROR(SUM(Y369:Y370),"0")</f>
        <v>0</v>
      </c>
      <c r="Z372" s="37"/>
      <c r="AA372" s="546"/>
      <c r="AB372" s="546"/>
      <c r="AC372" s="546"/>
    </row>
    <row r="373" spans="1:68" ht="14.25" hidden="1" customHeight="1" x14ac:dyDescent="0.25">
      <c r="A373" s="559" t="s">
        <v>64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60">
        <v>4607091384802</v>
      </c>
      <c r="E374" s="561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1"/>
      <c r="R374" s="551"/>
      <c r="S374" s="551"/>
      <c r="T374" s="552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 t="s">
        <v>90</v>
      </c>
      <c r="AK374" s="68">
        <v>52.56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60">
        <v>4607091384802</v>
      </c>
      <c r="E375" s="561"/>
      <c r="F375" s="542">
        <v>0.7</v>
      </c>
      <c r="G375" s="32">
        <v>6</v>
      </c>
      <c r="H375" s="542">
        <v>4.2</v>
      </c>
      <c r="I375" s="542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7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1"/>
      <c r="R375" s="551"/>
      <c r="S375" s="551"/>
      <c r="T375" s="552"/>
      <c r="U375" s="34"/>
      <c r="V375" s="34"/>
      <c r="W375" s="35" t="s">
        <v>69</v>
      </c>
      <c r="X375" s="543">
        <v>0</v>
      </c>
      <c r="Y375" s="544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3" t="s">
        <v>583</v>
      </c>
      <c r="AG375" s="64"/>
      <c r="AJ375" s="68"/>
      <c r="AK375" s="68">
        <v>0</v>
      </c>
      <c r="BB375" s="42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4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53" t="s">
        <v>71</v>
      </c>
      <c r="Q376" s="548"/>
      <c r="R376" s="548"/>
      <c r="S376" s="548"/>
      <c r="T376" s="548"/>
      <c r="U376" s="548"/>
      <c r="V376" s="549"/>
      <c r="W376" s="37" t="s">
        <v>72</v>
      </c>
      <c r="X376" s="545">
        <f>IFERROR(X374/H374,"0")+IFERROR(X375/H375,"0")</f>
        <v>0</v>
      </c>
      <c r="Y376" s="545">
        <f>IFERROR(Y374/H374,"0")+IFERROR(Y375/H375,"0")</f>
        <v>0</v>
      </c>
      <c r="Z376" s="545">
        <f>IFERROR(IF(Z374="",0,Z374),"0")+IFERROR(IF(Z375="",0,Z375),"0")</f>
        <v>0</v>
      </c>
      <c r="AA376" s="546"/>
      <c r="AB376" s="546"/>
      <c r="AC376" s="546"/>
    </row>
    <row r="377" spans="1:68" hidden="1" x14ac:dyDescent="0.2">
      <c r="A377" s="555"/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6"/>
      <c r="P377" s="553" t="s">
        <v>71</v>
      </c>
      <c r="Q377" s="548"/>
      <c r="R377" s="548"/>
      <c r="S377" s="548"/>
      <c r="T377" s="548"/>
      <c r="U377" s="548"/>
      <c r="V377" s="549"/>
      <c r="W377" s="37" t="s">
        <v>69</v>
      </c>
      <c r="X377" s="545">
        <f>IFERROR(SUM(X374:X375),"0")</f>
        <v>0</v>
      </c>
      <c r="Y377" s="545">
        <f>IFERROR(SUM(Y374:Y375),"0")</f>
        <v>0</v>
      </c>
      <c r="Z377" s="37"/>
      <c r="AA377" s="546"/>
      <c r="AB377" s="546"/>
      <c r="AC377" s="546"/>
    </row>
    <row r="378" spans="1:68" ht="14.25" hidden="1" customHeight="1" x14ac:dyDescent="0.25">
      <c r="A378" s="559" t="s">
        <v>73</v>
      </c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5"/>
      <c r="P378" s="555"/>
      <c r="Q378" s="555"/>
      <c r="R378" s="555"/>
      <c r="S378" s="555"/>
      <c r="T378" s="555"/>
      <c r="U378" s="555"/>
      <c r="V378" s="555"/>
      <c r="W378" s="555"/>
      <c r="X378" s="555"/>
      <c r="Y378" s="555"/>
      <c r="Z378" s="555"/>
      <c r="AA378" s="539"/>
      <c r="AB378" s="539"/>
      <c r="AC378" s="539"/>
    </row>
    <row r="379" spans="1:68" ht="27" hidden="1" customHeight="1" x14ac:dyDescent="0.25">
      <c r="A379" s="54" t="s">
        <v>584</v>
      </c>
      <c r="B379" s="54" t="s">
        <v>585</v>
      </c>
      <c r="C379" s="31">
        <v>4301051899</v>
      </c>
      <c r="D379" s="560">
        <v>4607091384246</v>
      </c>
      <c r="E379" s="561"/>
      <c r="F379" s="542">
        <v>1.5</v>
      </c>
      <c r="G379" s="32">
        <v>6</v>
      </c>
      <c r="H379" s="542">
        <v>9</v>
      </c>
      <c r="I379" s="542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1"/>
      <c r="R379" s="551"/>
      <c r="S379" s="551"/>
      <c r="T379" s="552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5" t="s">
        <v>586</v>
      </c>
      <c r="AG379" s="64"/>
      <c r="AJ379" s="68" t="s">
        <v>90</v>
      </c>
      <c r="AK379" s="68">
        <v>72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587</v>
      </c>
      <c r="B380" s="54" t="s">
        <v>588</v>
      </c>
      <c r="C380" s="31">
        <v>4301051660</v>
      </c>
      <c r="D380" s="560">
        <v>4607091384253</v>
      </c>
      <c r="E380" s="561"/>
      <c r="F380" s="542">
        <v>0.4</v>
      </c>
      <c r="G380" s="32">
        <v>6</v>
      </c>
      <c r="H380" s="542">
        <v>2.4</v>
      </c>
      <c r="I380" s="542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1"/>
      <c r="R380" s="551"/>
      <c r="S380" s="551"/>
      <c r="T380" s="552"/>
      <c r="U380" s="34"/>
      <c r="V380" s="34"/>
      <c r="W380" s="35" t="s">
        <v>69</v>
      </c>
      <c r="X380" s="543">
        <v>0</v>
      </c>
      <c r="Y380" s="544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7" t="s">
        <v>586</v>
      </c>
      <c r="AG380" s="64"/>
      <c r="AJ380" s="68" t="s">
        <v>90</v>
      </c>
      <c r="AK380" s="68">
        <v>33.6</v>
      </c>
      <c r="BB380" s="42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54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53" t="s">
        <v>71</v>
      </c>
      <c r="Q381" s="548"/>
      <c r="R381" s="548"/>
      <c r="S381" s="548"/>
      <c r="T381" s="548"/>
      <c r="U381" s="548"/>
      <c r="V381" s="549"/>
      <c r="W381" s="37" t="s">
        <v>72</v>
      </c>
      <c r="X381" s="545">
        <f>IFERROR(X379/H379,"0")+IFERROR(X380/H380,"0")</f>
        <v>0</v>
      </c>
      <c r="Y381" s="545">
        <f>IFERROR(Y379/H379,"0")+IFERROR(Y380/H380,"0")</f>
        <v>0</v>
      </c>
      <c r="Z381" s="545">
        <f>IFERROR(IF(Z379="",0,Z379),"0")+IFERROR(IF(Z380="",0,Z380),"0")</f>
        <v>0</v>
      </c>
      <c r="AA381" s="546"/>
      <c r="AB381" s="546"/>
      <c r="AC381" s="546"/>
    </row>
    <row r="382" spans="1:68" hidden="1" x14ac:dyDescent="0.2">
      <c r="A382" s="555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53" t="s">
        <v>71</v>
      </c>
      <c r="Q382" s="548"/>
      <c r="R382" s="548"/>
      <c r="S382" s="548"/>
      <c r="T382" s="548"/>
      <c r="U382" s="548"/>
      <c r="V382" s="549"/>
      <c r="W382" s="37" t="s">
        <v>69</v>
      </c>
      <c r="X382" s="545">
        <f>IFERROR(SUM(X379:X380),"0")</f>
        <v>0</v>
      </c>
      <c r="Y382" s="545">
        <f>IFERROR(SUM(Y379:Y380),"0")</f>
        <v>0</v>
      </c>
      <c r="Z382" s="37"/>
      <c r="AA382" s="546"/>
      <c r="AB382" s="546"/>
      <c r="AC382" s="546"/>
    </row>
    <row r="383" spans="1:68" ht="27.75" hidden="1" customHeight="1" x14ac:dyDescent="0.2">
      <c r="A383" s="647" t="s">
        <v>589</v>
      </c>
      <c r="B383" s="648"/>
      <c r="C383" s="648"/>
      <c r="D383" s="648"/>
      <c r="E383" s="648"/>
      <c r="F383" s="648"/>
      <c r="G383" s="648"/>
      <c r="H383" s="648"/>
      <c r="I383" s="648"/>
      <c r="J383" s="648"/>
      <c r="K383" s="648"/>
      <c r="L383" s="648"/>
      <c r="M383" s="648"/>
      <c r="N383" s="648"/>
      <c r="O383" s="648"/>
      <c r="P383" s="648"/>
      <c r="Q383" s="648"/>
      <c r="R383" s="648"/>
      <c r="S383" s="648"/>
      <c r="T383" s="648"/>
      <c r="U383" s="648"/>
      <c r="V383" s="648"/>
      <c r="W383" s="648"/>
      <c r="X383" s="648"/>
      <c r="Y383" s="648"/>
      <c r="Z383" s="648"/>
      <c r="AA383" s="48"/>
      <c r="AB383" s="48"/>
      <c r="AC383" s="48"/>
    </row>
    <row r="384" spans="1:68" ht="16.5" hidden="1" customHeight="1" x14ac:dyDescent="0.25">
      <c r="A384" s="599" t="s">
        <v>590</v>
      </c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5"/>
      <c r="P384" s="555"/>
      <c r="Q384" s="555"/>
      <c r="R384" s="555"/>
      <c r="S384" s="555"/>
      <c r="T384" s="555"/>
      <c r="U384" s="555"/>
      <c r="V384" s="555"/>
      <c r="W384" s="555"/>
      <c r="X384" s="555"/>
      <c r="Y384" s="555"/>
      <c r="Z384" s="555"/>
      <c r="AA384" s="538"/>
      <c r="AB384" s="538"/>
      <c r="AC384" s="538"/>
    </row>
    <row r="385" spans="1:68" ht="14.25" hidden="1" customHeight="1" x14ac:dyDescent="0.25">
      <c r="A385" s="559" t="s">
        <v>64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9"/>
      <c r="AB385" s="539"/>
      <c r="AC385" s="539"/>
    </row>
    <row r="386" spans="1:68" ht="27" hidden="1" customHeight="1" x14ac:dyDescent="0.25">
      <c r="A386" s="54" t="s">
        <v>591</v>
      </c>
      <c r="B386" s="54" t="s">
        <v>592</v>
      </c>
      <c r="C386" s="31">
        <v>4301031405</v>
      </c>
      <c r="D386" s="560">
        <v>4680115886100</v>
      </c>
      <c r="E386" s="561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1"/>
      <c r="R386" s="551"/>
      <c r="S386" s="551"/>
      <c r="T386" s="552"/>
      <c r="U386" s="34"/>
      <c r="V386" s="34"/>
      <c r="W386" s="35" t="s">
        <v>69</v>
      </c>
      <c r="X386" s="543">
        <v>0</v>
      </c>
      <c r="Y386" s="544">
        <f t="shared" ref="Y386:Y394" si="41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 t="s">
        <v>90</v>
      </c>
      <c r="AK386" s="68">
        <v>64.8</v>
      </c>
      <c r="BB386" s="430" t="s">
        <v>1</v>
      </c>
      <c r="BM386" s="64">
        <f t="shared" ref="BM386:BM394" si="42">IFERROR(X386*I386/H386,"0")</f>
        <v>0</v>
      </c>
      <c r="BN386" s="64">
        <f t="shared" ref="BN386:BN394" si="43">IFERROR(Y386*I386/H386,"0")</f>
        <v>0</v>
      </c>
      <c r="BO386" s="64">
        <f t="shared" ref="BO386:BO394" si="44">IFERROR(1/J386*(X386/H386),"0")</f>
        <v>0</v>
      </c>
      <c r="BP386" s="64">
        <f t="shared" ref="BP386:BP394" si="45">IFERROR(1/J386*(Y386/H386),"0")</f>
        <v>0</v>
      </c>
    </row>
    <row r="387" spans="1:68" ht="27" hidden="1" customHeight="1" x14ac:dyDescent="0.25">
      <c r="A387" s="54" t="s">
        <v>594</v>
      </c>
      <c r="B387" s="54" t="s">
        <v>595</v>
      </c>
      <c r="C387" s="31">
        <v>4301031406</v>
      </c>
      <c r="D387" s="560">
        <v>4680115886117</v>
      </c>
      <c r="E387" s="561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110</v>
      </c>
      <c r="L387" s="32"/>
      <c r="M387" s="33" t="s">
        <v>68</v>
      </c>
      <c r="N387" s="33"/>
      <c r="O387" s="32">
        <v>50</v>
      </c>
      <c r="P38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1"/>
      <c r="R387" s="551"/>
      <c r="S387" s="551"/>
      <c r="T387" s="552"/>
      <c r="U387" s="34"/>
      <c r="V387" s="34"/>
      <c r="W387" s="35" t="s">
        <v>69</v>
      </c>
      <c r="X387" s="543">
        <v>0</v>
      </c>
      <c r="Y387" s="544">
        <f t="shared" si="41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42"/>
        <v>0</v>
      </c>
      <c r="BN387" s="64">
        <f t="shared" si="43"/>
        <v>0</v>
      </c>
      <c r="BO387" s="64">
        <f t="shared" si="44"/>
        <v>0</v>
      </c>
      <c r="BP387" s="64">
        <f t="shared" si="45"/>
        <v>0</v>
      </c>
    </row>
    <row r="388" spans="1:68" ht="27" hidden="1" customHeight="1" x14ac:dyDescent="0.25">
      <c r="A388" s="54" t="s">
        <v>597</v>
      </c>
      <c r="B388" s="54" t="s">
        <v>598</v>
      </c>
      <c r="C388" s="31">
        <v>4301031402</v>
      </c>
      <c r="D388" s="560">
        <v>4680115886124</v>
      </c>
      <c r="E388" s="561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 t="s">
        <v>111</v>
      </c>
      <c r="M388" s="33" t="s">
        <v>68</v>
      </c>
      <c r="N388" s="33"/>
      <c r="O388" s="32">
        <v>50</v>
      </c>
      <c r="P388" s="7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1"/>
      <c r="R388" s="551"/>
      <c r="S388" s="551"/>
      <c r="T388" s="552"/>
      <c r="U388" s="34"/>
      <c r="V388" s="34"/>
      <c r="W388" s="35" t="s">
        <v>69</v>
      </c>
      <c r="X388" s="543">
        <v>0</v>
      </c>
      <c r="Y388" s="544">
        <f t="shared" si="41"/>
        <v>0</v>
      </c>
      <c r="Z388" s="36" t="str">
        <f>IFERROR(IF(Y388=0,"",ROUNDUP(Y388/H388,0)*0.00902),"")</f>
        <v/>
      </c>
      <c r="AA388" s="56"/>
      <c r="AB388" s="57"/>
      <c r="AC388" s="433" t="s">
        <v>599</v>
      </c>
      <c r="AG388" s="64"/>
      <c r="AJ388" s="68" t="s">
        <v>90</v>
      </c>
      <c r="AK388" s="68">
        <v>64.8</v>
      </c>
      <c r="BB388" s="434" t="s">
        <v>1</v>
      </c>
      <c r="BM388" s="64">
        <f t="shared" si="42"/>
        <v>0</v>
      </c>
      <c r="BN388" s="64">
        <f t="shared" si="43"/>
        <v>0</v>
      </c>
      <c r="BO388" s="64">
        <f t="shared" si="44"/>
        <v>0</v>
      </c>
      <c r="BP388" s="64">
        <f t="shared" si="45"/>
        <v>0</v>
      </c>
    </row>
    <row r="389" spans="1:68" ht="27" hidden="1" customHeight="1" x14ac:dyDescent="0.25">
      <c r="A389" s="54" t="s">
        <v>600</v>
      </c>
      <c r="B389" s="54" t="s">
        <v>601</v>
      </c>
      <c r="C389" s="31">
        <v>4301031366</v>
      </c>
      <c r="D389" s="560">
        <v>4680115883147</v>
      </c>
      <c r="E389" s="561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8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1"/>
      <c r="R389" s="551"/>
      <c r="S389" s="551"/>
      <c r="T389" s="552"/>
      <c r="U389" s="34"/>
      <c r="V389" s="34"/>
      <c r="W389" s="35" t="s">
        <v>69</v>
      </c>
      <c r="X389" s="543">
        <v>0</v>
      </c>
      <c r="Y389" s="544">
        <f t="shared" si="41"/>
        <v>0</v>
      </c>
      <c r="Z389" s="36" t="str">
        <f t="shared" ref="Z389:Z394" si="46">IFERROR(IF(Y389=0,"",ROUNDUP(Y389/H389,0)*0.00502),"")</f>
        <v/>
      </c>
      <c r="AA389" s="56"/>
      <c r="AB389" s="57"/>
      <c r="AC389" s="435" t="s">
        <v>593</v>
      </c>
      <c r="AG389" s="64"/>
      <c r="AJ389" s="68"/>
      <c r="AK389" s="68">
        <v>0</v>
      </c>
      <c r="BB389" s="436" t="s">
        <v>1</v>
      </c>
      <c r="BM389" s="64">
        <f t="shared" si="42"/>
        <v>0</v>
      </c>
      <c r="BN389" s="64">
        <f t="shared" si="43"/>
        <v>0</v>
      </c>
      <c r="BO389" s="64">
        <f t="shared" si="44"/>
        <v>0</v>
      </c>
      <c r="BP389" s="64">
        <f t="shared" si="45"/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4301031362</v>
      </c>
      <c r="D390" s="560">
        <v>4607091384338</v>
      </c>
      <c r="E390" s="561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1"/>
      <c r="R390" s="551"/>
      <c r="S390" s="551"/>
      <c r="T390" s="552"/>
      <c r="U390" s="34"/>
      <c r="V390" s="34"/>
      <c r="W390" s="35" t="s">
        <v>69</v>
      </c>
      <c r="X390" s="543">
        <v>0</v>
      </c>
      <c r="Y390" s="544">
        <f t="shared" si="41"/>
        <v>0</v>
      </c>
      <c r="Z390" s="36" t="str">
        <f t="shared" si="46"/>
        <v/>
      </c>
      <c r="AA390" s="56"/>
      <c r="AB390" s="57"/>
      <c r="AC390" s="437" t="s">
        <v>593</v>
      </c>
      <c r="AG390" s="64"/>
      <c r="AJ390" s="68"/>
      <c r="AK390" s="68">
        <v>0</v>
      </c>
      <c r="BB390" s="438" t="s">
        <v>1</v>
      </c>
      <c r="BM390" s="64">
        <f t="shared" si="42"/>
        <v>0</v>
      </c>
      <c r="BN390" s="64">
        <f t="shared" si="43"/>
        <v>0</v>
      </c>
      <c r="BO390" s="64">
        <f t="shared" si="44"/>
        <v>0</v>
      </c>
      <c r="BP390" s="64">
        <f t="shared" si="45"/>
        <v>0</v>
      </c>
    </row>
    <row r="391" spans="1:68" ht="37.5" hidden="1" customHeight="1" x14ac:dyDescent="0.25">
      <c r="A391" s="54" t="s">
        <v>604</v>
      </c>
      <c r="B391" s="54" t="s">
        <v>605</v>
      </c>
      <c r="C391" s="31">
        <v>4301031361</v>
      </c>
      <c r="D391" s="560">
        <v>4607091389524</v>
      </c>
      <c r="E391" s="561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8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1"/>
      <c r="R391" s="551"/>
      <c r="S391" s="551"/>
      <c r="T391" s="552"/>
      <c r="U391" s="34"/>
      <c r="V391" s="34"/>
      <c r="W391" s="35" t="s">
        <v>69</v>
      </c>
      <c r="X391" s="543">
        <v>0</v>
      </c>
      <c r="Y391" s="544">
        <f t="shared" si="41"/>
        <v>0</v>
      </c>
      <c r="Z391" s="36" t="str">
        <f t="shared" si="46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42"/>
        <v>0</v>
      </c>
      <c r="BN391" s="64">
        <f t="shared" si="43"/>
        <v>0</v>
      </c>
      <c r="BO391" s="64">
        <f t="shared" si="44"/>
        <v>0</v>
      </c>
      <c r="BP391" s="64">
        <f t="shared" si="45"/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4301031364</v>
      </c>
      <c r="D392" s="560">
        <v>4680115883161</v>
      </c>
      <c r="E392" s="561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1"/>
      <c r="R392" s="551"/>
      <c r="S392" s="551"/>
      <c r="T392" s="552"/>
      <c r="U392" s="34"/>
      <c r="V392" s="34"/>
      <c r="W392" s="35" t="s">
        <v>69</v>
      </c>
      <c r="X392" s="543">
        <v>0</v>
      </c>
      <c r="Y392" s="544">
        <f t="shared" si="41"/>
        <v>0</v>
      </c>
      <c r="Z392" s="36" t="str">
        <f t="shared" si="46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42"/>
        <v>0</v>
      </c>
      <c r="BN392" s="64">
        <f t="shared" si="43"/>
        <v>0</v>
      </c>
      <c r="BO392" s="64">
        <f t="shared" si="44"/>
        <v>0</v>
      </c>
      <c r="BP392" s="64">
        <f t="shared" si="45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4301031358</v>
      </c>
      <c r="D393" s="560">
        <v>4607091389531</v>
      </c>
      <c r="E393" s="561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6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1"/>
      <c r="R393" s="551"/>
      <c r="S393" s="551"/>
      <c r="T393" s="552"/>
      <c r="U393" s="34"/>
      <c r="V393" s="34"/>
      <c r="W393" s="35" t="s">
        <v>69</v>
      </c>
      <c r="X393" s="543">
        <v>0</v>
      </c>
      <c r="Y393" s="544">
        <f t="shared" si="41"/>
        <v>0</v>
      </c>
      <c r="Z393" s="36" t="str">
        <f t="shared" si="46"/>
        <v/>
      </c>
      <c r="AA393" s="56"/>
      <c r="AB393" s="57"/>
      <c r="AC393" s="443" t="s">
        <v>612</v>
      </c>
      <c r="AG393" s="64"/>
      <c r="AJ393" s="68"/>
      <c r="AK393" s="68">
        <v>0</v>
      </c>
      <c r="BB393" s="444" t="s">
        <v>1</v>
      </c>
      <c r="BM393" s="64">
        <f t="shared" si="42"/>
        <v>0</v>
      </c>
      <c r="BN393" s="64">
        <f t="shared" si="43"/>
        <v>0</v>
      </c>
      <c r="BO393" s="64">
        <f t="shared" si="44"/>
        <v>0</v>
      </c>
      <c r="BP393" s="64">
        <f t="shared" si="45"/>
        <v>0</v>
      </c>
    </row>
    <row r="394" spans="1:68" ht="37.5" hidden="1" customHeight="1" x14ac:dyDescent="0.25">
      <c r="A394" s="54" t="s">
        <v>613</v>
      </c>
      <c r="B394" s="54" t="s">
        <v>614</v>
      </c>
      <c r="C394" s="31">
        <v>4301031360</v>
      </c>
      <c r="D394" s="560">
        <v>4607091384345</v>
      </c>
      <c r="E394" s="561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1"/>
      <c r="R394" s="551"/>
      <c r="S394" s="551"/>
      <c r="T394" s="552"/>
      <c r="U394" s="34"/>
      <c r="V394" s="34"/>
      <c r="W394" s="35" t="s">
        <v>69</v>
      </c>
      <c r="X394" s="543">
        <v>0</v>
      </c>
      <c r="Y394" s="544">
        <f t="shared" si="41"/>
        <v>0</v>
      </c>
      <c r="Z394" s="36" t="str">
        <f t="shared" si="46"/>
        <v/>
      </c>
      <c r="AA394" s="56"/>
      <c r="AB394" s="57"/>
      <c r="AC394" s="445" t="s">
        <v>609</v>
      </c>
      <c r="AG394" s="64"/>
      <c r="AJ394" s="68"/>
      <c r="AK394" s="68">
        <v>0</v>
      </c>
      <c r="BB394" s="446" t="s">
        <v>1</v>
      </c>
      <c r="BM394" s="64">
        <f t="shared" si="42"/>
        <v>0</v>
      </c>
      <c r="BN394" s="64">
        <f t="shared" si="43"/>
        <v>0</v>
      </c>
      <c r="BO394" s="64">
        <f t="shared" si="44"/>
        <v>0</v>
      </c>
      <c r="BP394" s="64">
        <f t="shared" si="45"/>
        <v>0</v>
      </c>
    </row>
    <row r="395" spans="1:68" hidden="1" x14ac:dyDescent="0.2">
      <c r="A395" s="554"/>
      <c r="B395" s="555"/>
      <c r="C395" s="555"/>
      <c r="D395" s="555"/>
      <c r="E395" s="555"/>
      <c r="F395" s="555"/>
      <c r="G395" s="555"/>
      <c r="H395" s="555"/>
      <c r="I395" s="555"/>
      <c r="J395" s="555"/>
      <c r="K395" s="555"/>
      <c r="L395" s="555"/>
      <c r="M395" s="555"/>
      <c r="N395" s="555"/>
      <c r="O395" s="556"/>
      <c r="P395" s="553" t="s">
        <v>71</v>
      </c>
      <c r="Q395" s="548"/>
      <c r="R395" s="548"/>
      <c r="S395" s="548"/>
      <c r="T395" s="548"/>
      <c r="U395" s="548"/>
      <c r="V395" s="549"/>
      <c r="W395" s="37" t="s">
        <v>72</v>
      </c>
      <c r="X395" s="545">
        <f>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5"/>
      <c r="B396" s="555"/>
      <c r="C396" s="555"/>
      <c r="D396" s="555"/>
      <c r="E396" s="555"/>
      <c r="F396" s="555"/>
      <c r="G396" s="555"/>
      <c r="H396" s="555"/>
      <c r="I396" s="555"/>
      <c r="J396" s="555"/>
      <c r="K396" s="555"/>
      <c r="L396" s="555"/>
      <c r="M396" s="555"/>
      <c r="N396" s="555"/>
      <c r="O396" s="556"/>
      <c r="P396" s="553" t="s">
        <v>71</v>
      </c>
      <c r="Q396" s="548"/>
      <c r="R396" s="548"/>
      <c r="S396" s="548"/>
      <c r="T396" s="548"/>
      <c r="U396" s="548"/>
      <c r="V396" s="549"/>
      <c r="W396" s="37" t="s">
        <v>69</v>
      </c>
      <c r="X396" s="545">
        <f>IFERROR(SUM(X386:X394),"0")</f>
        <v>0</v>
      </c>
      <c r="Y396" s="545">
        <f>IFERROR(SUM(Y386:Y394),"0")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9" t="s">
        <v>73</v>
      </c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5"/>
      <c r="P397" s="555"/>
      <c r="Q397" s="555"/>
      <c r="R397" s="555"/>
      <c r="S397" s="555"/>
      <c r="T397" s="555"/>
      <c r="U397" s="555"/>
      <c r="V397" s="555"/>
      <c r="W397" s="555"/>
      <c r="X397" s="555"/>
      <c r="Y397" s="555"/>
      <c r="Z397" s="555"/>
      <c r="AA397" s="539"/>
      <c r="AB397" s="539"/>
      <c r="AC397" s="539"/>
    </row>
    <row r="398" spans="1:68" ht="27" hidden="1" customHeight="1" x14ac:dyDescent="0.25">
      <c r="A398" s="54" t="s">
        <v>615</v>
      </c>
      <c r="B398" s="54" t="s">
        <v>616</v>
      </c>
      <c r="C398" s="31">
        <v>4301051284</v>
      </c>
      <c r="D398" s="560">
        <v>4607091384352</v>
      </c>
      <c r="E398" s="561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110</v>
      </c>
      <c r="L398" s="32" t="s">
        <v>111</v>
      </c>
      <c r="M398" s="33" t="s">
        <v>77</v>
      </c>
      <c r="N398" s="33"/>
      <c r="O398" s="32">
        <v>45</v>
      </c>
      <c r="P398" s="6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1"/>
      <c r="R398" s="551"/>
      <c r="S398" s="551"/>
      <c r="T398" s="552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7" t="s">
        <v>617</v>
      </c>
      <c r="AG398" s="64"/>
      <c r="AJ398" s="68" t="s">
        <v>90</v>
      </c>
      <c r="AK398" s="68">
        <v>28.8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618</v>
      </c>
      <c r="B399" s="54" t="s">
        <v>619</v>
      </c>
      <c r="C399" s="31">
        <v>4301051431</v>
      </c>
      <c r="D399" s="560">
        <v>4607091389654</v>
      </c>
      <c r="E399" s="561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 t="s">
        <v>88</v>
      </c>
      <c r="M399" s="33" t="s">
        <v>77</v>
      </c>
      <c r="N399" s="33"/>
      <c r="O399" s="32">
        <v>45</v>
      </c>
      <c r="P399" s="6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1"/>
      <c r="R399" s="551"/>
      <c r="S399" s="551"/>
      <c r="T399" s="552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9" t="s">
        <v>620</v>
      </c>
      <c r="AG399" s="64"/>
      <c r="AJ399" s="68" t="s">
        <v>90</v>
      </c>
      <c r="AK399" s="68">
        <v>27.72</v>
      </c>
      <c r="BB399" s="45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54"/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6"/>
      <c r="P400" s="553" t="s">
        <v>71</v>
      </c>
      <c r="Q400" s="548"/>
      <c r="R400" s="548"/>
      <c r="S400" s="548"/>
      <c r="T400" s="548"/>
      <c r="U400" s="548"/>
      <c r="V400" s="549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5"/>
      <c r="B401" s="555"/>
      <c r="C401" s="555"/>
      <c r="D401" s="555"/>
      <c r="E401" s="555"/>
      <c r="F401" s="555"/>
      <c r="G401" s="555"/>
      <c r="H401" s="555"/>
      <c r="I401" s="555"/>
      <c r="J401" s="555"/>
      <c r="K401" s="555"/>
      <c r="L401" s="555"/>
      <c r="M401" s="555"/>
      <c r="N401" s="555"/>
      <c r="O401" s="556"/>
      <c r="P401" s="553" t="s">
        <v>71</v>
      </c>
      <c r="Q401" s="548"/>
      <c r="R401" s="548"/>
      <c r="S401" s="548"/>
      <c r="T401" s="548"/>
      <c r="U401" s="548"/>
      <c r="V401" s="549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99" t="s">
        <v>621</v>
      </c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5"/>
      <c r="P402" s="555"/>
      <c r="Q402" s="555"/>
      <c r="R402" s="555"/>
      <c r="S402" s="555"/>
      <c r="T402" s="555"/>
      <c r="U402" s="555"/>
      <c r="V402" s="555"/>
      <c r="W402" s="555"/>
      <c r="X402" s="555"/>
      <c r="Y402" s="555"/>
      <c r="Z402" s="555"/>
      <c r="AA402" s="538"/>
      <c r="AB402" s="538"/>
      <c r="AC402" s="538"/>
    </row>
    <row r="403" spans="1:68" ht="14.25" hidden="1" customHeight="1" x14ac:dyDescent="0.25">
      <c r="A403" s="559" t="s">
        <v>136</v>
      </c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5"/>
      <c r="P403" s="555"/>
      <c r="Q403" s="555"/>
      <c r="R403" s="555"/>
      <c r="S403" s="555"/>
      <c r="T403" s="555"/>
      <c r="U403" s="555"/>
      <c r="V403" s="555"/>
      <c r="W403" s="555"/>
      <c r="X403" s="555"/>
      <c r="Y403" s="555"/>
      <c r="Z403" s="555"/>
      <c r="AA403" s="539"/>
      <c r="AB403" s="539"/>
      <c r="AC403" s="539"/>
    </row>
    <row r="404" spans="1:68" ht="27" hidden="1" customHeight="1" x14ac:dyDescent="0.25">
      <c r="A404" s="54" t="s">
        <v>622</v>
      </c>
      <c r="B404" s="54" t="s">
        <v>623</v>
      </c>
      <c r="C404" s="31">
        <v>4301020319</v>
      </c>
      <c r="D404" s="560">
        <v>4680115885240</v>
      </c>
      <c r="E404" s="561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1"/>
      <c r="R404" s="551"/>
      <c r="S404" s="551"/>
      <c r="T404" s="552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54"/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6"/>
      <c r="P405" s="553" t="s">
        <v>71</v>
      </c>
      <c r="Q405" s="548"/>
      <c r="R405" s="548"/>
      <c r="S405" s="548"/>
      <c r="T405" s="548"/>
      <c r="U405" s="548"/>
      <c r="V405" s="549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5"/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6"/>
      <c r="P406" s="553" t="s">
        <v>71</v>
      </c>
      <c r="Q406" s="548"/>
      <c r="R406" s="548"/>
      <c r="S406" s="548"/>
      <c r="T406" s="548"/>
      <c r="U406" s="548"/>
      <c r="V406" s="549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9" t="s">
        <v>64</v>
      </c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5"/>
      <c r="P407" s="555"/>
      <c r="Q407" s="555"/>
      <c r="R407" s="555"/>
      <c r="S407" s="555"/>
      <c r="T407" s="555"/>
      <c r="U407" s="555"/>
      <c r="V407" s="555"/>
      <c r="W407" s="555"/>
      <c r="X407" s="555"/>
      <c r="Y407" s="555"/>
      <c r="Z407" s="555"/>
      <c r="AA407" s="539"/>
      <c r="AB407" s="539"/>
      <c r="AC407" s="539"/>
    </row>
    <row r="408" spans="1:68" ht="27" hidden="1" customHeight="1" x14ac:dyDescent="0.25">
      <c r="A408" s="54" t="s">
        <v>625</v>
      </c>
      <c r="B408" s="54" t="s">
        <v>626</v>
      </c>
      <c r="C408" s="31">
        <v>4301031403</v>
      </c>
      <c r="D408" s="560">
        <v>4680115886094</v>
      </c>
      <c r="E408" s="561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110</v>
      </c>
      <c r="L408" s="32" t="s">
        <v>111</v>
      </c>
      <c r="M408" s="33" t="s">
        <v>106</v>
      </c>
      <c r="N408" s="33"/>
      <c r="O408" s="32">
        <v>50</v>
      </c>
      <c r="P408" s="60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1"/>
      <c r="R408" s="551"/>
      <c r="S408" s="551"/>
      <c r="T408" s="552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3" t="s">
        <v>627</v>
      </c>
      <c r="AG408" s="64"/>
      <c r="AJ408" s="68" t="s">
        <v>90</v>
      </c>
      <c r="AK408" s="68">
        <v>64.8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628</v>
      </c>
      <c r="B409" s="54" t="s">
        <v>629</v>
      </c>
      <c r="C409" s="31">
        <v>4301031363</v>
      </c>
      <c r="D409" s="560">
        <v>4607091389425</v>
      </c>
      <c r="E409" s="561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1"/>
      <c r="R409" s="551"/>
      <c r="S409" s="551"/>
      <c r="T409" s="552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631</v>
      </c>
      <c r="B410" s="54" t="s">
        <v>632</v>
      </c>
      <c r="C410" s="31">
        <v>4301031373</v>
      </c>
      <c r="D410" s="560">
        <v>4680115880771</v>
      </c>
      <c r="E410" s="561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60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1"/>
      <c r="R410" s="551"/>
      <c r="S410" s="551"/>
      <c r="T410" s="552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633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634</v>
      </c>
      <c r="B411" s="54" t="s">
        <v>635</v>
      </c>
      <c r="C411" s="31">
        <v>4301031359</v>
      </c>
      <c r="D411" s="560">
        <v>4607091389500</v>
      </c>
      <c r="E411" s="561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7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1"/>
      <c r="R411" s="551"/>
      <c r="S411" s="551"/>
      <c r="T411" s="552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9" t="s">
        <v>633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54"/>
      <c r="B412" s="555"/>
      <c r="C412" s="555"/>
      <c r="D412" s="555"/>
      <c r="E412" s="555"/>
      <c r="F412" s="555"/>
      <c r="G412" s="555"/>
      <c r="H412" s="555"/>
      <c r="I412" s="555"/>
      <c r="J412" s="555"/>
      <c r="K412" s="555"/>
      <c r="L412" s="555"/>
      <c r="M412" s="555"/>
      <c r="N412" s="555"/>
      <c r="O412" s="556"/>
      <c r="P412" s="553" t="s">
        <v>71</v>
      </c>
      <c r="Q412" s="548"/>
      <c r="R412" s="548"/>
      <c r="S412" s="548"/>
      <c r="T412" s="548"/>
      <c r="U412" s="548"/>
      <c r="V412" s="549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5"/>
      <c r="B413" s="555"/>
      <c r="C413" s="555"/>
      <c r="D413" s="555"/>
      <c r="E413" s="555"/>
      <c r="F413" s="555"/>
      <c r="G413" s="555"/>
      <c r="H413" s="555"/>
      <c r="I413" s="555"/>
      <c r="J413" s="555"/>
      <c r="K413" s="555"/>
      <c r="L413" s="555"/>
      <c r="M413" s="555"/>
      <c r="N413" s="555"/>
      <c r="O413" s="556"/>
      <c r="P413" s="553" t="s">
        <v>71</v>
      </c>
      <c r="Q413" s="548"/>
      <c r="R413" s="548"/>
      <c r="S413" s="548"/>
      <c r="T413" s="548"/>
      <c r="U413" s="548"/>
      <c r="V413" s="549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99" t="s">
        <v>636</v>
      </c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5"/>
      <c r="P414" s="555"/>
      <c r="Q414" s="555"/>
      <c r="R414" s="555"/>
      <c r="S414" s="555"/>
      <c r="T414" s="555"/>
      <c r="U414" s="555"/>
      <c r="V414" s="555"/>
      <c r="W414" s="555"/>
      <c r="X414" s="555"/>
      <c r="Y414" s="555"/>
      <c r="Z414" s="555"/>
      <c r="AA414" s="538"/>
      <c r="AB414" s="538"/>
      <c r="AC414" s="538"/>
    </row>
    <row r="415" spans="1:68" ht="14.25" hidden="1" customHeight="1" x14ac:dyDescent="0.25">
      <c r="A415" s="559" t="s">
        <v>64</v>
      </c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5"/>
      <c r="P415" s="555"/>
      <c r="Q415" s="555"/>
      <c r="R415" s="555"/>
      <c r="S415" s="555"/>
      <c r="T415" s="555"/>
      <c r="U415" s="555"/>
      <c r="V415" s="555"/>
      <c r="W415" s="555"/>
      <c r="X415" s="555"/>
      <c r="Y415" s="555"/>
      <c r="Z415" s="555"/>
      <c r="AA415" s="539"/>
      <c r="AB415" s="539"/>
      <c r="AC415" s="539"/>
    </row>
    <row r="416" spans="1:68" ht="27" hidden="1" customHeight="1" x14ac:dyDescent="0.25">
      <c r="A416" s="54" t="s">
        <v>637</v>
      </c>
      <c r="B416" s="54" t="s">
        <v>638</v>
      </c>
      <c r="C416" s="31">
        <v>4301031347</v>
      </c>
      <c r="D416" s="560">
        <v>4680115885110</v>
      </c>
      <c r="E416" s="561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77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1"/>
      <c r="R416" s="551"/>
      <c r="S416" s="551"/>
      <c r="T416" s="552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1" t="s">
        <v>639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54"/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6"/>
      <c r="P417" s="553" t="s">
        <v>71</v>
      </c>
      <c r="Q417" s="548"/>
      <c r="R417" s="548"/>
      <c r="S417" s="548"/>
      <c r="T417" s="548"/>
      <c r="U417" s="548"/>
      <c r="V417" s="549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5"/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6"/>
      <c r="P418" s="553" t="s">
        <v>71</v>
      </c>
      <c r="Q418" s="548"/>
      <c r="R418" s="548"/>
      <c r="S418" s="548"/>
      <c r="T418" s="548"/>
      <c r="U418" s="548"/>
      <c r="V418" s="549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47" t="s">
        <v>640</v>
      </c>
      <c r="B419" s="648"/>
      <c r="C419" s="648"/>
      <c r="D419" s="648"/>
      <c r="E419" s="648"/>
      <c r="F419" s="648"/>
      <c r="G419" s="648"/>
      <c r="H419" s="648"/>
      <c r="I419" s="648"/>
      <c r="J419" s="648"/>
      <c r="K419" s="648"/>
      <c r="L419" s="648"/>
      <c r="M419" s="648"/>
      <c r="N419" s="648"/>
      <c r="O419" s="648"/>
      <c r="P419" s="648"/>
      <c r="Q419" s="648"/>
      <c r="R419" s="648"/>
      <c r="S419" s="648"/>
      <c r="T419" s="648"/>
      <c r="U419" s="648"/>
      <c r="V419" s="648"/>
      <c r="W419" s="648"/>
      <c r="X419" s="648"/>
      <c r="Y419" s="648"/>
      <c r="Z419" s="648"/>
      <c r="AA419" s="48"/>
      <c r="AB419" s="48"/>
      <c r="AC419" s="48"/>
    </row>
    <row r="420" spans="1:68" ht="16.5" hidden="1" customHeight="1" x14ac:dyDescent="0.25">
      <c r="A420" s="599" t="s">
        <v>640</v>
      </c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5"/>
      <c r="P420" s="555"/>
      <c r="Q420" s="555"/>
      <c r="R420" s="555"/>
      <c r="S420" s="555"/>
      <c r="T420" s="555"/>
      <c r="U420" s="555"/>
      <c r="V420" s="555"/>
      <c r="W420" s="555"/>
      <c r="X420" s="555"/>
      <c r="Y420" s="555"/>
      <c r="Z420" s="555"/>
      <c r="AA420" s="538"/>
      <c r="AB420" s="538"/>
      <c r="AC420" s="538"/>
    </row>
    <row r="421" spans="1:68" ht="14.25" hidden="1" customHeight="1" x14ac:dyDescent="0.25">
      <c r="A421" s="559" t="s">
        <v>101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9"/>
      <c r="AB421" s="539"/>
      <c r="AC421" s="539"/>
    </row>
    <row r="422" spans="1:68" ht="27" hidden="1" customHeight="1" x14ac:dyDescent="0.25">
      <c r="A422" s="54" t="s">
        <v>641</v>
      </c>
      <c r="B422" s="54" t="s">
        <v>642</v>
      </c>
      <c r="C422" s="31">
        <v>4301011795</v>
      </c>
      <c r="D422" s="560">
        <v>4607091389067</v>
      </c>
      <c r="E422" s="561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104</v>
      </c>
      <c r="L422" s="32" t="s">
        <v>105</v>
      </c>
      <c r="M422" s="33" t="s">
        <v>106</v>
      </c>
      <c r="N422" s="33"/>
      <c r="O422" s="32">
        <v>60</v>
      </c>
      <c r="P422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1"/>
      <c r="R422" s="551"/>
      <c r="S422" s="551"/>
      <c r="T422" s="552"/>
      <c r="U422" s="34"/>
      <c r="V422" s="34"/>
      <c r="W422" s="35" t="s">
        <v>69</v>
      </c>
      <c r="X422" s="543">
        <v>0</v>
      </c>
      <c r="Y422" s="544">
        <f t="shared" ref="Y422:Y432" si="47">IFERROR(IF(X422="",0,CEILING((X422/$H422),1)*$H422),"")</f>
        <v>0</v>
      </c>
      <c r="Z422" s="36" t="str">
        <f t="shared" ref="Z422:Z427" si="48">IFERROR(IF(Y422=0,"",ROUNDUP(Y422/H422,0)*0.01196),"")</f>
        <v/>
      </c>
      <c r="AA422" s="56"/>
      <c r="AB422" s="57"/>
      <c r="AC422" s="463" t="s">
        <v>107</v>
      </c>
      <c r="AG422" s="64"/>
      <c r="AJ422" s="68" t="s">
        <v>90</v>
      </c>
      <c r="AK422" s="68">
        <v>42.24</v>
      </c>
      <c r="BB422" s="464" t="s">
        <v>1</v>
      </c>
      <c r="BM422" s="64">
        <f t="shared" ref="BM422:BM432" si="49">IFERROR(X422*I422/H422,"0")</f>
        <v>0</v>
      </c>
      <c r="BN422" s="64">
        <f t="shared" ref="BN422:BN432" si="50">IFERROR(Y422*I422/H422,"0")</f>
        <v>0</v>
      </c>
      <c r="BO422" s="64">
        <f t="shared" ref="BO422:BO432" si="51">IFERROR(1/J422*(X422/H422),"0")</f>
        <v>0</v>
      </c>
      <c r="BP422" s="64">
        <f t="shared" ref="BP422:BP432" si="52">IFERROR(1/J422*(Y422/H422),"0")</f>
        <v>0</v>
      </c>
    </row>
    <row r="423" spans="1:68" ht="27" hidden="1" customHeight="1" x14ac:dyDescent="0.25">
      <c r="A423" s="54" t="s">
        <v>643</v>
      </c>
      <c r="B423" s="54" t="s">
        <v>644</v>
      </c>
      <c r="C423" s="31">
        <v>4301011961</v>
      </c>
      <c r="D423" s="560">
        <v>4680115885271</v>
      </c>
      <c r="E423" s="561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1"/>
      <c r="R423" s="551"/>
      <c r="S423" s="551"/>
      <c r="T423" s="552"/>
      <c r="U423" s="34"/>
      <c r="V423" s="34"/>
      <c r="W423" s="35" t="s">
        <v>69</v>
      </c>
      <c r="X423" s="543">
        <v>0</v>
      </c>
      <c r="Y423" s="544">
        <f t="shared" si="47"/>
        <v>0</v>
      </c>
      <c r="Z423" s="36" t="str">
        <f t="shared" si="48"/>
        <v/>
      </c>
      <c r="AA423" s="56"/>
      <c r="AB423" s="57"/>
      <c r="AC423" s="465" t="s">
        <v>645</v>
      </c>
      <c r="AG423" s="64"/>
      <c r="AJ423" s="68" t="s">
        <v>90</v>
      </c>
      <c r="AK423" s="68">
        <v>42.24</v>
      </c>
      <c r="BB423" s="466" t="s">
        <v>1</v>
      </c>
      <c r="BM423" s="64">
        <f t="shared" si="49"/>
        <v>0</v>
      </c>
      <c r="BN423" s="64">
        <f t="shared" si="50"/>
        <v>0</v>
      </c>
      <c r="BO423" s="64">
        <f t="shared" si="51"/>
        <v>0</v>
      </c>
      <c r="BP423" s="64">
        <f t="shared" si="52"/>
        <v>0</v>
      </c>
    </row>
    <row r="424" spans="1:68" ht="27" hidden="1" customHeight="1" x14ac:dyDescent="0.25">
      <c r="A424" s="54" t="s">
        <v>646</v>
      </c>
      <c r="B424" s="54" t="s">
        <v>647</v>
      </c>
      <c r="C424" s="31">
        <v>4301011376</v>
      </c>
      <c r="D424" s="560">
        <v>4680115885226</v>
      </c>
      <c r="E424" s="561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104</v>
      </c>
      <c r="L424" s="32" t="s">
        <v>105</v>
      </c>
      <c r="M424" s="33" t="s">
        <v>77</v>
      </c>
      <c r="N424" s="33"/>
      <c r="O424" s="32">
        <v>60</v>
      </c>
      <c r="P424" s="7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1"/>
      <c r="R424" s="551"/>
      <c r="S424" s="551"/>
      <c r="T424" s="552"/>
      <c r="U424" s="34"/>
      <c r="V424" s="34"/>
      <c r="W424" s="35" t="s">
        <v>69</v>
      </c>
      <c r="X424" s="543">
        <v>0</v>
      </c>
      <c r="Y424" s="544">
        <f t="shared" si="47"/>
        <v>0</v>
      </c>
      <c r="Z424" s="36" t="str">
        <f t="shared" si="48"/>
        <v/>
      </c>
      <c r="AA424" s="56"/>
      <c r="AB424" s="57"/>
      <c r="AC424" s="467" t="s">
        <v>648</v>
      </c>
      <c r="AG424" s="64"/>
      <c r="AJ424" s="68" t="s">
        <v>90</v>
      </c>
      <c r="AK424" s="68">
        <v>42.24</v>
      </c>
      <c r="BB424" s="468" t="s">
        <v>1</v>
      </c>
      <c r="BM424" s="64">
        <f t="shared" si="49"/>
        <v>0</v>
      </c>
      <c r="BN424" s="64">
        <f t="shared" si="50"/>
        <v>0</v>
      </c>
      <c r="BO424" s="64">
        <f t="shared" si="51"/>
        <v>0</v>
      </c>
      <c r="BP424" s="64">
        <f t="shared" si="52"/>
        <v>0</v>
      </c>
    </row>
    <row r="425" spans="1:68" ht="27" hidden="1" customHeight="1" x14ac:dyDescent="0.25">
      <c r="A425" s="54" t="s">
        <v>649</v>
      </c>
      <c r="B425" s="54" t="s">
        <v>650</v>
      </c>
      <c r="C425" s="31">
        <v>4301012145</v>
      </c>
      <c r="D425" s="560">
        <v>4607091383522</v>
      </c>
      <c r="E425" s="561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104</v>
      </c>
      <c r="L425" s="32"/>
      <c r="M425" s="33" t="s">
        <v>106</v>
      </c>
      <c r="N425" s="33"/>
      <c r="O425" s="32">
        <v>60</v>
      </c>
      <c r="P425" s="75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1"/>
      <c r="R425" s="551"/>
      <c r="S425" s="551"/>
      <c r="T425" s="552"/>
      <c r="U425" s="34"/>
      <c r="V425" s="34"/>
      <c r="W425" s="35" t="s">
        <v>69</v>
      </c>
      <c r="X425" s="543">
        <v>0</v>
      </c>
      <c r="Y425" s="544">
        <f t="shared" si="47"/>
        <v>0</v>
      </c>
      <c r="Z425" s="36" t="str">
        <f t="shared" si="48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9"/>
        <v>0</v>
      </c>
      <c r="BN425" s="64">
        <f t="shared" si="50"/>
        <v>0</v>
      </c>
      <c r="BO425" s="64">
        <f t="shared" si="51"/>
        <v>0</v>
      </c>
      <c r="BP425" s="64">
        <f t="shared" si="52"/>
        <v>0</v>
      </c>
    </row>
    <row r="426" spans="1:68" ht="16.5" hidden="1" customHeight="1" x14ac:dyDescent="0.25">
      <c r="A426" s="54" t="s">
        <v>652</v>
      </c>
      <c r="B426" s="54" t="s">
        <v>653</v>
      </c>
      <c r="C426" s="31">
        <v>4301011774</v>
      </c>
      <c r="D426" s="560">
        <v>4680115884502</v>
      </c>
      <c r="E426" s="561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7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1"/>
      <c r="R426" s="551"/>
      <c r="S426" s="551"/>
      <c r="T426" s="552"/>
      <c r="U426" s="34"/>
      <c r="V426" s="34"/>
      <c r="W426" s="35" t="s">
        <v>69</v>
      </c>
      <c r="X426" s="543">
        <v>0</v>
      </c>
      <c r="Y426" s="544">
        <f t="shared" si="47"/>
        <v>0</v>
      </c>
      <c r="Z426" s="36" t="str">
        <f t="shared" si="48"/>
        <v/>
      </c>
      <c r="AA426" s="56"/>
      <c r="AB426" s="57"/>
      <c r="AC426" s="471" t="s">
        <v>654</v>
      </c>
      <c r="AG426" s="64"/>
      <c r="AJ426" s="68"/>
      <c r="AK426" s="68">
        <v>0</v>
      </c>
      <c r="BB426" s="472" t="s">
        <v>1</v>
      </c>
      <c r="BM426" s="64">
        <f t="shared" si="49"/>
        <v>0</v>
      </c>
      <c r="BN426" s="64">
        <f t="shared" si="50"/>
        <v>0</v>
      </c>
      <c r="BO426" s="64">
        <f t="shared" si="51"/>
        <v>0</v>
      </c>
      <c r="BP426" s="64">
        <f t="shared" si="52"/>
        <v>0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4301011771</v>
      </c>
      <c r="D427" s="560">
        <v>4607091389104</v>
      </c>
      <c r="E427" s="561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1"/>
      <c r="R427" s="551"/>
      <c r="S427" s="551"/>
      <c r="T427" s="552"/>
      <c r="U427" s="34"/>
      <c r="V427" s="34"/>
      <c r="W427" s="35" t="s">
        <v>69</v>
      </c>
      <c r="X427" s="543">
        <v>0</v>
      </c>
      <c r="Y427" s="544">
        <f t="shared" si="47"/>
        <v>0</v>
      </c>
      <c r="Z427" s="36" t="str">
        <f t="shared" si="48"/>
        <v/>
      </c>
      <c r="AA427" s="56"/>
      <c r="AB427" s="57"/>
      <c r="AC427" s="473" t="s">
        <v>657</v>
      </c>
      <c r="AG427" s="64"/>
      <c r="AJ427" s="68" t="s">
        <v>90</v>
      </c>
      <c r="AK427" s="68">
        <v>42.24</v>
      </c>
      <c r="BB427" s="474" t="s">
        <v>1</v>
      </c>
      <c r="BM427" s="64">
        <f t="shared" si="49"/>
        <v>0</v>
      </c>
      <c r="BN427" s="64">
        <f t="shared" si="50"/>
        <v>0</v>
      </c>
      <c r="BO427" s="64">
        <f t="shared" si="51"/>
        <v>0</v>
      </c>
      <c r="BP427" s="64">
        <f t="shared" si="52"/>
        <v>0</v>
      </c>
    </row>
    <row r="428" spans="1:68" ht="27" hidden="1" customHeight="1" x14ac:dyDescent="0.25">
      <c r="A428" s="54" t="s">
        <v>658</v>
      </c>
      <c r="B428" s="54" t="s">
        <v>659</v>
      </c>
      <c r="C428" s="31">
        <v>4301012125</v>
      </c>
      <c r="D428" s="560">
        <v>4680115886391</v>
      </c>
      <c r="E428" s="561"/>
      <c r="F428" s="542">
        <v>0.4</v>
      </c>
      <c r="G428" s="32">
        <v>6</v>
      </c>
      <c r="H428" s="542">
        <v>2.4</v>
      </c>
      <c r="I428" s="542">
        <v>2.58</v>
      </c>
      <c r="J428" s="32">
        <v>182</v>
      </c>
      <c r="K428" s="32" t="s">
        <v>76</v>
      </c>
      <c r="L428" s="32"/>
      <c r="M428" s="33" t="s">
        <v>77</v>
      </c>
      <c r="N428" s="33"/>
      <c r="O428" s="32">
        <v>60</v>
      </c>
      <c r="P428" s="79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551"/>
      <c r="R428" s="551"/>
      <c r="S428" s="551"/>
      <c r="T428" s="552"/>
      <c r="U428" s="34"/>
      <c r="V428" s="34"/>
      <c r="W428" s="35" t="s">
        <v>69</v>
      </c>
      <c r="X428" s="543">
        <v>0</v>
      </c>
      <c r="Y428" s="544">
        <f t="shared" si="47"/>
        <v>0</v>
      </c>
      <c r="Z428" s="36" t="str">
        <f>IFERROR(IF(Y428=0,"",ROUNDUP(Y428/H428,0)*0.00651),"")</f>
        <v/>
      </c>
      <c r="AA428" s="56"/>
      <c r="AB428" s="57"/>
      <c r="AC428" s="475" t="s">
        <v>107</v>
      </c>
      <c r="AG428" s="64"/>
      <c r="AJ428" s="68"/>
      <c r="AK428" s="68">
        <v>0</v>
      </c>
      <c r="BB428" s="476" t="s">
        <v>1</v>
      </c>
      <c r="BM428" s="64">
        <f t="shared" si="49"/>
        <v>0</v>
      </c>
      <c r="BN428" s="64">
        <f t="shared" si="50"/>
        <v>0</v>
      </c>
      <c r="BO428" s="64">
        <f t="shared" si="51"/>
        <v>0</v>
      </c>
      <c r="BP428" s="64">
        <f t="shared" si="52"/>
        <v>0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4301012035</v>
      </c>
      <c r="D429" s="560">
        <v>4680115880603</v>
      </c>
      <c r="E429" s="561"/>
      <c r="F429" s="542">
        <v>0.6</v>
      </c>
      <c r="G429" s="32">
        <v>8</v>
      </c>
      <c r="H429" s="542">
        <v>4.8</v>
      </c>
      <c r="I429" s="542">
        <v>6.93</v>
      </c>
      <c r="J429" s="32">
        <v>132</v>
      </c>
      <c r="K429" s="32" t="s">
        <v>110</v>
      </c>
      <c r="L429" s="32"/>
      <c r="M429" s="33" t="s">
        <v>106</v>
      </c>
      <c r="N429" s="33"/>
      <c r="O429" s="32">
        <v>60</v>
      </c>
      <c r="P429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551"/>
      <c r="R429" s="551"/>
      <c r="S429" s="551"/>
      <c r="T429" s="552"/>
      <c r="U429" s="34"/>
      <c r="V429" s="34"/>
      <c r="W429" s="35" t="s">
        <v>69</v>
      </c>
      <c r="X429" s="543">
        <v>0</v>
      </c>
      <c r="Y429" s="544">
        <f t="shared" si="47"/>
        <v>0</v>
      </c>
      <c r="Z429" s="36" t="str">
        <f>IFERROR(IF(Y429=0,"",ROUNDUP(Y429/H429,0)*0.00902),"")</f>
        <v/>
      </c>
      <c r="AA429" s="56"/>
      <c r="AB429" s="57"/>
      <c r="AC429" s="477" t="s">
        <v>107</v>
      </c>
      <c r="AG429" s="64"/>
      <c r="AJ429" s="68"/>
      <c r="AK429" s="68">
        <v>0</v>
      </c>
      <c r="BB429" s="478" t="s">
        <v>1</v>
      </c>
      <c r="BM429" s="64">
        <f t="shared" si="49"/>
        <v>0</v>
      </c>
      <c r="BN429" s="64">
        <f t="shared" si="50"/>
        <v>0</v>
      </c>
      <c r="BO429" s="64">
        <f t="shared" si="51"/>
        <v>0</v>
      </c>
      <c r="BP429" s="64">
        <f t="shared" si="52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4301012036</v>
      </c>
      <c r="D430" s="560">
        <v>4680115882782</v>
      </c>
      <c r="E430" s="561"/>
      <c r="F430" s="542">
        <v>0.6</v>
      </c>
      <c r="G430" s="32">
        <v>8</v>
      </c>
      <c r="H430" s="542">
        <v>4.8</v>
      </c>
      <c r="I430" s="542">
        <v>6.96</v>
      </c>
      <c r="J430" s="32">
        <v>120</v>
      </c>
      <c r="K430" s="32" t="s">
        <v>110</v>
      </c>
      <c r="L430" s="32"/>
      <c r="M430" s="33" t="s">
        <v>106</v>
      </c>
      <c r="N430" s="33"/>
      <c r="O430" s="32">
        <v>60</v>
      </c>
      <c r="P430" s="6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551"/>
      <c r="R430" s="551"/>
      <c r="S430" s="551"/>
      <c r="T430" s="552"/>
      <c r="U430" s="34"/>
      <c r="V430" s="34"/>
      <c r="W430" s="35" t="s">
        <v>69</v>
      </c>
      <c r="X430" s="543">
        <v>0</v>
      </c>
      <c r="Y430" s="544">
        <f t="shared" si="47"/>
        <v>0</v>
      </c>
      <c r="Z430" s="36" t="str">
        <f>IFERROR(IF(Y430=0,"",ROUNDUP(Y430/H430,0)*0.00937),"")</f>
        <v/>
      </c>
      <c r="AA430" s="56"/>
      <c r="AB430" s="57"/>
      <c r="AC430" s="479" t="s">
        <v>645</v>
      </c>
      <c r="AG430" s="64"/>
      <c r="AJ430" s="68"/>
      <c r="AK430" s="68">
        <v>0</v>
      </c>
      <c r="BB430" s="480" t="s">
        <v>1</v>
      </c>
      <c r="BM430" s="64">
        <f t="shared" si="49"/>
        <v>0</v>
      </c>
      <c r="BN430" s="64">
        <f t="shared" si="50"/>
        <v>0</v>
      </c>
      <c r="BO430" s="64">
        <f t="shared" si="51"/>
        <v>0</v>
      </c>
      <c r="BP430" s="64">
        <f t="shared" si="52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4301012050</v>
      </c>
      <c r="D431" s="560">
        <v>4680115885479</v>
      </c>
      <c r="E431" s="561"/>
      <c r="F431" s="542">
        <v>0.4</v>
      </c>
      <c r="G431" s="32">
        <v>6</v>
      </c>
      <c r="H431" s="542">
        <v>2.4</v>
      </c>
      <c r="I431" s="542">
        <v>2.58</v>
      </c>
      <c r="J431" s="32">
        <v>182</v>
      </c>
      <c r="K431" s="32" t="s">
        <v>76</v>
      </c>
      <c r="L431" s="32"/>
      <c r="M431" s="33" t="s">
        <v>106</v>
      </c>
      <c r="N431" s="33"/>
      <c r="O431" s="32">
        <v>60</v>
      </c>
      <c r="P431" s="7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551"/>
      <c r="R431" s="551"/>
      <c r="S431" s="551"/>
      <c r="T431" s="552"/>
      <c r="U431" s="34"/>
      <c r="V431" s="34"/>
      <c r="W431" s="35" t="s">
        <v>69</v>
      </c>
      <c r="X431" s="543">
        <v>0</v>
      </c>
      <c r="Y431" s="544">
        <f t="shared" si="47"/>
        <v>0</v>
      </c>
      <c r="Z431" s="36" t="str">
        <f>IFERROR(IF(Y431=0,"",ROUNDUP(Y431/H431,0)*0.00651),"")</f>
        <v/>
      </c>
      <c r="AA431" s="56"/>
      <c r="AB431" s="57"/>
      <c r="AC431" s="481" t="s">
        <v>666</v>
      </c>
      <c r="AG431" s="64"/>
      <c r="AJ431" s="68"/>
      <c r="AK431" s="68">
        <v>0</v>
      </c>
      <c r="BB431" s="482" t="s">
        <v>1</v>
      </c>
      <c r="BM431" s="64">
        <f t="shared" si="49"/>
        <v>0</v>
      </c>
      <c r="BN431" s="64">
        <f t="shared" si="50"/>
        <v>0</v>
      </c>
      <c r="BO431" s="64">
        <f t="shared" si="51"/>
        <v>0</v>
      </c>
      <c r="BP431" s="64">
        <f t="shared" si="52"/>
        <v>0</v>
      </c>
    </row>
    <row r="432" spans="1:68" ht="27" hidden="1" customHeight="1" x14ac:dyDescent="0.25">
      <c r="A432" s="54" t="s">
        <v>667</v>
      </c>
      <c r="B432" s="54" t="s">
        <v>668</v>
      </c>
      <c r="C432" s="31">
        <v>4301012034</v>
      </c>
      <c r="D432" s="560">
        <v>4607091389982</v>
      </c>
      <c r="E432" s="561"/>
      <c r="F432" s="542">
        <v>0.6</v>
      </c>
      <c r="G432" s="32">
        <v>8</v>
      </c>
      <c r="H432" s="542">
        <v>4.8</v>
      </c>
      <c r="I432" s="542">
        <v>6.93</v>
      </c>
      <c r="J432" s="32">
        <v>132</v>
      </c>
      <c r="K432" s="32" t="s">
        <v>110</v>
      </c>
      <c r="L432" s="32"/>
      <c r="M432" s="33" t="s">
        <v>106</v>
      </c>
      <c r="N432" s="33"/>
      <c r="O432" s="32">
        <v>60</v>
      </c>
      <c r="P432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551"/>
      <c r="R432" s="551"/>
      <c r="S432" s="551"/>
      <c r="T432" s="552"/>
      <c r="U432" s="34"/>
      <c r="V432" s="34"/>
      <c r="W432" s="35" t="s">
        <v>69</v>
      </c>
      <c r="X432" s="543">
        <v>0</v>
      </c>
      <c r="Y432" s="544">
        <f t="shared" si="47"/>
        <v>0</v>
      </c>
      <c r="Z432" s="36" t="str">
        <f>IFERROR(IF(Y432=0,"",ROUNDUP(Y432/H432,0)*0.00902),"")</f>
        <v/>
      </c>
      <c r="AA432" s="56"/>
      <c r="AB432" s="57"/>
      <c r="AC432" s="483" t="s">
        <v>657</v>
      </c>
      <c r="AG432" s="64"/>
      <c r="AJ432" s="68"/>
      <c r="AK432" s="68">
        <v>0</v>
      </c>
      <c r="BB432" s="484" t="s">
        <v>1</v>
      </c>
      <c r="BM432" s="64">
        <f t="shared" si="49"/>
        <v>0</v>
      </c>
      <c r="BN432" s="64">
        <f t="shared" si="50"/>
        <v>0</v>
      </c>
      <c r="BO432" s="64">
        <f t="shared" si="51"/>
        <v>0</v>
      </c>
      <c r="BP432" s="64">
        <f t="shared" si="52"/>
        <v>0</v>
      </c>
    </row>
    <row r="433" spans="1:68" hidden="1" x14ac:dyDescent="0.2">
      <c r="A433" s="554"/>
      <c r="B433" s="555"/>
      <c r="C433" s="555"/>
      <c r="D433" s="555"/>
      <c r="E433" s="555"/>
      <c r="F433" s="555"/>
      <c r="G433" s="555"/>
      <c r="H433" s="555"/>
      <c r="I433" s="555"/>
      <c r="J433" s="555"/>
      <c r="K433" s="555"/>
      <c r="L433" s="555"/>
      <c r="M433" s="555"/>
      <c r="N433" s="555"/>
      <c r="O433" s="556"/>
      <c r="P433" s="553" t="s">
        <v>71</v>
      </c>
      <c r="Q433" s="548"/>
      <c r="R433" s="548"/>
      <c r="S433" s="548"/>
      <c r="T433" s="548"/>
      <c r="U433" s="548"/>
      <c r="V433" s="549"/>
      <c r="W433" s="37" t="s">
        <v>72</v>
      </c>
      <c r="X433" s="545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0</v>
      </c>
      <c r="Y433" s="545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0</v>
      </c>
      <c r="Z433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</v>
      </c>
      <c r="AA433" s="546"/>
      <c r="AB433" s="546"/>
      <c r="AC433" s="546"/>
    </row>
    <row r="434" spans="1:68" hidden="1" x14ac:dyDescent="0.2">
      <c r="A434" s="555"/>
      <c r="B434" s="555"/>
      <c r="C434" s="555"/>
      <c r="D434" s="555"/>
      <c r="E434" s="555"/>
      <c r="F434" s="555"/>
      <c r="G434" s="555"/>
      <c r="H434" s="555"/>
      <c r="I434" s="555"/>
      <c r="J434" s="555"/>
      <c r="K434" s="555"/>
      <c r="L434" s="555"/>
      <c r="M434" s="555"/>
      <c r="N434" s="555"/>
      <c r="O434" s="556"/>
      <c r="P434" s="553" t="s">
        <v>71</v>
      </c>
      <c r="Q434" s="548"/>
      <c r="R434" s="548"/>
      <c r="S434" s="548"/>
      <c r="T434" s="548"/>
      <c r="U434" s="548"/>
      <c r="V434" s="549"/>
      <c r="W434" s="37" t="s">
        <v>69</v>
      </c>
      <c r="X434" s="545">
        <f>IFERROR(SUM(X422:X432),"0")</f>
        <v>0</v>
      </c>
      <c r="Y434" s="545">
        <f>IFERROR(SUM(Y422:Y432),"0")</f>
        <v>0</v>
      </c>
      <c r="Z434" s="37"/>
      <c r="AA434" s="546"/>
      <c r="AB434" s="546"/>
      <c r="AC434" s="546"/>
    </row>
    <row r="435" spans="1:68" ht="14.25" hidden="1" customHeight="1" x14ac:dyDescent="0.25">
      <c r="A435" s="559" t="s">
        <v>136</v>
      </c>
      <c r="B435" s="555"/>
      <c r="C435" s="555"/>
      <c r="D435" s="555"/>
      <c r="E435" s="555"/>
      <c r="F435" s="555"/>
      <c r="G435" s="555"/>
      <c r="H435" s="555"/>
      <c r="I435" s="555"/>
      <c r="J435" s="555"/>
      <c r="K435" s="555"/>
      <c r="L435" s="555"/>
      <c r="M435" s="555"/>
      <c r="N435" s="555"/>
      <c r="O435" s="555"/>
      <c r="P435" s="555"/>
      <c r="Q435" s="555"/>
      <c r="R435" s="555"/>
      <c r="S435" s="555"/>
      <c r="T435" s="555"/>
      <c r="U435" s="555"/>
      <c r="V435" s="555"/>
      <c r="W435" s="555"/>
      <c r="X435" s="555"/>
      <c r="Y435" s="555"/>
      <c r="Z435" s="555"/>
      <c r="AA435" s="539"/>
      <c r="AB435" s="539"/>
      <c r="AC435" s="539"/>
    </row>
    <row r="436" spans="1:68" ht="16.5" hidden="1" customHeight="1" x14ac:dyDescent="0.25">
      <c r="A436" s="54" t="s">
        <v>669</v>
      </c>
      <c r="B436" s="54" t="s">
        <v>670</v>
      </c>
      <c r="C436" s="31">
        <v>4301020334</v>
      </c>
      <c r="D436" s="560">
        <v>4607091388930</v>
      </c>
      <c r="E436" s="561"/>
      <c r="F436" s="542">
        <v>0.88</v>
      </c>
      <c r="G436" s="32">
        <v>6</v>
      </c>
      <c r="H436" s="542">
        <v>5.28</v>
      </c>
      <c r="I436" s="542">
        <v>5.64</v>
      </c>
      <c r="J436" s="32">
        <v>104</v>
      </c>
      <c r="K436" s="32" t="s">
        <v>104</v>
      </c>
      <c r="L436" s="32" t="s">
        <v>105</v>
      </c>
      <c r="M436" s="33" t="s">
        <v>77</v>
      </c>
      <c r="N436" s="33"/>
      <c r="O436" s="32">
        <v>70</v>
      </c>
      <c r="P436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551"/>
      <c r="R436" s="551"/>
      <c r="S436" s="551"/>
      <c r="T436" s="552"/>
      <c r="U436" s="34"/>
      <c r="V436" s="34"/>
      <c r="W436" s="35" t="s">
        <v>69</v>
      </c>
      <c r="X436" s="543">
        <v>0</v>
      </c>
      <c r="Y436" s="544">
        <f>IFERROR(IF(X436="",0,CEILING((X436/$H436),1)*$H436),"")</f>
        <v>0</v>
      </c>
      <c r="Z436" s="36" t="str">
        <f>IFERROR(IF(Y436=0,"",ROUNDUP(Y436/H436,0)*0.01196),"")</f>
        <v/>
      </c>
      <c r="AA436" s="56"/>
      <c r="AB436" s="57"/>
      <c r="AC436" s="485" t="s">
        <v>671</v>
      </c>
      <c r="AG436" s="64"/>
      <c r="AJ436" s="68" t="s">
        <v>90</v>
      </c>
      <c r="AK436" s="68">
        <v>42.24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4301020384</v>
      </c>
      <c r="D437" s="560">
        <v>4680115886407</v>
      </c>
      <c r="E437" s="561"/>
      <c r="F437" s="542">
        <v>0.4</v>
      </c>
      <c r="G437" s="32">
        <v>6</v>
      </c>
      <c r="H437" s="542">
        <v>2.4</v>
      </c>
      <c r="I437" s="54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70</v>
      </c>
      <c r="P437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551"/>
      <c r="R437" s="551"/>
      <c r="S437" s="551"/>
      <c r="T437" s="552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671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hidden="1" customHeight="1" x14ac:dyDescent="0.25">
      <c r="A438" s="54" t="s">
        <v>674</v>
      </c>
      <c r="B438" s="54" t="s">
        <v>675</v>
      </c>
      <c r="C438" s="31">
        <v>4301020385</v>
      </c>
      <c r="D438" s="560">
        <v>4680115880054</v>
      </c>
      <c r="E438" s="561"/>
      <c r="F438" s="542">
        <v>0.6</v>
      </c>
      <c r="G438" s="32">
        <v>8</v>
      </c>
      <c r="H438" s="542">
        <v>4.8</v>
      </c>
      <c r="I438" s="542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70</v>
      </c>
      <c r="P438" s="7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551"/>
      <c r="R438" s="551"/>
      <c r="S438" s="551"/>
      <c r="T438" s="552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9" t="s">
        <v>671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54"/>
      <c r="B439" s="555"/>
      <c r="C439" s="555"/>
      <c r="D439" s="555"/>
      <c r="E439" s="555"/>
      <c r="F439" s="555"/>
      <c r="G439" s="555"/>
      <c r="H439" s="555"/>
      <c r="I439" s="555"/>
      <c r="J439" s="555"/>
      <c r="K439" s="555"/>
      <c r="L439" s="555"/>
      <c r="M439" s="555"/>
      <c r="N439" s="555"/>
      <c r="O439" s="556"/>
      <c r="P439" s="553" t="s">
        <v>71</v>
      </c>
      <c r="Q439" s="548"/>
      <c r="R439" s="548"/>
      <c r="S439" s="548"/>
      <c r="T439" s="548"/>
      <c r="U439" s="548"/>
      <c r="V439" s="549"/>
      <c r="W439" s="37" t="s">
        <v>72</v>
      </c>
      <c r="X439" s="545">
        <f>IFERROR(X436/H436,"0")+IFERROR(X437/H437,"0")+IFERROR(X438/H438,"0")</f>
        <v>0</v>
      </c>
      <c r="Y439" s="545">
        <f>IFERROR(Y436/H436,"0")+IFERROR(Y437/H437,"0")+IFERROR(Y438/H438,"0")</f>
        <v>0</v>
      </c>
      <c r="Z439" s="545">
        <f>IFERROR(IF(Z436="",0,Z436),"0")+IFERROR(IF(Z437="",0,Z437),"0")+IFERROR(IF(Z438="",0,Z438),"0")</f>
        <v>0</v>
      </c>
      <c r="AA439" s="546"/>
      <c r="AB439" s="546"/>
      <c r="AC439" s="546"/>
    </row>
    <row r="440" spans="1:68" hidden="1" x14ac:dyDescent="0.2">
      <c r="A440" s="555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53" t="s">
        <v>71</v>
      </c>
      <c r="Q440" s="548"/>
      <c r="R440" s="548"/>
      <c r="S440" s="548"/>
      <c r="T440" s="548"/>
      <c r="U440" s="548"/>
      <c r="V440" s="549"/>
      <c r="W440" s="37" t="s">
        <v>69</v>
      </c>
      <c r="X440" s="545">
        <f>IFERROR(SUM(X436:X438),"0")</f>
        <v>0</v>
      </c>
      <c r="Y440" s="545">
        <f>IFERROR(SUM(Y436:Y438),"0")</f>
        <v>0</v>
      </c>
      <c r="Z440" s="37"/>
      <c r="AA440" s="546"/>
      <c r="AB440" s="546"/>
      <c r="AC440" s="546"/>
    </row>
    <row r="441" spans="1:68" ht="14.25" hidden="1" customHeight="1" x14ac:dyDescent="0.25">
      <c r="A441" s="559" t="s">
        <v>64</v>
      </c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5"/>
      <c r="P441" s="555"/>
      <c r="Q441" s="555"/>
      <c r="R441" s="555"/>
      <c r="S441" s="555"/>
      <c r="T441" s="555"/>
      <c r="U441" s="555"/>
      <c r="V441" s="555"/>
      <c r="W441" s="555"/>
      <c r="X441" s="555"/>
      <c r="Y441" s="555"/>
      <c r="Z441" s="555"/>
      <c r="AA441" s="539"/>
      <c r="AB441" s="539"/>
      <c r="AC441" s="539"/>
    </row>
    <row r="442" spans="1:68" ht="27" hidden="1" customHeight="1" x14ac:dyDescent="0.25">
      <c r="A442" s="54" t="s">
        <v>676</v>
      </c>
      <c r="B442" s="54" t="s">
        <v>677</v>
      </c>
      <c r="C442" s="31">
        <v>4301031349</v>
      </c>
      <c r="D442" s="560">
        <v>4680115883116</v>
      </c>
      <c r="E442" s="561"/>
      <c r="F442" s="542">
        <v>0.88</v>
      </c>
      <c r="G442" s="32">
        <v>6</v>
      </c>
      <c r="H442" s="542">
        <v>5.28</v>
      </c>
      <c r="I442" s="542">
        <v>5.64</v>
      </c>
      <c r="J442" s="32">
        <v>104</v>
      </c>
      <c r="K442" s="32" t="s">
        <v>104</v>
      </c>
      <c r="L442" s="32" t="s">
        <v>105</v>
      </c>
      <c r="M442" s="33" t="s">
        <v>106</v>
      </c>
      <c r="N442" s="33"/>
      <c r="O442" s="32">
        <v>70</v>
      </c>
      <c r="P442" s="7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551"/>
      <c r="R442" s="551"/>
      <c r="S442" s="551"/>
      <c r="T442" s="552"/>
      <c r="U442" s="34"/>
      <c r="V442" s="34"/>
      <c r="W442" s="35" t="s">
        <v>69</v>
      </c>
      <c r="X442" s="543">
        <v>0</v>
      </c>
      <c r="Y442" s="544">
        <f t="shared" ref="Y442:Y447" si="53"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90</v>
      </c>
      <c r="AK442" s="68">
        <v>42.24</v>
      </c>
      <c r="BB442" s="492" t="s">
        <v>1</v>
      </c>
      <c r="BM442" s="64">
        <f t="shared" ref="BM442:BM447" si="54">IFERROR(X442*I442/H442,"0")</f>
        <v>0</v>
      </c>
      <c r="BN442" s="64">
        <f t="shared" ref="BN442:BN447" si="55">IFERROR(Y442*I442/H442,"0")</f>
        <v>0</v>
      </c>
      <c r="BO442" s="64">
        <f t="shared" ref="BO442:BO447" si="56">IFERROR(1/J442*(X442/H442),"0")</f>
        <v>0</v>
      </c>
      <c r="BP442" s="64">
        <f t="shared" ref="BP442:BP447" si="57">IFERROR(1/J442*(Y442/H442),"0")</f>
        <v>0</v>
      </c>
    </row>
    <row r="443" spans="1:68" ht="27" hidden="1" customHeight="1" x14ac:dyDescent="0.25">
      <c r="A443" s="54" t="s">
        <v>679</v>
      </c>
      <c r="B443" s="54" t="s">
        <v>680</v>
      </c>
      <c r="C443" s="31">
        <v>4301031350</v>
      </c>
      <c r="D443" s="560">
        <v>4680115883093</v>
      </c>
      <c r="E443" s="561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104</v>
      </c>
      <c r="L443" s="32" t="s">
        <v>105</v>
      </c>
      <c r="M443" s="33" t="s">
        <v>68</v>
      </c>
      <c r="N443" s="33"/>
      <c r="O443" s="32">
        <v>70</v>
      </c>
      <c r="P443" s="8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551"/>
      <c r="R443" s="551"/>
      <c r="S443" s="551"/>
      <c r="T443" s="552"/>
      <c r="U443" s="34"/>
      <c r="V443" s="34"/>
      <c r="W443" s="35" t="s">
        <v>69</v>
      </c>
      <c r="X443" s="543">
        <v>0</v>
      </c>
      <c r="Y443" s="544">
        <f t="shared" si="53"/>
        <v>0</v>
      </c>
      <c r="Z443" s="36" t="str">
        <f>IFERROR(IF(Y443=0,"",ROUNDUP(Y443/H443,0)*0.01196),"")</f>
        <v/>
      </c>
      <c r="AA443" s="56"/>
      <c r="AB443" s="57"/>
      <c r="AC443" s="493" t="s">
        <v>681</v>
      </c>
      <c r="AG443" s="64"/>
      <c r="AJ443" s="68" t="s">
        <v>90</v>
      </c>
      <c r="AK443" s="68">
        <v>42.24</v>
      </c>
      <c r="BB443" s="494" t="s">
        <v>1</v>
      </c>
      <c r="BM443" s="64">
        <f t="shared" si="54"/>
        <v>0</v>
      </c>
      <c r="BN443" s="64">
        <f t="shared" si="55"/>
        <v>0</v>
      </c>
      <c r="BO443" s="64">
        <f t="shared" si="56"/>
        <v>0</v>
      </c>
      <c r="BP443" s="64">
        <f t="shared" si="57"/>
        <v>0</v>
      </c>
    </row>
    <row r="444" spans="1:68" ht="27" hidden="1" customHeight="1" x14ac:dyDescent="0.25">
      <c r="A444" s="54" t="s">
        <v>682</v>
      </c>
      <c r="B444" s="54" t="s">
        <v>683</v>
      </c>
      <c r="C444" s="31">
        <v>4301031353</v>
      </c>
      <c r="D444" s="560">
        <v>4680115883109</v>
      </c>
      <c r="E444" s="561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104</v>
      </c>
      <c r="L444" s="32" t="s">
        <v>105</v>
      </c>
      <c r="M444" s="33" t="s">
        <v>68</v>
      </c>
      <c r="N444" s="33"/>
      <c r="O444" s="32">
        <v>70</v>
      </c>
      <c r="P444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551"/>
      <c r="R444" s="551"/>
      <c r="S444" s="551"/>
      <c r="T444" s="552"/>
      <c r="U444" s="34"/>
      <c r="V444" s="34"/>
      <c r="W444" s="35" t="s">
        <v>69</v>
      </c>
      <c r="X444" s="543">
        <v>0</v>
      </c>
      <c r="Y444" s="544">
        <f t="shared" si="53"/>
        <v>0</v>
      </c>
      <c r="Z444" s="36" t="str">
        <f>IFERROR(IF(Y444=0,"",ROUNDUP(Y444/H444,0)*0.01196),"")</f>
        <v/>
      </c>
      <c r="AA444" s="56"/>
      <c r="AB444" s="57"/>
      <c r="AC444" s="495" t="s">
        <v>684</v>
      </c>
      <c r="AG444" s="64"/>
      <c r="AJ444" s="68" t="s">
        <v>90</v>
      </c>
      <c r="AK444" s="68">
        <v>42.24</v>
      </c>
      <c r="BB444" s="496" t="s">
        <v>1</v>
      </c>
      <c r="BM444" s="64">
        <f t="shared" si="54"/>
        <v>0</v>
      </c>
      <c r="BN444" s="64">
        <f t="shared" si="55"/>
        <v>0</v>
      </c>
      <c r="BO444" s="64">
        <f t="shared" si="56"/>
        <v>0</v>
      </c>
      <c r="BP444" s="64">
        <f t="shared" si="57"/>
        <v>0</v>
      </c>
    </row>
    <row r="445" spans="1:68" ht="27" hidden="1" customHeight="1" x14ac:dyDescent="0.25">
      <c r="A445" s="54" t="s">
        <v>685</v>
      </c>
      <c r="B445" s="54" t="s">
        <v>686</v>
      </c>
      <c r="C445" s="31">
        <v>4301031419</v>
      </c>
      <c r="D445" s="560">
        <v>4680115882072</v>
      </c>
      <c r="E445" s="561"/>
      <c r="F445" s="542">
        <v>0.6</v>
      </c>
      <c r="G445" s="32">
        <v>8</v>
      </c>
      <c r="H445" s="542">
        <v>4.8</v>
      </c>
      <c r="I445" s="542">
        <v>6.93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70</v>
      </c>
      <c r="P445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551"/>
      <c r="R445" s="551"/>
      <c r="S445" s="551"/>
      <c r="T445" s="552"/>
      <c r="U445" s="34"/>
      <c r="V445" s="34"/>
      <c r="W445" s="35" t="s">
        <v>69</v>
      </c>
      <c r="X445" s="543">
        <v>0</v>
      </c>
      <c r="Y445" s="544">
        <f t="shared" si="53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54"/>
        <v>0</v>
      </c>
      <c r="BN445" s="64">
        <f t="shared" si="55"/>
        <v>0</v>
      </c>
      <c r="BO445" s="64">
        <f t="shared" si="56"/>
        <v>0</v>
      </c>
      <c r="BP445" s="64">
        <f t="shared" si="57"/>
        <v>0</v>
      </c>
    </row>
    <row r="446" spans="1:68" ht="27" hidden="1" customHeight="1" x14ac:dyDescent="0.25">
      <c r="A446" s="54" t="s">
        <v>687</v>
      </c>
      <c r="B446" s="54" t="s">
        <v>688</v>
      </c>
      <c r="C446" s="31">
        <v>4301031418</v>
      </c>
      <c r="D446" s="560">
        <v>4680115882102</v>
      </c>
      <c r="E446" s="561"/>
      <c r="F446" s="542">
        <v>0.6</v>
      </c>
      <c r="G446" s="32">
        <v>8</v>
      </c>
      <c r="H446" s="542">
        <v>4.8</v>
      </c>
      <c r="I446" s="542">
        <v>6.69</v>
      </c>
      <c r="J446" s="32">
        <v>132</v>
      </c>
      <c r="K446" s="32" t="s">
        <v>110</v>
      </c>
      <c r="L446" s="32"/>
      <c r="M446" s="33" t="s">
        <v>68</v>
      </c>
      <c r="N446" s="33"/>
      <c r="O446" s="32">
        <v>70</v>
      </c>
      <c r="P446" s="72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551"/>
      <c r="R446" s="551"/>
      <c r="S446" s="551"/>
      <c r="T446" s="552"/>
      <c r="U446" s="34"/>
      <c r="V446" s="34"/>
      <c r="W446" s="35" t="s">
        <v>69</v>
      </c>
      <c r="X446" s="543">
        <v>0</v>
      </c>
      <c r="Y446" s="544">
        <f t="shared" si="53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54"/>
        <v>0</v>
      </c>
      <c r="BN446" s="64">
        <f t="shared" si="55"/>
        <v>0</v>
      </c>
      <c r="BO446" s="64">
        <f t="shared" si="56"/>
        <v>0</v>
      </c>
      <c r="BP446" s="64">
        <f t="shared" si="57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4301031417</v>
      </c>
      <c r="D447" s="560">
        <v>4680115882096</v>
      </c>
      <c r="E447" s="561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110</v>
      </c>
      <c r="L447" s="32"/>
      <c r="M447" s="33" t="s">
        <v>68</v>
      </c>
      <c r="N447" s="33"/>
      <c r="O447" s="32">
        <v>70</v>
      </c>
      <c r="P447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551"/>
      <c r="R447" s="551"/>
      <c r="S447" s="551"/>
      <c r="T447" s="552"/>
      <c r="U447" s="34"/>
      <c r="V447" s="34"/>
      <c r="W447" s="35" t="s">
        <v>69</v>
      </c>
      <c r="X447" s="543">
        <v>0</v>
      </c>
      <c r="Y447" s="544">
        <f t="shared" si="53"/>
        <v>0</v>
      </c>
      <c r="Z447" s="36" t="str">
        <f>IFERROR(IF(Y447=0,"",ROUNDUP(Y447/H447,0)*0.00902),"")</f>
        <v/>
      </c>
      <c r="AA447" s="56"/>
      <c r="AB447" s="57"/>
      <c r="AC447" s="501" t="s">
        <v>684</v>
      </c>
      <c r="AG447" s="64"/>
      <c r="AJ447" s="68"/>
      <c r="AK447" s="68">
        <v>0</v>
      </c>
      <c r="BB447" s="502" t="s">
        <v>1</v>
      </c>
      <c r="BM447" s="64">
        <f t="shared" si="54"/>
        <v>0</v>
      </c>
      <c r="BN447" s="64">
        <f t="shared" si="55"/>
        <v>0</v>
      </c>
      <c r="BO447" s="64">
        <f t="shared" si="56"/>
        <v>0</v>
      </c>
      <c r="BP447" s="64">
        <f t="shared" si="57"/>
        <v>0</v>
      </c>
    </row>
    <row r="448" spans="1:68" hidden="1" x14ac:dyDescent="0.2">
      <c r="A448" s="554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53" t="s">
        <v>71</v>
      </c>
      <c r="Q448" s="548"/>
      <c r="R448" s="548"/>
      <c r="S448" s="548"/>
      <c r="T448" s="548"/>
      <c r="U448" s="548"/>
      <c r="V448" s="549"/>
      <c r="W448" s="37" t="s">
        <v>72</v>
      </c>
      <c r="X448" s="545">
        <f>IFERROR(X442/H442,"0")+IFERROR(X443/H443,"0")+IFERROR(X444/H444,"0")+IFERROR(X445/H445,"0")+IFERROR(X446/H446,"0")+IFERROR(X447/H447,"0")</f>
        <v>0</v>
      </c>
      <c r="Y448" s="545">
        <f>IFERROR(Y442/H442,"0")+IFERROR(Y443/H443,"0")+IFERROR(Y444/H444,"0")+IFERROR(Y445/H445,"0")+IFERROR(Y446/H446,"0")+IFERROR(Y447/H447,"0")</f>
        <v>0</v>
      </c>
      <c r="Z448" s="545">
        <f>IFERROR(IF(Z442="",0,Z442),"0")+IFERROR(IF(Z443="",0,Z443),"0")+IFERROR(IF(Z444="",0,Z444),"0")+IFERROR(IF(Z445="",0,Z445),"0")+IFERROR(IF(Z446="",0,Z446),"0")+IFERROR(IF(Z447="",0,Z447),"0")</f>
        <v>0</v>
      </c>
      <c r="AA448" s="546"/>
      <c r="AB448" s="546"/>
      <c r="AC448" s="546"/>
    </row>
    <row r="449" spans="1:68" hidden="1" x14ac:dyDescent="0.2">
      <c r="A449" s="555"/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6"/>
      <c r="P449" s="553" t="s">
        <v>71</v>
      </c>
      <c r="Q449" s="548"/>
      <c r="R449" s="548"/>
      <c r="S449" s="548"/>
      <c r="T449" s="548"/>
      <c r="U449" s="548"/>
      <c r="V449" s="549"/>
      <c r="W449" s="37" t="s">
        <v>69</v>
      </c>
      <c r="X449" s="545">
        <f>IFERROR(SUM(X442:X447),"0")</f>
        <v>0</v>
      </c>
      <c r="Y449" s="545">
        <f>IFERROR(SUM(Y442:Y447),"0")</f>
        <v>0</v>
      </c>
      <c r="Z449" s="37"/>
      <c r="AA449" s="546"/>
      <c r="AB449" s="546"/>
      <c r="AC449" s="546"/>
    </row>
    <row r="450" spans="1:68" ht="14.25" hidden="1" customHeight="1" x14ac:dyDescent="0.25">
      <c r="A450" s="559" t="s">
        <v>73</v>
      </c>
      <c r="B450" s="555"/>
      <c r="C450" s="555"/>
      <c r="D450" s="555"/>
      <c r="E450" s="555"/>
      <c r="F450" s="555"/>
      <c r="G450" s="555"/>
      <c r="H450" s="555"/>
      <c r="I450" s="555"/>
      <c r="J450" s="555"/>
      <c r="K450" s="555"/>
      <c r="L450" s="555"/>
      <c r="M450" s="555"/>
      <c r="N450" s="555"/>
      <c r="O450" s="555"/>
      <c r="P450" s="555"/>
      <c r="Q450" s="555"/>
      <c r="R450" s="555"/>
      <c r="S450" s="555"/>
      <c r="T450" s="555"/>
      <c r="U450" s="555"/>
      <c r="V450" s="555"/>
      <c r="W450" s="555"/>
      <c r="X450" s="555"/>
      <c r="Y450" s="555"/>
      <c r="Z450" s="555"/>
      <c r="AA450" s="539"/>
      <c r="AB450" s="539"/>
      <c r="AC450" s="539"/>
    </row>
    <row r="451" spans="1:68" ht="16.5" hidden="1" customHeight="1" x14ac:dyDescent="0.25">
      <c r="A451" s="54" t="s">
        <v>691</v>
      </c>
      <c r="B451" s="54" t="s">
        <v>692</v>
      </c>
      <c r="C451" s="31">
        <v>4301051232</v>
      </c>
      <c r="D451" s="560">
        <v>4607091383409</v>
      </c>
      <c r="E451" s="561"/>
      <c r="F451" s="542">
        <v>1.3</v>
      </c>
      <c r="G451" s="32">
        <v>6</v>
      </c>
      <c r="H451" s="542">
        <v>7.8</v>
      </c>
      <c r="I451" s="542">
        <v>8.3010000000000002</v>
      </c>
      <c r="J451" s="32">
        <v>64</v>
      </c>
      <c r="K451" s="32" t="s">
        <v>104</v>
      </c>
      <c r="L451" s="32"/>
      <c r="M451" s="33" t="s">
        <v>77</v>
      </c>
      <c r="N451" s="33"/>
      <c r="O451" s="32">
        <v>45</v>
      </c>
      <c r="P451" s="7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551"/>
      <c r="R451" s="551"/>
      <c r="S451" s="551"/>
      <c r="T451" s="552"/>
      <c r="U451" s="34"/>
      <c r="V451" s="34"/>
      <c r="W451" s="35" t="s">
        <v>69</v>
      </c>
      <c r="X451" s="543">
        <v>0</v>
      </c>
      <c r="Y451" s="544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694</v>
      </c>
      <c r="B452" s="54" t="s">
        <v>695</v>
      </c>
      <c r="C452" s="31">
        <v>4301051233</v>
      </c>
      <c r="D452" s="560">
        <v>4607091383416</v>
      </c>
      <c r="E452" s="561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104</v>
      </c>
      <c r="L452" s="32"/>
      <c r="M452" s="33" t="s">
        <v>77</v>
      </c>
      <c r="N452" s="33"/>
      <c r="O452" s="32">
        <v>45</v>
      </c>
      <c r="P452" s="8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551"/>
      <c r="R452" s="551"/>
      <c r="S452" s="551"/>
      <c r="T452" s="552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4301051064</v>
      </c>
      <c r="D453" s="560">
        <v>4680115883536</v>
      </c>
      <c r="E453" s="561"/>
      <c r="F453" s="542">
        <v>0.3</v>
      </c>
      <c r="G453" s="32">
        <v>6</v>
      </c>
      <c r="H453" s="542">
        <v>1.8</v>
      </c>
      <c r="I453" s="542">
        <v>2.0459999999999998</v>
      </c>
      <c r="J453" s="32">
        <v>182</v>
      </c>
      <c r="K453" s="32" t="s">
        <v>76</v>
      </c>
      <c r="L453" s="32"/>
      <c r="M453" s="33" t="s">
        <v>77</v>
      </c>
      <c r="N453" s="33"/>
      <c r="O453" s="32">
        <v>45</v>
      </c>
      <c r="P453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551"/>
      <c r="R453" s="551"/>
      <c r="S453" s="551"/>
      <c r="T453" s="552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7" t="s">
        <v>699</v>
      </c>
      <c r="AG453" s="64"/>
      <c r="AJ453" s="68"/>
      <c r="AK453" s="68">
        <v>0</v>
      </c>
      <c r="BB453" s="50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554"/>
      <c r="B454" s="555"/>
      <c r="C454" s="555"/>
      <c r="D454" s="555"/>
      <c r="E454" s="555"/>
      <c r="F454" s="555"/>
      <c r="G454" s="555"/>
      <c r="H454" s="555"/>
      <c r="I454" s="555"/>
      <c r="J454" s="555"/>
      <c r="K454" s="555"/>
      <c r="L454" s="555"/>
      <c r="M454" s="555"/>
      <c r="N454" s="555"/>
      <c r="O454" s="556"/>
      <c r="P454" s="553" t="s">
        <v>71</v>
      </c>
      <c r="Q454" s="548"/>
      <c r="R454" s="548"/>
      <c r="S454" s="548"/>
      <c r="T454" s="548"/>
      <c r="U454" s="548"/>
      <c r="V454" s="549"/>
      <c r="W454" s="37" t="s">
        <v>72</v>
      </c>
      <c r="X454" s="545">
        <f>IFERROR(X451/H451,"0")+IFERROR(X452/H452,"0")+IFERROR(X453/H453,"0")</f>
        <v>0</v>
      </c>
      <c r="Y454" s="545">
        <f>IFERROR(Y451/H451,"0")+IFERROR(Y452/H452,"0")+IFERROR(Y453/H453,"0")</f>
        <v>0</v>
      </c>
      <c r="Z454" s="545">
        <f>IFERROR(IF(Z451="",0,Z451),"0")+IFERROR(IF(Z452="",0,Z452),"0")+IFERROR(IF(Z453="",0,Z453),"0")</f>
        <v>0</v>
      </c>
      <c r="AA454" s="546"/>
      <c r="AB454" s="546"/>
      <c r="AC454" s="546"/>
    </row>
    <row r="455" spans="1:68" hidden="1" x14ac:dyDescent="0.2">
      <c r="A455" s="555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53" t="s">
        <v>71</v>
      </c>
      <c r="Q455" s="548"/>
      <c r="R455" s="548"/>
      <c r="S455" s="548"/>
      <c r="T455" s="548"/>
      <c r="U455" s="548"/>
      <c r="V455" s="549"/>
      <c r="W455" s="37" t="s">
        <v>69</v>
      </c>
      <c r="X455" s="545">
        <f>IFERROR(SUM(X451:X453),"0")</f>
        <v>0</v>
      </c>
      <c r="Y455" s="545">
        <f>IFERROR(SUM(Y451:Y453),"0")</f>
        <v>0</v>
      </c>
      <c r="Z455" s="37"/>
      <c r="AA455" s="546"/>
      <c r="AB455" s="546"/>
      <c r="AC455" s="546"/>
    </row>
    <row r="456" spans="1:68" ht="27.75" hidden="1" customHeight="1" x14ac:dyDescent="0.2">
      <c r="A456" s="647" t="s">
        <v>700</v>
      </c>
      <c r="B456" s="648"/>
      <c r="C456" s="648"/>
      <c r="D456" s="648"/>
      <c r="E456" s="648"/>
      <c r="F456" s="648"/>
      <c r="G456" s="648"/>
      <c r="H456" s="648"/>
      <c r="I456" s="648"/>
      <c r="J456" s="648"/>
      <c r="K456" s="648"/>
      <c r="L456" s="648"/>
      <c r="M456" s="648"/>
      <c r="N456" s="648"/>
      <c r="O456" s="648"/>
      <c r="P456" s="648"/>
      <c r="Q456" s="648"/>
      <c r="R456" s="648"/>
      <c r="S456" s="648"/>
      <c r="T456" s="648"/>
      <c r="U456" s="648"/>
      <c r="V456" s="648"/>
      <c r="W456" s="648"/>
      <c r="X456" s="648"/>
      <c r="Y456" s="648"/>
      <c r="Z456" s="648"/>
      <c r="AA456" s="48"/>
      <c r="AB456" s="48"/>
      <c r="AC456" s="48"/>
    </row>
    <row r="457" spans="1:68" ht="16.5" hidden="1" customHeight="1" x14ac:dyDescent="0.25">
      <c r="A457" s="599" t="s">
        <v>700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8"/>
      <c r="AB457" s="538"/>
      <c r="AC457" s="538"/>
    </row>
    <row r="458" spans="1:68" ht="14.25" hidden="1" customHeight="1" x14ac:dyDescent="0.25">
      <c r="A458" s="559" t="s">
        <v>101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27" hidden="1" customHeight="1" x14ac:dyDescent="0.25">
      <c r="A459" s="54" t="s">
        <v>701</v>
      </c>
      <c r="B459" s="54" t="s">
        <v>702</v>
      </c>
      <c r="C459" s="31">
        <v>4301011763</v>
      </c>
      <c r="D459" s="560">
        <v>4640242181011</v>
      </c>
      <c r="E459" s="561"/>
      <c r="F459" s="542">
        <v>1.35</v>
      </c>
      <c r="G459" s="32">
        <v>8</v>
      </c>
      <c r="H459" s="542">
        <v>10.8</v>
      </c>
      <c r="I459" s="542">
        <v>11.234999999999999</v>
      </c>
      <c r="J459" s="32">
        <v>64</v>
      </c>
      <c r="K459" s="32" t="s">
        <v>104</v>
      </c>
      <c r="L459" s="32"/>
      <c r="M459" s="33" t="s">
        <v>77</v>
      </c>
      <c r="N459" s="33"/>
      <c r="O459" s="32">
        <v>55</v>
      </c>
      <c r="P45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551"/>
      <c r="R459" s="551"/>
      <c r="S459" s="551"/>
      <c r="T459" s="552"/>
      <c r="U459" s="34"/>
      <c r="V459" s="34"/>
      <c r="W459" s="35" t="s">
        <v>69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704</v>
      </c>
      <c r="B460" s="54" t="s">
        <v>705</v>
      </c>
      <c r="C460" s="31">
        <v>4301011585</v>
      </c>
      <c r="D460" s="560">
        <v>4640242180441</v>
      </c>
      <c r="E460" s="561"/>
      <c r="F460" s="542">
        <v>1.5</v>
      </c>
      <c r="G460" s="32">
        <v>8</v>
      </c>
      <c r="H460" s="542">
        <v>12</v>
      </c>
      <c r="I460" s="542">
        <v>12.435</v>
      </c>
      <c r="J460" s="32">
        <v>64</v>
      </c>
      <c r="K460" s="32" t="s">
        <v>104</v>
      </c>
      <c r="L460" s="32"/>
      <c r="M460" s="33" t="s">
        <v>106</v>
      </c>
      <c r="N460" s="33"/>
      <c r="O460" s="32">
        <v>50</v>
      </c>
      <c r="P460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551"/>
      <c r="R460" s="551"/>
      <c r="S460" s="551"/>
      <c r="T460" s="552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707</v>
      </c>
      <c r="B461" s="54" t="s">
        <v>708</v>
      </c>
      <c r="C461" s="31">
        <v>4301011584</v>
      </c>
      <c r="D461" s="560">
        <v>4640242180564</v>
      </c>
      <c r="E461" s="561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104</v>
      </c>
      <c r="L461" s="32" t="s">
        <v>105</v>
      </c>
      <c r="M461" s="33" t="s">
        <v>106</v>
      </c>
      <c r="N461" s="33"/>
      <c r="O461" s="32">
        <v>50</v>
      </c>
      <c r="P461" s="6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551"/>
      <c r="R461" s="551"/>
      <c r="S461" s="551"/>
      <c r="T461" s="552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3" t="s">
        <v>709</v>
      </c>
      <c r="AG461" s="64"/>
      <c r="AJ461" s="68" t="s">
        <v>90</v>
      </c>
      <c r="AK461" s="68">
        <v>96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710</v>
      </c>
      <c r="B462" s="54" t="s">
        <v>711</v>
      </c>
      <c r="C462" s="31">
        <v>4301011764</v>
      </c>
      <c r="D462" s="560">
        <v>4640242181189</v>
      </c>
      <c r="E462" s="561"/>
      <c r="F462" s="542">
        <v>0.4</v>
      </c>
      <c r="G462" s="32">
        <v>10</v>
      </c>
      <c r="H462" s="542">
        <v>4</v>
      </c>
      <c r="I462" s="542">
        <v>4.21</v>
      </c>
      <c r="J462" s="32">
        <v>132</v>
      </c>
      <c r="K462" s="32" t="s">
        <v>110</v>
      </c>
      <c r="L462" s="32"/>
      <c r="M462" s="33" t="s">
        <v>77</v>
      </c>
      <c r="N462" s="33"/>
      <c r="O462" s="32">
        <v>55</v>
      </c>
      <c r="P462" s="6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551"/>
      <c r="R462" s="551"/>
      <c r="S462" s="551"/>
      <c r="T462" s="552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5" t="s">
        <v>703</v>
      </c>
      <c r="AG462" s="64"/>
      <c r="AJ462" s="68"/>
      <c r="AK462" s="68">
        <v>0</v>
      </c>
      <c r="BB462" s="516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54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53" t="s">
        <v>71</v>
      </c>
      <c r="Q463" s="548"/>
      <c r="R463" s="548"/>
      <c r="S463" s="548"/>
      <c r="T463" s="548"/>
      <c r="U463" s="548"/>
      <c r="V463" s="549"/>
      <c r="W463" s="37" t="s">
        <v>72</v>
      </c>
      <c r="X463" s="545">
        <f>IFERROR(X459/H459,"0")+IFERROR(X460/H460,"0")+IFERROR(X461/H461,"0")+IFERROR(X462/H462,"0")</f>
        <v>0</v>
      </c>
      <c r="Y463" s="545">
        <f>IFERROR(Y459/H459,"0")+IFERROR(Y460/H460,"0")+IFERROR(Y461/H461,"0")+IFERROR(Y462/H462,"0")</f>
        <v>0</v>
      </c>
      <c r="Z463" s="545">
        <f>IFERROR(IF(Z459="",0,Z459),"0")+IFERROR(IF(Z460="",0,Z460),"0")+IFERROR(IF(Z461="",0,Z461),"0")+IFERROR(IF(Z462="",0,Z462),"0")</f>
        <v>0</v>
      </c>
      <c r="AA463" s="546"/>
      <c r="AB463" s="546"/>
      <c r="AC463" s="546"/>
    </row>
    <row r="464" spans="1:68" hidden="1" x14ac:dyDescent="0.2">
      <c r="A464" s="555"/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6"/>
      <c r="P464" s="553" t="s">
        <v>71</v>
      </c>
      <c r="Q464" s="548"/>
      <c r="R464" s="548"/>
      <c r="S464" s="548"/>
      <c r="T464" s="548"/>
      <c r="U464" s="548"/>
      <c r="V464" s="549"/>
      <c r="W464" s="37" t="s">
        <v>69</v>
      </c>
      <c r="X464" s="545">
        <f>IFERROR(SUM(X459:X462),"0")</f>
        <v>0</v>
      </c>
      <c r="Y464" s="545">
        <f>IFERROR(SUM(Y459:Y462),"0")</f>
        <v>0</v>
      </c>
      <c r="Z464" s="37"/>
      <c r="AA464" s="546"/>
      <c r="AB464" s="546"/>
      <c r="AC464" s="546"/>
    </row>
    <row r="465" spans="1:68" ht="14.25" hidden="1" customHeight="1" x14ac:dyDescent="0.25">
      <c r="A465" s="559" t="s">
        <v>136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9"/>
      <c r="AB465" s="539"/>
      <c r="AC465" s="539"/>
    </row>
    <row r="466" spans="1:68" ht="27" hidden="1" customHeight="1" x14ac:dyDescent="0.25">
      <c r="A466" s="54" t="s">
        <v>712</v>
      </c>
      <c r="B466" s="54" t="s">
        <v>713</v>
      </c>
      <c r="C466" s="31">
        <v>4301020400</v>
      </c>
      <c r="D466" s="560">
        <v>4640242180519</v>
      </c>
      <c r="E466" s="561"/>
      <c r="F466" s="542">
        <v>1.5</v>
      </c>
      <c r="G466" s="32">
        <v>8</v>
      </c>
      <c r="H466" s="542">
        <v>12</v>
      </c>
      <c r="I466" s="542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8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551"/>
      <c r="R466" s="551"/>
      <c r="S466" s="551"/>
      <c r="T466" s="552"/>
      <c r="U466" s="34"/>
      <c r="V466" s="34"/>
      <c r="W466" s="35" t="s">
        <v>69</v>
      </c>
      <c r="X466" s="543">
        <v>0</v>
      </c>
      <c r="Y466" s="544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4301020260</v>
      </c>
      <c r="D467" s="560">
        <v>4640242180526</v>
      </c>
      <c r="E467" s="561"/>
      <c r="F467" s="542">
        <v>1.8</v>
      </c>
      <c r="G467" s="32">
        <v>6</v>
      </c>
      <c r="H467" s="542">
        <v>10.8</v>
      </c>
      <c r="I467" s="542">
        <v>11.234999999999999</v>
      </c>
      <c r="J467" s="32">
        <v>64</v>
      </c>
      <c r="K467" s="32" t="s">
        <v>104</v>
      </c>
      <c r="L467" s="32"/>
      <c r="M467" s="33" t="s">
        <v>106</v>
      </c>
      <c r="N467" s="33"/>
      <c r="O467" s="32">
        <v>50</v>
      </c>
      <c r="P467" s="78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551"/>
      <c r="R467" s="551"/>
      <c r="S467" s="551"/>
      <c r="T467" s="552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718</v>
      </c>
      <c r="B468" s="54" t="s">
        <v>719</v>
      </c>
      <c r="C468" s="31">
        <v>4301020295</v>
      </c>
      <c r="D468" s="560">
        <v>4640242181363</v>
      </c>
      <c r="E468" s="561"/>
      <c r="F468" s="542">
        <v>0.4</v>
      </c>
      <c r="G468" s="32">
        <v>10</v>
      </c>
      <c r="H468" s="542">
        <v>4</v>
      </c>
      <c r="I468" s="542">
        <v>4.21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50</v>
      </c>
      <c r="P468" s="87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551"/>
      <c r="R468" s="551"/>
      <c r="S468" s="551"/>
      <c r="T468" s="552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21" t="s">
        <v>720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54"/>
      <c r="B469" s="555"/>
      <c r="C469" s="555"/>
      <c r="D469" s="555"/>
      <c r="E469" s="555"/>
      <c r="F469" s="555"/>
      <c r="G469" s="555"/>
      <c r="H469" s="555"/>
      <c r="I469" s="555"/>
      <c r="J469" s="555"/>
      <c r="K469" s="555"/>
      <c r="L469" s="555"/>
      <c r="M469" s="555"/>
      <c r="N469" s="555"/>
      <c r="O469" s="556"/>
      <c r="P469" s="553" t="s">
        <v>71</v>
      </c>
      <c r="Q469" s="548"/>
      <c r="R469" s="548"/>
      <c r="S469" s="548"/>
      <c r="T469" s="548"/>
      <c r="U469" s="548"/>
      <c r="V469" s="549"/>
      <c r="W469" s="37" t="s">
        <v>72</v>
      </c>
      <c r="X469" s="545">
        <f>IFERROR(X466/H466,"0")+IFERROR(X467/H467,"0")+IFERROR(X468/H468,"0")</f>
        <v>0</v>
      </c>
      <c r="Y469" s="545">
        <f>IFERROR(Y466/H466,"0")+IFERROR(Y467/H467,"0")+IFERROR(Y468/H468,"0")</f>
        <v>0</v>
      </c>
      <c r="Z469" s="545">
        <f>IFERROR(IF(Z466="",0,Z466),"0")+IFERROR(IF(Z467="",0,Z467),"0")+IFERROR(IF(Z468="",0,Z468),"0")</f>
        <v>0</v>
      </c>
      <c r="AA469" s="546"/>
      <c r="AB469" s="546"/>
      <c r="AC469" s="546"/>
    </row>
    <row r="470" spans="1:68" hidden="1" x14ac:dyDescent="0.2">
      <c r="A470" s="555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53" t="s">
        <v>71</v>
      </c>
      <c r="Q470" s="548"/>
      <c r="R470" s="548"/>
      <c r="S470" s="548"/>
      <c r="T470" s="548"/>
      <c r="U470" s="548"/>
      <c r="V470" s="549"/>
      <c r="W470" s="37" t="s">
        <v>69</v>
      </c>
      <c r="X470" s="545">
        <f>IFERROR(SUM(X466:X468),"0")</f>
        <v>0</v>
      </c>
      <c r="Y470" s="545">
        <f>IFERROR(SUM(Y466:Y468),"0")</f>
        <v>0</v>
      </c>
      <c r="Z470" s="37"/>
      <c r="AA470" s="546"/>
      <c r="AB470" s="546"/>
      <c r="AC470" s="546"/>
    </row>
    <row r="471" spans="1:68" ht="14.25" hidden="1" customHeight="1" x14ac:dyDescent="0.25">
      <c r="A471" s="559" t="s">
        <v>64</v>
      </c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5"/>
      <c r="P471" s="555"/>
      <c r="Q471" s="555"/>
      <c r="R471" s="555"/>
      <c r="S471" s="555"/>
      <c r="T471" s="555"/>
      <c r="U471" s="555"/>
      <c r="V471" s="555"/>
      <c r="W471" s="555"/>
      <c r="X471" s="555"/>
      <c r="Y471" s="555"/>
      <c r="Z471" s="555"/>
      <c r="AA471" s="539"/>
      <c r="AB471" s="539"/>
      <c r="AC471" s="539"/>
    </row>
    <row r="472" spans="1:68" ht="27" hidden="1" customHeight="1" x14ac:dyDescent="0.25">
      <c r="A472" s="54" t="s">
        <v>721</v>
      </c>
      <c r="B472" s="54" t="s">
        <v>722</v>
      </c>
      <c r="C472" s="31">
        <v>4301031280</v>
      </c>
      <c r="D472" s="560">
        <v>4640242180816</v>
      </c>
      <c r="E472" s="561"/>
      <c r="F472" s="542">
        <v>0.7</v>
      </c>
      <c r="G472" s="32">
        <v>6</v>
      </c>
      <c r="H472" s="542">
        <v>4.2</v>
      </c>
      <c r="I472" s="542">
        <v>4.47</v>
      </c>
      <c r="J472" s="32">
        <v>132</v>
      </c>
      <c r="K472" s="32" t="s">
        <v>110</v>
      </c>
      <c r="L472" s="32" t="s">
        <v>111</v>
      </c>
      <c r="M472" s="33" t="s">
        <v>68</v>
      </c>
      <c r="N472" s="33"/>
      <c r="O472" s="32">
        <v>40</v>
      </c>
      <c r="P472" s="69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551"/>
      <c r="R472" s="551"/>
      <c r="S472" s="551"/>
      <c r="T472" s="552"/>
      <c r="U472" s="34"/>
      <c r="V472" s="34"/>
      <c r="W472" s="35" t="s">
        <v>69</v>
      </c>
      <c r="X472" s="543">
        <v>0</v>
      </c>
      <c r="Y472" s="544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90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4301031244</v>
      </c>
      <c r="D473" s="560">
        <v>4640242180595</v>
      </c>
      <c r="E473" s="561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110</v>
      </c>
      <c r="L473" s="32" t="s">
        <v>111</v>
      </c>
      <c r="M473" s="33" t="s">
        <v>68</v>
      </c>
      <c r="N473" s="33"/>
      <c r="O473" s="32">
        <v>40</v>
      </c>
      <c r="P473" s="84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551"/>
      <c r="R473" s="551"/>
      <c r="S473" s="551"/>
      <c r="T473" s="552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5" t="s">
        <v>726</v>
      </c>
      <c r="AG473" s="64"/>
      <c r="AJ473" s="68" t="s">
        <v>90</v>
      </c>
      <c r="AK473" s="68">
        <v>50.4</v>
      </c>
      <c r="BB473" s="52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4"/>
      <c r="B474" s="555"/>
      <c r="C474" s="555"/>
      <c r="D474" s="555"/>
      <c r="E474" s="555"/>
      <c r="F474" s="555"/>
      <c r="G474" s="555"/>
      <c r="H474" s="555"/>
      <c r="I474" s="555"/>
      <c r="J474" s="555"/>
      <c r="K474" s="555"/>
      <c r="L474" s="555"/>
      <c r="M474" s="555"/>
      <c r="N474" s="555"/>
      <c r="O474" s="556"/>
      <c r="P474" s="553" t="s">
        <v>71</v>
      </c>
      <c r="Q474" s="548"/>
      <c r="R474" s="548"/>
      <c r="S474" s="548"/>
      <c r="T474" s="548"/>
      <c r="U474" s="548"/>
      <c r="V474" s="549"/>
      <c r="W474" s="37" t="s">
        <v>72</v>
      </c>
      <c r="X474" s="545">
        <f>IFERROR(X472/H472,"0")+IFERROR(X473/H473,"0")</f>
        <v>0</v>
      </c>
      <c r="Y474" s="545">
        <f>IFERROR(Y472/H472,"0")+IFERROR(Y473/H473,"0")</f>
        <v>0</v>
      </c>
      <c r="Z474" s="545">
        <f>IFERROR(IF(Z472="",0,Z472),"0")+IFERROR(IF(Z473="",0,Z473),"0")</f>
        <v>0</v>
      </c>
      <c r="AA474" s="546"/>
      <c r="AB474" s="546"/>
      <c r="AC474" s="546"/>
    </row>
    <row r="475" spans="1:68" hidden="1" x14ac:dyDescent="0.2">
      <c r="A475" s="555"/>
      <c r="B475" s="555"/>
      <c r="C475" s="555"/>
      <c r="D475" s="555"/>
      <c r="E475" s="555"/>
      <c r="F475" s="555"/>
      <c r="G475" s="555"/>
      <c r="H475" s="555"/>
      <c r="I475" s="555"/>
      <c r="J475" s="555"/>
      <c r="K475" s="555"/>
      <c r="L475" s="555"/>
      <c r="M475" s="555"/>
      <c r="N475" s="555"/>
      <c r="O475" s="556"/>
      <c r="P475" s="553" t="s">
        <v>71</v>
      </c>
      <c r="Q475" s="548"/>
      <c r="R475" s="548"/>
      <c r="S475" s="548"/>
      <c r="T475" s="548"/>
      <c r="U475" s="548"/>
      <c r="V475" s="549"/>
      <c r="W475" s="37" t="s">
        <v>69</v>
      </c>
      <c r="X475" s="545">
        <f>IFERROR(SUM(X472:X473),"0")</f>
        <v>0</v>
      </c>
      <c r="Y475" s="545">
        <f>IFERROR(SUM(Y472:Y473),"0")</f>
        <v>0</v>
      </c>
      <c r="Z475" s="37"/>
      <c r="AA475" s="546"/>
      <c r="AB475" s="546"/>
      <c r="AC475" s="546"/>
    </row>
    <row r="476" spans="1:68" ht="14.25" hidden="1" customHeight="1" x14ac:dyDescent="0.25">
      <c r="A476" s="559" t="s">
        <v>73</v>
      </c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5"/>
      <c r="P476" s="555"/>
      <c r="Q476" s="555"/>
      <c r="R476" s="555"/>
      <c r="S476" s="555"/>
      <c r="T476" s="555"/>
      <c r="U476" s="555"/>
      <c r="V476" s="555"/>
      <c r="W476" s="555"/>
      <c r="X476" s="555"/>
      <c r="Y476" s="555"/>
      <c r="Z476" s="555"/>
      <c r="AA476" s="539"/>
      <c r="AB476" s="539"/>
      <c r="AC476" s="539"/>
    </row>
    <row r="477" spans="1:68" ht="27" hidden="1" customHeight="1" x14ac:dyDescent="0.25">
      <c r="A477" s="54" t="s">
        <v>727</v>
      </c>
      <c r="B477" s="54" t="s">
        <v>728</v>
      </c>
      <c r="C477" s="31">
        <v>4301052046</v>
      </c>
      <c r="D477" s="560">
        <v>4640242180533</v>
      </c>
      <c r="E477" s="561"/>
      <c r="F477" s="542">
        <v>1.5</v>
      </c>
      <c r="G477" s="32">
        <v>6</v>
      </c>
      <c r="H477" s="542">
        <v>9</v>
      </c>
      <c r="I477" s="542">
        <v>9.5190000000000001</v>
      </c>
      <c r="J477" s="32">
        <v>64</v>
      </c>
      <c r="K477" s="32" t="s">
        <v>104</v>
      </c>
      <c r="L477" s="32" t="s">
        <v>105</v>
      </c>
      <c r="M477" s="33" t="s">
        <v>84</v>
      </c>
      <c r="N477" s="33"/>
      <c r="O477" s="32">
        <v>45</v>
      </c>
      <c r="P477" s="72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551"/>
      <c r="R477" s="551"/>
      <c r="S477" s="551"/>
      <c r="T477" s="552"/>
      <c r="U477" s="34"/>
      <c r="V477" s="34"/>
      <c r="W477" s="35" t="s">
        <v>69</v>
      </c>
      <c r="X477" s="543">
        <v>0</v>
      </c>
      <c r="Y477" s="544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7" t="s">
        <v>729</v>
      </c>
      <c r="AG477" s="64"/>
      <c r="AJ477" s="68" t="s">
        <v>90</v>
      </c>
      <c r="AK477" s="68">
        <v>72</v>
      </c>
      <c r="BB477" s="52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54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53" t="s">
        <v>71</v>
      </c>
      <c r="Q478" s="548"/>
      <c r="R478" s="548"/>
      <c r="S478" s="548"/>
      <c r="T478" s="548"/>
      <c r="U478" s="548"/>
      <c r="V478" s="549"/>
      <c r="W478" s="37" t="s">
        <v>72</v>
      </c>
      <c r="X478" s="545">
        <f>IFERROR(X477/H477,"0")</f>
        <v>0</v>
      </c>
      <c r="Y478" s="545">
        <f>IFERROR(Y477/H477,"0")</f>
        <v>0</v>
      </c>
      <c r="Z478" s="545">
        <f>IFERROR(IF(Z477="",0,Z477),"0")</f>
        <v>0</v>
      </c>
      <c r="AA478" s="546"/>
      <c r="AB478" s="546"/>
      <c r="AC478" s="546"/>
    </row>
    <row r="479" spans="1:68" hidden="1" x14ac:dyDescent="0.2">
      <c r="A479" s="555"/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6"/>
      <c r="P479" s="553" t="s">
        <v>71</v>
      </c>
      <c r="Q479" s="548"/>
      <c r="R479" s="548"/>
      <c r="S479" s="548"/>
      <c r="T479" s="548"/>
      <c r="U479" s="548"/>
      <c r="V479" s="549"/>
      <c r="W479" s="37" t="s">
        <v>69</v>
      </c>
      <c r="X479" s="545">
        <f>IFERROR(SUM(X477:X477),"0")</f>
        <v>0</v>
      </c>
      <c r="Y479" s="545">
        <f>IFERROR(SUM(Y477:Y477),"0")</f>
        <v>0</v>
      </c>
      <c r="Z479" s="37"/>
      <c r="AA479" s="546"/>
      <c r="AB479" s="546"/>
      <c r="AC479" s="546"/>
    </row>
    <row r="480" spans="1:68" ht="14.25" hidden="1" customHeight="1" x14ac:dyDescent="0.25">
      <c r="A480" s="559" t="s">
        <v>166</v>
      </c>
      <c r="B480" s="555"/>
      <c r="C480" s="555"/>
      <c r="D480" s="555"/>
      <c r="E480" s="555"/>
      <c r="F480" s="555"/>
      <c r="G480" s="555"/>
      <c r="H480" s="555"/>
      <c r="I480" s="555"/>
      <c r="J480" s="555"/>
      <c r="K480" s="555"/>
      <c r="L480" s="555"/>
      <c r="M480" s="555"/>
      <c r="N480" s="555"/>
      <c r="O480" s="555"/>
      <c r="P480" s="555"/>
      <c r="Q480" s="555"/>
      <c r="R480" s="555"/>
      <c r="S480" s="555"/>
      <c r="T480" s="555"/>
      <c r="U480" s="555"/>
      <c r="V480" s="555"/>
      <c r="W480" s="555"/>
      <c r="X480" s="555"/>
      <c r="Y480" s="555"/>
      <c r="Z480" s="555"/>
      <c r="AA480" s="539"/>
      <c r="AB480" s="539"/>
      <c r="AC480" s="539"/>
    </row>
    <row r="481" spans="1:68" ht="27" hidden="1" customHeight="1" x14ac:dyDescent="0.25">
      <c r="A481" s="54" t="s">
        <v>730</v>
      </c>
      <c r="B481" s="54" t="s">
        <v>731</v>
      </c>
      <c r="C481" s="31">
        <v>4301060491</v>
      </c>
      <c r="D481" s="560">
        <v>4640242180120</v>
      </c>
      <c r="E481" s="561"/>
      <c r="F481" s="542">
        <v>1.5</v>
      </c>
      <c r="G481" s="32">
        <v>6</v>
      </c>
      <c r="H481" s="542">
        <v>9</v>
      </c>
      <c r="I481" s="542">
        <v>9.4350000000000005</v>
      </c>
      <c r="J481" s="32">
        <v>64</v>
      </c>
      <c r="K481" s="32" t="s">
        <v>104</v>
      </c>
      <c r="L481" s="32"/>
      <c r="M481" s="33" t="s">
        <v>77</v>
      </c>
      <c r="N481" s="33"/>
      <c r="O481" s="32">
        <v>40</v>
      </c>
      <c r="P481" s="80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551"/>
      <c r="R481" s="551"/>
      <c r="S481" s="551"/>
      <c r="T481" s="552"/>
      <c r="U481" s="34"/>
      <c r="V481" s="34"/>
      <c r="W481" s="35" t="s">
        <v>69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4301060493</v>
      </c>
      <c r="D482" s="560">
        <v>4640242180137</v>
      </c>
      <c r="E482" s="561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104</v>
      </c>
      <c r="L482" s="32"/>
      <c r="M482" s="33" t="s">
        <v>77</v>
      </c>
      <c r="N482" s="33"/>
      <c r="O482" s="32">
        <v>40</v>
      </c>
      <c r="P482" s="81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551"/>
      <c r="R482" s="551"/>
      <c r="S482" s="551"/>
      <c r="T482" s="552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1" t="s">
        <v>735</v>
      </c>
      <c r="AG482" s="64"/>
      <c r="AJ482" s="68"/>
      <c r="AK482" s="68">
        <v>0</v>
      </c>
      <c r="BB482" s="53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4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53" t="s">
        <v>71</v>
      </c>
      <c r="Q483" s="548"/>
      <c r="R483" s="548"/>
      <c r="S483" s="548"/>
      <c r="T483" s="548"/>
      <c r="U483" s="548"/>
      <c r="V483" s="549"/>
      <c r="W483" s="37" t="s">
        <v>72</v>
      </c>
      <c r="X483" s="545">
        <f>IFERROR(X481/H481,"0")+IFERROR(X482/H482,"0")</f>
        <v>0</v>
      </c>
      <c r="Y483" s="545">
        <f>IFERROR(Y481/H481,"0")+IFERROR(Y482/H482,"0")</f>
        <v>0</v>
      </c>
      <c r="Z483" s="545">
        <f>IFERROR(IF(Z481="",0,Z481),"0")+IFERROR(IF(Z482="",0,Z482),"0")</f>
        <v>0</v>
      </c>
      <c r="AA483" s="546"/>
      <c r="AB483" s="546"/>
      <c r="AC483" s="546"/>
    </row>
    <row r="484" spans="1:68" hidden="1" x14ac:dyDescent="0.2">
      <c r="A484" s="555"/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6"/>
      <c r="P484" s="553" t="s">
        <v>71</v>
      </c>
      <c r="Q484" s="548"/>
      <c r="R484" s="548"/>
      <c r="S484" s="548"/>
      <c r="T484" s="548"/>
      <c r="U484" s="548"/>
      <c r="V484" s="549"/>
      <c r="W484" s="37" t="s">
        <v>69</v>
      </c>
      <c r="X484" s="545">
        <f>IFERROR(SUM(X481:X482),"0")</f>
        <v>0</v>
      </c>
      <c r="Y484" s="545">
        <f>IFERROR(SUM(Y481:Y482),"0")</f>
        <v>0</v>
      </c>
      <c r="Z484" s="37"/>
      <c r="AA484" s="546"/>
      <c r="AB484" s="546"/>
      <c r="AC484" s="546"/>
    </row>
    <row r="485" spans="1:68" ht="16.5" hidden="1" customHeight="1" x14ac:dyDescent="0.25">
      <c r="A485" s="599" t="s">
        <v>736</v>
      </c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5"/>
      <c r="P485" s="555"/>
      <c r="Q485" s="555"/>
      <c r="R485" s="555"/>
      <c r="S485" s="555"/>
      <c r="T485" s="555"/>
      <c r="U485" s="555"/>
      <c r="V485" s="555"/>
      <c r="W485" s="555"/>
      <c r="X485" s="555"/>
      <c r="Y485" s="555"/>
      <c r="Z485" s="555"/>
      <c r="AA485" s="538"/>
      <c r="AB485" s="538"/>
      <c r="AC485" s="538"/>
    </row>
    <row r="486" spans="1:68" ht="14.25" hidden="1" customHeight="1" x14ac:dyDescent="0.25">
      <c r="A486" s="559" t="s">
        <v>136</v>
      </c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5"/>
      <c r="P486" s="555"/>
      <c r="Q486" s="555"/>
      <c r="R486" s="555"/>
      <c r="S486" s="555"/>
      <c r="T486" s="555"/>
      <c r="U486" s="555"/>
      <c r="V486" s="555"/>
      <c r="W486" s="555"/>
      <c r="X486" s="555"/>
      <c r="Y486" s="555"/>
      <c r="Z486" s="555"/>
      <c r="AA486" s="539"/>
      <c r="AB486" s="539"/>
      <c r="AC486" s="539"/>
    </row>
    <row r="487" spans="1:68" ht="27" hidden="1" customHeight="1" x14ac:dyDescent="0.25">
      <c r="A487" s="54" t="s">
        <v>737</v>
      </c>
      <c r="B487" s="54" t="s">
        <v>738</v>
      </c>
      <c r="C487" s="31">
        <v>4301020314</v>
      </c>
      <c r="D487" s="560">
        <v>4640242180090</v>
      </c>
      <c r="E487" s="561"/>
      <c r="F487" s="542">
        <v>1.5</v>
      </c>
      <c r="G487" s="32">
        <v>8</v>
      </c>
      <c r="H487" s="542">
        <v>12</v>
      </c>
      <c r="I487" s="542">
        <v>12.435</v>
      </c>
      <c r="J487" s="32">
        <v>64</v>
      </c>
      <c r="K487" s="32" t="s">
        <v>104</v>
      </c>
      <c r="L487" s="32"/>
      <c r="M487" s="33" t="s">
        <v>106</v>
      </c>
      <c r="N487" s="33"/>
      <c r="O487" s="32">
        <v>50</v>
      </c>
      <c r="P487" s="674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551"/>
      <c r="R487" s="551"/>
      <c r="S487" s="551"/>
      <c r="T487" s="552"/>
      <c r="U487" s="34"/>
      <c r="V487" s="34"/>
      <c r="W487" s="35" t="s">
        <v>69</v>
      </c>
      <c r="X487" s="543">
        <v>0</v>
      </c>
      <c r="Y487" s="54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739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4"/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6"/>
      <c r="P488" s="553" t="s">
        <v>71</v>
      </c>
      <c r="Q488" s="548"/>
      <c r="R488" s="548"/>
      <c r="S488" s="548"/>
      <c r="T488" s="548"/>
      <c r="U488" s="548"/>
      <c r="V488" s="549"/>
      <c r="W488" s="37" t="s">
        <v>72</v>
      </c>
      <c r="X488" s="545">
        <f>IFERROR(X487/H487,"0")</f>
        <v>0</v>
      </c>
      <c r="Y488" s="545">
        <f>IFERROR(Y487/H487,"0")</f>
        <v>0</v>
      </c>
      <c r="Z488" s="545">
        <f>IFERROR(IF(Z487="",0,Z487),"0")</f>
        <v>0</v>
      </c>
      <c r="AA488" s="546"/>
      <c r="AB488" s="546"/>
      <c r="AC488" s="546"/>
    </row>
    <row r="489" spans="1:68" hidden="1" x14ac:dyDescent="0.2">
      <c r="A489" s="555"/>
      <c r="B489" s="555"/>
      <c r="C489" s="555"/>
      <c r="D489" s="555"/>
      <c r="E489" s="555"/>
      <c r="F489" s="555"/>
      <c r="G489" s="555"/>
      <c r="H489" s="555"/>
      <c r="I489" s="555"/>
      <c r="J489" s="555"/>
      <c r="K489" s="555"/>
      <c r="L489" s="555"/>
      <c r="M489" s="555"/>
      <c r="N489" s="555"/>
      <c r="O489" s="556"/>
      <c r="P489" s="553" t="s">
        <v>71</v>
      </c>
      <c r="Q489" s="548"/>
      <c r="R489" s="548"/>
      <c r="S489" s="548"/>
      <c r="T489" s="548"/>
      <c r="U489" s="548"/>
      <c r="V489" s="549"/>
      <c r="W489" s="37" t="s">
        <v>69</v>
      </c>
      <c r="X489" s="545">
        <f>IFERROR(SUM(X487:X487),"0")</f>
        <v>0</v>
      </c>
      <c r="Y489" s="545">
        <f>IFERROR(SUM(Y487:Y487),"0")</f>
        <v>0</v>
      </c>
      <c r="Z489" s="37"/>
      <c r="AA489" s="546"/>
      <c r="AB489" s="546"/>
      <c r="AC489" s="546"/>
    </row>
    <row r="490" spans="1:68" ht="15" customHeight="1" x14ac:dyDescent="0.2">
      <c r="A490" s="735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732"/>
      <c r="P490" s="591" t="s">
        <v>740</v>
      </c>
      <c r="Q490" s="592"/>
      <c r="R490" s="592"/>
      <c r="S490" s="592"/>
      <c r="T490" s="592"/>
      <c r="U490" s="592"/>
      <c r="V490" s="579"/>
      <c r="W490" s="37" t="s">
        <v>69</v>
      </c>
      <c r="X490" s="545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18500</v>
      </c>
      <c r="Y490" s="545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18510</v>
      </c>
      <c r="Z490" s="37"/>
      <c r="AA490" s="546"/>
      <c r="AB490" s="546"/>
      <c r="AC490" s="546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732"/>
      <c r="P491" s="591" t="s">
        <v>741</v>
      </c>
      <c r="Q491" s="592"/>
      <c r="R491" s="592"/>
      <c r="S491" s="592"/>
      <c r="T491" s="592"/>
      <c r="U491" s="592"/>
      <c r="V491" s="579"/>
      <c r="W491" s="37" t="s">
        <v>69</v>
      </c>
      <c r="X491" s="545">
        <f>IFERROR(SUM(BM22:BM487),"0")</f>
        <v>19092</v>
      </c>
      <c r="Y491" s="545">
        <f>IFERROR(SUM(BN22:BN487),"0")</f>
        <v>19102.32</v>
      </c>
      <c r="Z491" s="37"/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732"/>
      <c r="P492" s="591" t="s">
        <v>742</v>
      </c>
      <c r="Q492" s="592"/>
      <c r="R492" s="592"/>
      <c r="S492" s="592"/>
      <c r="T492" s="592"/>
      <c r="U492" s="592"/>
      <c r="V492" s="579"/>
      <c r="W492" s="37" t="s">
        <v>743</v>
      </c>
      <c r="X492" s="38">
        <f>ROUNDUP(SUM(BO22:BO487),0)</f>
        <v>26</v>
      </c>
      <c r="Y492" s="38">
        <f>ROUNDUP(SUM(BP22:BP487),0)</f>
        <v>26</v>
      </c>
      <c r="Z492" s="37"/>
      <c r="AA492" s="546"/>
      <c r="AB492" s="546"/>
      <c r="AC492" s="546"/>
    </row>
    <row r="493" spans="1:68" x14ac:dyDescent="0.2">
      <c r="A493" s="555"/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732"/>
      <c r="P493" s="591" t="s">
        <v>744</v>
      </c>
      <c r="Q493" s="592"/>
      <c r="R493" s="592"/>
      <c r="S493" s="592"/>
      <c r="T493" s="592"/>
      <c r="U493" s="592"/>
      <c r="V493" s="579"/>
      <c r="W493" s="37" t="s">
        <v>69</v>
      </c>
      <c r="X493" s="545">
        <f>GrossWeightTotal+PalletQtyTotal*25</f>
        <v>19742</v>
      </c>
      <c r="Y493" s="545">
        <f>GrossWeightTotalR+PalletQtyTotalR*25</f>
        <v>19752.32</v>
      </c>
      <c r="Z493" s="37"/>
      <c r="AA493" s="546"/>
      <c r="AB493" s="546"/>
      <c r="AC493" s="546"/>
    </row>
    <row r="494" spans="1:68" x14ac:dyDescent="0.2">
      <c r="A494" s="555"/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732"/>
      <c r="P494" s="591" t="s">
        <v>745</v>
      </c>
      <c r="Q494" s="592"/>
      <c r="R494" s="592"/>
      <c r="S494" s="592"/>
      <c r="T494" s="592"/>
      <c r="U494" s="592"/>
      <c r="V494" s="579"/>
      <c r="W494" s="37" t="s">
        <v>743</v>
      </c>
      <c r="X494" s="545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1233.3333333333333</v>
      </c>
      <c r="Y494" s="545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1234</v>
      </c>
      <c r="Z494" s="37"/>
      <c r="AA494" s="546"/>
      <c r="AB494" s="546"/>
      <c r="AC494" s="546"/>
    </row>
    <row r="495" spans="1:68" ht="14.25" hidden="1" customHeight="1" x14ac:dyDescent="0.2">
      <c r="A495" s="555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732"/>
      <c r="P495" s="591" t="s">
        <v>746</v>
      </c>
      <c r="Q495" s="592"/>
      <c r="R495" s="592"/>
      <c r="S495" s="592"/>
      <c r="T495" s="592"/>
      <c r="U495" s="592"/>
      <c r="V495" s="579"/>
      <c r="W495" s="39" t="s">
        <v>747</v>
      </c>
      <c r="X495" s="37"/>
      <c r="Y495" s="37"/>
      <c r="Z495" s="37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26.839499999999997</v>
      </c>
      <c r="AA495" s="546"/>
      <c r="AB495" s="546"/>
      <c r="AC495" s="546"/>
    </row>
    <row r="496" spans="1:68" ht="13.5" customHeight="1" thickBot="1" x14ac:dyDescent="0.25"/>
    <row r="497" spans="1:32" ht="27" customHeight="1" thickTop="1" thickBot="1" x14ac:dyDescent="0.25">
      <c r="A497" s="40" t="s">
        <v>748</v>
      </c>
      <c r="B497" s="540" t="s">
        <v>63</v>
      </c>
      <c r="C497" s="593" t="s">
        <v>99</v>
      </c>
      <c r="D497" s="597"/>
      <c r="E497" s="597"/>
      <c r="F497" s="597"/>
      <c r="G497" s="597"/>
      <c r="H497" s="598"/>
      <c r="I497" s="593" t="s">
        <v>257</v>
      </c>
      <c r="J497" s="597"/>
      <c r="K497" s="597"/>
      <c r="L497" s="597"/>
      <c r="M497" s="597"/>
      <c r="N497" s="597"/>
      <c r="O497" s="597"/>
      <c r="P497" s="597"/>
      <c r="Q497" s="597"/>
      <c r="R497" s="598"/>
      <c r="S497" s="593" t="s">
        <v>538</v>
      </c>
      <c r="T497" s="598"/>
      <c r="U497" s="593" t="s">
        <v>589</v>
      </c>
      <c r="V497" s="597"/>
      <c r="W497" s="598"/>
      <c r="X497" s="540" t="s">
        <v>640</v>
      </c>
      <c r="Y497" s="593" t="s">
        <v>700</v>
      </c>
      <c r="Z497" s="598"/>
      <c r="AB497" s="52"/>
      <c r="AC497" s="52"/>
      <c r="AF497" s="541"/>
    </row>
    <row r="498" spans="1:32" ht="14.25" customHeight="1" thickTop="1" x14ac:dyDescent="0.2">
      <c r="A498" s="845" t="s">
        <v>749</v>
      </c>
      <c r="B498" s="593" t="s">
        <v>63</v>
      </c>
      <c r="C498" s="593" t="s">
        <v>100</v>
      </c>
      <c r="D498" s="593" t="s">
        <v>117</v>
      </c>
      <c r="E498" s="593" t="s">
        <v>173</v>
      </c>
      <c r="F498" s="593" t="s">
        <v>192</v>
      </c>
      <c r="G498" s="593" t="s">
        <v>222</v>
      </c>
      <c r="H498" s="593" t="s">
        <v>99</v>
      </c>
      <c r="I498" s="593" t="s">
        <v>258</v>
      </c>
      <c r="J498" s="593" t="s">
        <v>299</v>
      </c>
      <c r="K498" s="593" t="s">
        <v>359</v>
      </c>
      <c r="L498" s="593" t="s">
        <v>401</v>
      </c>
      <c r="M498" s="593" t="s">
        <v>417</v>
      </c>
      <c r="N498" s="541"/>
      <c r="O498" s="593" t="s">
        <v>428</v>
      </c>
      <c r="P498" s="593" t="s">
        <v>437</v>
      </c>
      <c r="Q498" s="593" t="s">
        <v>447</v>
      </c>
      <c r="R498" s="593" t="s">
        <v>528</v>
      </c>
      <c r="S498" s="593" t="s">
        <v>539</v>
      </c>
      <c r="T498" s="593" t="s">
        <v>573</v>
      </c>
      <c r="U498" s="593" t="s">
        <v>590</v>
      </c>
      <c r="V498" s="593" t="s">
        <v>621</v>
      </c>
      <c r="W498" s="593" t="s">
        <v>636</v>
      </c>
      <c r="X498" s="593" t="s">
        <v>640</v>
      </c>
      <c r="Y498" s="593" t="s">
        <v>700</v>
      </c>
      <c r="Z498" s="593" t="s">
        <v>736</v>
      </c>
      <c r="AB498" s="52"/>
      <c r="AC498" s="52"/>
      <c r="AF498" s="541"/>
    </row>
    <row r="499" spans="1:32" ht="13.5" customHeight="1" thickBot="1" x14ac:dyDescent="0.25">
      <c r="A499" s="846"/>
      <c r="B499" s="594"/>
      <c r="C499" s="594"/>
      <c r="D499" s="594"/>
      <c r="E499" s="594"/>
      <c r="F499" s="594"/>
      <c r="G499" s="594"/>
      <c r="H499" s="594"/>
      <c r="I499" s="594"/>
      <c r="J499" s="594"/>
      <c r="K499" s="594"/>
      <c r="L499" s="594"/>
      <c r="M499" s="594"/>
      <c r="N499" s="541"/>
      <c r="O499" s="594"/>
      <c r="P499" s="594"/>
      <c r="Q499" s="594"/>
      <c r="R499" s="594"/>
      <c r="S499" s="594"/>
      <c r="T499" s="594"/>
      <c r="U499" s="594"/>
      <c r="V499" s="594"/>
      <c r="W499" s="594"/>
      <c r="X499" s="594"/>
      <c r="Y499" s="594"/>
      <c r="Z499" s="594"/>
      <c r="AB499" s="52"/>
      <c r="AC499" s="52"/>
      <c r="AF499" s="541"/>
    </row>
    <row r="500" spans="1:32" ht="18" customHeight="1" thickTop="1" thickBot="1" x14ac:dyDescent="0.25">
      <c r="A500" s="40" t="s">
        <v>750</v>
      </c>
      <c r="B500" s="46">
        <f>IFERROR(Y22*1,"0")+IFERROR(Y26*1,"0")+IFERROR(Y27*1,"0")+IFERROR(Y28*1,"0")+IFERROR(Y29*1,"0")+IFERROR(Y30*1,"0")+IFERROR(Y34*1,"0")</f>
        <v>0</v>
      </c>
      <c r="C500" s="46">
        <f>IFERROR(Y40*1,"0")+IFERROR(Y41*1,"0")+IFERROR(Y42*1,"0")+IFERROR(Y46*1,"0")</f>
        <v>0</v>
      </c>
      <c r="D500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0" s="46">
        <f>IFERROR(Y86*1,"0")+IFERROR(Y87*1,"0")+IFERROR(Y88*1,"0")+IFERROR(Y92*1,"0")+IFERROR(Y93*1,"0")+IFERROR(Y94*1,"0")+IFERROR(Y95*1,"0")</f>
        <v>0</v>
      </c>
      <c r="F500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0" s="46">
        <f>IFERROR(Y125*1,"0")+IFERROR(Y126*1,"0")+IFERROR(Y130*1,"0")+IFERROR(Y131*1,"0")+IFERROR(Y135*1,"0")+IFERROR(Y136*1,"0")</f>
        <v>0</v>
      </c>
      <c r="H500" s="46">
        <f>IFERROR(Y141*1,"0")+IFERROR(Y142*1,"0")+IFERROR(Y143*1,"0")+IFERROR(Y147*1,"0")+IFERROR(Y148*1,"0")+IFERROR(Y149*1,"0")+IFERROR(Y153*1,"0")</f>
        <v>0</v>
      </c>
      <c r="I50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00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500" s="46">
        <f>IFERROR(Y255*1,"0")+IFERROR(Y256*1,"0")+IFERROR(Y257*1,"0")+IFERROR(Y258*1,"0")+IFERROR(Y259*1,"0")</f>
        <v>0</v>
      </c>
      <c r="M500" s="46">
        <f>IFERROR(Y264*1,"0")+IFERROR(Y265*1,"0")+IFERROR(Y266*1,"0")+IFERROR(Y267*1,"0")</f>
        <v>0</v>
      </c>
      <c r="N500" s="541"/>
      <c r="O500" s="46">
        <f>IFERROR(Y272*1,"0")+IFERROR(Y273*1,"0")+IFERROR(Y274*1,"0")</f>
        <v>0</v>
      </c>
      <c r="P500" s="46">
        <f>IFERROR(Y279*1,"0")+IFERROR(Y280*1,"0")+IFERROR(Y284*1,"0")</f>
        <v>0</v>
      </c>
      <c r="Q500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R500" s="46">
        <f>IFERROR(Y336*1,"0")+IFERROR(Y337*1,"0")+IFERROR(Y338*1,"0")</f>
        <v>0</v>
      </c>
      <c r="S500" s="46">
        <f>IFERROR(Y344*1,"0")+IFERROR(Y345*1,"0")+IFERROR(Y346*1,"0")+IFERROR(Y347*1,"0")+IFERROR(Y348*1,"0")+IFERROR(Y349*1,"0")+IFERROR(Y350*1,"0")+IFERROR(Y354*1,"0")+IFERROR(Y355*1,"0")+IFERROR(Y359*1,"0")+IFERROR(Y360*1,"0")+IFERROR(Y364*1,"0")</f>
        <v>18510</v>
      </c>
      <c r="T500" s="46">
        <f>IFERROR(Y369*1,"0")+IFERROR(Y370*1,"0")+IFERROR(Y374*1,"0")+IFERROR(Y375*1,"0")+IFERROR(Y379*1,"0")+IFERROR(Y380*1,"0")</f>
        <v>0</v>
      </c>
      <c r="U500" s="46">
        <f>IFERROR(Y386*1,"0")+IFERROR(Y387*1,"0")+IFERROR(Y388*1,"0")+IFERROR(Y389*1,"0")+IFERROR(Y390*1,"0")+IFERROR(Y391*1,"0")+IFERROR(Y392*1,"0")+IFERROR(Y393*1,"0")+IFERROR(Y394*1,"0")+IFERROR(Y398*1,"0")+IFERROR(Y399*1,"0")</f>
        <v>0</v>
      </c>
      <c r="V500" s="46">
        <f>IFERROR(Y404*1,"0")+IFERROR(Y408*1,"0")+IFERROR(Y409*1,"0")+IFERROR(Y410*1,"0")+IFERROR(Y411*1,"0")</f>
        <v>0</v>
      </c>
      <c r="W500" s="46">
        <f>IFERROR(Y416*1,"0")</f>
        <v>0</v>
      </c>
      <c r="X500" s="46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0</v>
      </c>
      <c r="Y500" s="46">
        <f>IFERROR(Y459*1,"0")+IFERROR(Y460*1,"0")+IFERROR(Y461*1,"0")+IFERROR(Y462*1,"0")+IFERROR(Y466*1,"0")+IFERROR(Y467*1,"0")+IFERROR(Y468*1,"0")+IFERROR(Y472*1,"0")+IFERROR(Y473*1,"0")+IFERROR(Y477*1,"0")+IFERROR(Y481*1,"0")+IFERROR(Y482*1,"0")</f>
        <v>0</v>
      </c>
      <c r="Z500" s="46">
        <f>IFERROR(Y487*1,"0")</f>
        <v>0</v>
      </c>
      <c r="AB500" s="52"/>
      <c r="AC500" s="52"/>
      <c r="AF500" s="541"/>
    </row>
  </sheetData>
  <sheetProtection algorithmName="SHA-512" hashValue="4efQlcu9ET08ur9i+bDHog3waEsrvZbLNN6te4paXSV0K/HuWkwVDF5kw1GQg5AERwQHnL9uAYwGtXQUUtLDEg==" saltValue="TJqi8uokMy2z8VoYIS5dng==" spinCount="100000" sheet="1" objects="1" scenarios="1" sort="0" autoFilter="0" pivotTables="0"/>
  <autoFilter ref="A18:AF49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33,33"/>
        <filter val="18 500,00"/>
        <filter val="19 092,00"/>
        <filter val="19 742,00"/>
        <filter val="26"/>
        <filter val="4 500,00"/>
        <filter val="6 500,00"/>
        <filter val="7 500,00"/>
      </filters>
    </filterColumn>
    <filterColumn colId="29" showButton="0"/>
    <filterColumn colId="30" showButton="0"/>
  </autoFilter>
  <mergeCells count="876">
    <mergeCell ref="D472:E472"/>
    <mergeCell ref="D410:E410"/>
    <mergeCell ref="A441:Z441"/>
    <mergeCell ref="A270:Z270"/>
    <mergeCell ref="A368:Z368"/>
    <mergeCell ref="D426:E426"/>
    <mergeCell ref="P464:V464"/>
    <mergeCell ref="P452:T452"/>
    <mergeCell ref="P448:V448"/>
    <mergeCell ref="P404:T404"/>
    <mergeCell ref="D360:E360"/>
    <mergeCell ref="D431:E431"/>
    <mergeCell ref="P468:T468"/>
    <mergeCell ref="A415:Z415"/>
    <mergeCell ref="H9:I9"/>
    <mergeCell ref="P24:V24"/>
    <mergeCell ref="A49:Z49"/>
    <mergeCell ref="P260:V260"/>
    <mergeCell ref="P89:V89"/>
    <mergeCell ref="P389:T389"/>
    <mergeCell ref="A383:Z383"/>
    <mergeCell ref="A334:Z334"/>
    <mergeCell ref="P391:T391"/>
    <mergeCell ref="D312:E312"/>
    <mergeCell ref="P220:T220"/>
    <mergeCell ref="A65:Z65"/>
    <mergeCell ref="A363:Z363"/>
    <mergeCell ref="D238:E238"/>
    <mergeCell ref="A216:O217"/>
    <mergeCell ref="P86:T86"/>
    <mergeCell ref="P213:T213"/>
    <mergeCell ref="A281:O282"/>
    <mergeCell ref="A378:Z378"/>
    <mergeCell ref="P249:T249"/>
    <mergeCell ref="P81:T81"/>
    <mergeCell ref="P56:T56"/>
    <mergeCell ref="V10:W10"/>
    <mergeCell ref="P379:T379"/>
    <mergeCell ref="R1:T1"/>
    <mergeCell ref="P28:T28"/>
    <mergeCell ref="A351:O352"/>
    <mergeCell ref="P392:T392"/>
    <mergeCell ref="P386:T386"/>
    <mergeCell ref="P215:T215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179:V179"/>
    <mergeCell ref="P290:T290"/>
    <mergeCell ref="P377:V377"/>
    <mergeCell ref="A63:O64"/>
    <mergeCell ref="B17:B18"/>
    <mergeCell ref="A77:O78"/>
    <mergeCell ref="D131:E131"/>
    <mergeCell ref="D258:E258"/>
    <mergeCell ref="P235:V235"/>
    <mergeCell ref="A358:Z358"/>
    <mergeCell ref="T498:T499"/>
    <mergeCell ref="P443:T443"/>
    <mergeCell ref="D197:E197"/>
    <mergeCell ref="D53:E53"/>
    <mergeCell ref="A84:Z84"/>
    <mergeCell ref="D411:E411"/>
    <mergeCell ref="D289:E289"/>
    <mergeCell ref="D482:E482"/>
    <mergeCell ref="P395:V395"/>
    <mergeCell ref="C497:H497"/>
    <mergeCell ref="P209:T209"/>
    <mergeCell ref="A385:Z385"/>
    <mergeCell ref="P147:T147"/>
    <mergeCell ref="P445:T445"/>
    <mergeCell ref="A193:O194"/>
    <mergeCell ref="A498:A499"/>
    <mergeCell ref="P473:T473"/>
    <mergeCell ref="S497:T497"/>
    <mergeCell ref="V498:V499"/>
    <mergeCell ref="P453:T453"/>
    <mergeCell ref="A474:O475"/>
    <mergeCell ref="D473:E473"/>
    <mergeCell ref="D60:E60"/>
    <mergeCell ref="P73:T73"/>
    <mergeCell ref="W17:W18"/>
    <mergeCell ref="P261:V261"/>
    <mergeCell ref="P90:V90"/>
    <mergeCell ref="P332:V332"/>
    <mergeCell ref="P217:V217"/>
    <mergeCell ref="A384:Z384"/>
    <mergeCell ref="P161:V161"/>
    <mergeCell ref="A376:O377"/>
    <mergeCell ref="P234:T234"/>
    <mergeCell ref="P154:V154"/>
    <mergeCell ref="A321:Z321"/>
    <mergeCell ref="D142:E142"/>
    <mergeCell ref="P266:T266"/>
    <mergeCell ref="P95:T95"/>
    <mergeCell ref="P331:T331"/>
    <mergeCell ref="P182:V182"/>
    <mergeCell ref="D290:E290"/>
    <mergeCell ref="D94:E94"/>
    <mergeCell ref="A356:O357"/>
    <mergeCell ref="D52:E52"/>
    <mergeCell ref="D27:E27"/>
    <mergeCell ref="P26:T26"/>
    <mergeCell ref="P316:T316"/>
    <mergeCell ref="D66:E66"/>
    <mergeCell ref="D7:M7"/>
    <mergeCell ref="A373:Z373"/>
    <mergeCell ref="A405:O406"/>
    <mergeCell ref="P327:V327"/>
    <mergeCell ref="A152:Z152"/>
    <mergeCell ref="P92:T92"/>
    <mergeCell ref="A450:Z450"/>
    <mergeCell ref="P394:T394"/>
    <mergeCell ref="D442:E442"/>
    <mergeCell ref="D302:E302"/>
    <mergeCell ref="D429:E429"/>
    <mergeCell ref="P29:T29"/>
    <mergeCell ref="P100:T100"/>
    <mergeCell ref="P265:T265"/>
    <mergeCell ref="P94:T94"/>
    <mergeCell ref="D379:E379"/>
    <mergeCell ref="D208:E208"/>
    <mergeCell ref="D81:E81"/>
    <mergeCell ref="D8:M8"/>
    <mergeCell ref="D300:E300"/>
    <mergeCell ref="P329:T329"/>
    <mergeCell ref="P251:V251"/>
    <mergeCell ref="P118:V118"/>
    <mergeCell ref="A241:Z241"/>
    <mergeCell ref="H1:Q1"/>
    <mergeCell ref="A448:O449"/>
    <mergeCell ref="A99:Z99"/>
    <mergeCell ref="A397:Z397"/>
    <mergeCell ref="D214:E214"/>
    <mergeCell ref="D284:E284"/>
    <mergeCell ref="P222:V222"/>
    <mergeCell ref="P193:V193"/>
    <mergeCell ref="P120:T120"/>
    <mergeCell ref="D259:E259"/>
    <mergeCell ref="D28:E28"/>
    <mergeCell ref="D432:E432"/>
    <mergeCell ref="P171:T171"/>
    <mergeCell ref="P340:V340"/>
    <mergeCell ref="P242:T242"/>
    <mergeCell ref="A239:O240"/>
    <mergeCell ref="D92:E92"/>
    <mergeCell ref="D55:E55"/>
    <mergeCell ref="D30:E30"/>
    <mergeCell ref="D67:E67"/>
    <mergeCell ref="A140:Z140"/>
    <mergeCell ref="D5:E5"/>
    <mergeCell ref="D303:E303"/>
    <mergeCell ref="P42:T42"/>
    <mergeCell ref="P482:T482"/>
    <mergeCell ref="D354:E354"/>
    <mergeCell ref="A332:O333"/>
    <mergeCell ref="D274:E274"/>
    <mergeCell ref="D301:E301"/>
    <mergeCell ref="D147:E147"/>
    <mergeCell ref="P116:T116"/>
    <mergeCell ref="P103:T103"/>
    <mergeCell ref="P230:T230"/>
    <mergeCell ref="A469:O470"/>
    <mergeCell ref="D211:E211"/>
    <mergeCell ref="P168:T168"/>
    <mergeCell ref="P178:V178"/>
    <mergeCell ref="P276:V276"/>
    <mergeCell ref="P463:V463"/>
    <mergeCell ref="A263:Z263"/>
    <mergeCell ref="P264:T264"/>
    <mergeCell ref="D126:E126"/>
    <mergeCell ref="P437:T437"/>
    <mergeCell ref="D187:E187"/>
    <mergeCell ref="A361:O362"/>
    <mergeCell ref="P231:T231"/>
    <mergeCell ref="D423:E423"/>
    <mergeCell ref="P302:T302"/>
    <mergeCell ref="U498:U499"/>
    <mergeCell ref="P475:V475"/>
    <mergeCell ref="W498:W499"/>
    <mergeCell ref="P269:V269"/>
    <mergeCell ref="A45:Z45"/>
    <mergeCell ref="A458:Z458"/>
    <mergeCell ref="A343:Z343"/>
    <mergeCell ref="A287:Z287"/>
    <mergeCell ref="P35:V35"/>
    <mergeCell ref="P333:V333"/>
    <mergeCell ref="D316:E316"/>
    <mergeCell ref="P273:T273"/>
    <mergeCell ref="D387:E387"/>
    <mergeCell ref="D443:E443"/>
    <mergeCell ref="D272:E272"/>
    <mergeCell ref="A218:Z218"/>
    <mergeCell ref="D210:E210"/>
    <mergeCell ref="D308:E308"/>
    <mergeCell ref="D380:E380"/>
    <mergeCell ref="P337:T337"/>
    <mergeCell ref="D209:E209"/>
    <mergeCell ref="P188:V188"/>
    <mergeCell ref="P166:T166"/>
    <mergeCell ref="D445:E445"/>
    <mergeCell ref="D1:F1"/>
    <mergeCell ref="P466:T466"/>
    <mergeCell ref="A71:Z71"/>
    <mergeCell ref="P488:V488"/>
    <mergeCell ref="A307:Z307"/>
    <mergeCell ref="P282:V282"/>
    <mergeCell ref="P111:V111"/>
    <mergeCell ref="J17:J18"/>
    <mergeCell ref="L17:L18"/>
    <mergeCell ref="P17:T18"/>
    <mergeCell ref="P423:T423"/>
    <mergeCell ref="A182:O183"/>
    <mergeCell ref="P52:T52"/>
    <mergeCell ref="A117:O118"/>
    <mergeCell ref="P350:T350"/>
    <mergeCell ref="P481:T481"/>
    <mergeCell ref="I17:I18"/>
    <mergeCell ref="D141:E141"/>
    <mergeCell ref="A319:O320"/>
    <mergeCell ref="D135:E135"/>
    <mergeCell ref="A417:O418"/>
    <mergeCell ref="P470:V470"/>
    <mergeCell ref="D72:E72"/>
    <mergeCell ref="P295:V295"/>
    <mergeCell ref="B498:B499"/>
    <mergeCell ref="A184:Z184"/>
    <mergeCell ref="P48:V48"/>
    <mergeCell ref="P490:V490"/>
    <mergeCell ref="P426:T426"/>
    <mergeCell ref="P255:T255"/>
    <mergeCell ref="A342:Z342"/>
    <mergeCell ref="A407:Z407"/>
    <mergeCell ref="P192:T192"/>
    <mergeCell ref="P428:T428"/>
    <mergeCell ref="D100:E100"/>
    <mergeCell ref="P284:T284"/>
    <mergeCell ref="P113:T113"/>
    <mergeCell ref="A471:Z471"/>
    <mergeCell ref="P250:T250"/>
    <mergeCell ref="D329:E329"/>
    <mergeCell ref="A402:Z402"/>
    <mergeCell ref="D229:E229"/>
    <mergeCell ref="P131:T131"/>
    <mergeCell ref="P187:T187"/>
    <mergeCell ref="D375:E375"/>
    <mergeCell ref="P429:T429"/>
    <mergeCell ref="P258:T258"/>
    <mergeCell ref="D369:E369"/>
    <mergeCell ref="Q9:R9"/>
    <mergeCell ref="P312:T312"/>
    <mergeCell ref="D451:E451"/>
    <mergeCell ref="D255:E255"/>
    <mergeCell ref="P36:V36"/>
    <mergeCell ref="P478:V478"/>
    <mergeCell ref="D322:E322"/>
    <mergeCell ref="Q11:R11"/>
    <mergeCell ref="K498:K499"/>
    <mergeCell ref="D453:E453"/>
    <mergeCell ref="P417:V417"/>
    <mergeCell ref="P467:T467"/>
    <mergeCell ref="P442:T442"/>
    <mergeCell ref="P489:V489"/>
    <mergeCell ref="P491:V491"/>
    <mergeCell ref="P127:V127"/>
    <mergeCell ref="D9:E9"/>
    <mergeCell ref="P197:T197"/>
    <mergeCell ref="F9:G9"/>
    <mergeCell ref="P53:T53"/>
    <mergeCell ref="D167:E167"/>
    <mergeCell ref="P422:T422"/>
    <mergeCell ref="P289:T289"/>
    <mergeCell ref="D232:E232"/>
    <mergeCell ref="A6:C6"/>
    <mergeCell ref="D309:E309"/>
    <mergeCell ref="D113:E113"/>
    <mergeCell ref="P416:T416"/>
    <mergeCell ref="P167:T167"/>
    <mergeCell ref="P142:T142"/>
    <mergeCell ref="D148:E148"/>
    <mergeCell ref="D88:E88"/>
    <mergeCell ref="D26:E26"/>
    <mergeCell ref="D324:E324"/>
    <mergeCell ref="D311:E311"/>
    <mergeCell ref="D115:E115"/>
    <mergeCell ref="P55:T55"/>
    <mergeCell ref="P280:T280"/>
    <mergeCell ref="Q12:R12"/>
    <mergeCell ref="P169:T169"/>
    <mergeCell ref="P411:T411"/>
    <mergeCell ref="D388:E388"/>
    <mergeCell ref="P183:V183"/>
    <mergeCell ref="P246:T246"/>
    <mergeCell ref="A43:O44"/>
    <mergeCell ref="P133:V133"/>
    <mergeCell ref="D390:E390"/>
    <mergeCell ref="A123:Z123"/>
    <mergeCell ref="A5:C5"/>
    <mergeCell ref="P418:V418"/>
    <mergeCell ref="P412:V412"/>
    <mergeCell ref="A237:Z237"/>
    <mergeCell ref="P64:V64"/>
    <mergeCell ref="H498:H499"/>
    <mergeCell ref="P362:V362"/>
    <mergeCell ref="J498:J499"/>
    <mergeCell ref="A485:Z485"/>
    <mergeCell ref="A174:Z174"/>
    <mergeCell ref="D337:E337"/>
    <mergeCell ref="D166:E166"/>
    <mergeCell ref="P128:V128"/>
    <mergeCell ref="A17:A18"/>
    <mergeCell ref="P300:T300"/>
    <mergeCell ref="K17:K18"/>
    <mergeCell ref="C17:C18"/>
    <mergeCell ref="P431:T431"/>
    <mergeCell ref="D103:E103"/>
    <mergeCell ref="A488:O489"/>
    <mergeCell ref="D230:E230"/>
    <mergeCell ref="D168:E168"/>
    <mergeCell ref="D466:E466"/>
    <mergeCell ref="P66:T66"/>
    <mergeCell ref="P15:T16"/>
    <mergeCell ref="A132:O133"/>
    <mergeCell ref="D116:E116"/>
    <mergeCell ref="A275:O276"/>
    <mergeCell ref="P219:T219"/>
    <mergeCell ref="A335:Z335"/>
    <mergeCell ref="P272:T272"/>
    <mergeCell ref="D460:E460"/>
    <mergeCell ref="P210:T210"/>
    <mergeCell ref="P439:V439"/>
    <mergeCell ref="D398:E398"/>
    <mergeCell ref="A69:O70"/>
    <mergeCell ref="P433:V433"/>
    <mergeCell ref="P308:T308"/>
    <mergeCell ref="D416:E416"/>
    <mergeCell ref="P427:T427"/>
    <mergeCell ref="D264:E264"/>
    <mergeCell ref="D93:E93"/>
    <mergeCell ref="D391:E391"/>
    <mergeCell ref="D220:E220"/>
    <mergeCell ref="A195:Z195"/>
    <mergeCell ref="P434:V434"/>
    <mergeCell ref="A433:O434"/>
    <mergeCell ref="A253:Z253"/>
    <mergeCell ref="A12:M12"/>
    <mergeCell ref="A180:Z180"/>
    <mergeCell ref="D487:E487"/>
    <mergeCell ref="P74:T74"/>
    <mergeCell ref="P243:V243"/>
    <mergeCell ref="A190:Z190"/>
    <mergeCell ref="A19:Z19"/>
    <mergeCell ref="P310:T310"/>
    <mergeCell ref="A14:M14"/>
    <mergeCell ref="D280:E280"/>
    <mergeCell ref="A160:O161"/>
    <mergeCell ref="A353:Z353"/>
    <mergeCell ref="P163:T163"/>
    <mergeCell ref="D109:E109"/>
    <mergeCell ref="A480:Z480"/>
    <mergeCell ref="D467:E467"/>
    <mergeCell ref="P424:T424"/>
    <mergeCell ref="D345:E345"/>
    <mergeCell ref="A79:Z79"/>
    <mergeCell ref="D399:E399"/>
    <mergeCell ref="A439:O440"/>
    <mergeCell ref="P309:T309"/>
    <mergeCell ref="P88:T88"/>
    <mergeCell ref="P51:T51"/>
    <mergeCell ref="T5:U5"/>
    <mergeCell ref="P76:T76"/>
    <mergeCell ref="G498:G499"/>
    <mergeCell ref="V5:W5"/>
    <mergeCell ref="P374:T374"/>
    <mergeCell ref="I498:I499"/>
    <mergeCell ref="D246:E246"/>
    <mergeCell ref="P203:T203"/>
    <mergeCell ref="D46:E46"/>
    <mergeCell ref="D40:E40"/>
    <mergeCell ref="A295:O296"/>
    <mergeCell ref="D338:E338"/>
    <mergeCell ref="D233:E233"/>
    <mergeCell ref="D409:E409"/>
    <mergeCell ref="Q8:R8"/>
    <mergeCell ref="P311:T311"/>
    <mergeCell ref="P438:T438"/>
    <mergeCell ref="D444:E444"/>
    <mergeCell ref="P267:T267"/>
    <mergeCell ref="D248:E248"/>
    <mergeCell ref="D219:E219"/>
    <mergeCell ref="P425:T425"/>
    <mergeCell ref="P83:V83"/>
    <mergeCell ref="A82:O83"/>
    <mergeCell ref="T6:U9"/>
    <mergeCell ref="P319:V319"/>
    <mergeCell ref="Q10:R10"/>
    <mergeCell ref="D41:E41"/>
    <mergeCell ref="A490:O495"/>
    <mergeCell ref="A37:Z37"/>
    <mergeCell ref="P320:V320"/>
    <mergeCell ref="P314:V314"/>
    <mergeCell ref="P387:T387"/>
    <mergeCell ref="A139:Z139"/>
    <mergeCell ref="D422:E422"/>
    <mergeCell ref="D74:E74"/>
    <mergeCell ref="P151:V151"/>
    <mergeCell ref="D130:E130"/>
    <mergeCell ref="P451:T451"/>
    <mergeCell ref="P449:V449"/>
    <mergeCell ref="D201:E201"/>
    <mergeCell ref="A204:O205"/>
    <mergeCell ref="P87:T87"/>
    <mergeCell ref="D68:E68"/>
    <mergeCell ref="D424:E424"/>
    <mergeCell ref="P322:T322"/>
    <mergeCell ref="A285:O286"/>
    <mergeCell ref="P211:T211"/>
    <mergeCell ref="R498:R499"/>
    <mergeCell ref="P313:V313"/>
    <mergeCell ref="P380:T380"/>
    <mergeCell ref="P58:V58"/>
    <mergeCell ref="A13:M13"/>
    <mergeCell ref="A119:Z119"/>
    <mergeCell ref="D87:E87"/>
    <mergeCell ref="P244:V244"/>
    <mergeCell ref="A367:Z367"/>
    <mergeCell ref="P115:T115"/>
    <mergeCell ref="D61:E61"/>
    <mergeCell ref="A15:M15"/>
    <mergeCell ref="P238:T238"/>
    <mergeCell ref="D346:E346"/>
    <mergeCell ref="P229:T229"/>
    <mergeCell ref="A419:Z419"/>
    <mergeCell ref="D477:E477"/>
    <mergeCell ref="P375:T375"/>
    <mergeCell ref="D125:E125"/>
    <mergeCell ref="P446:T446"/>
    <mergeCell ref="P207:T207"/>
    <mergeCell ref="P299:T299"/>
    <mergeCell ref="P172:V172"/>
    <mergeCell ref="P150:V150"/>
    <mergeCell ref="J9:M9"/>
    <mergeCell ref="D348:E348"/>
    <mergeCell ref="P141:T141"/>
    <mergeCell ref="P454:V454"/>
    <mergeCell ref="D62:E62"/>
    <mergeCell ref="D56:E56"/>
    <mergeCell ref="Q498:Q499"/>
    <mergeCell ref="P233:T233"/>
    <mergeCell ref="S498:S499"/>
    <mergeCell ref="D347:E347"/>
    <mergeCell ref="P304:T304"/>
    <mergeCell ref="D176:E176"/>
    <mergeCell ref="A154:O155"/>
    <mergeCell ref="P155:V155"/>
    <mergeCell ref="D114:E114"/>
    <mergeCell ref="P143:T143"/>
    <mergeCell ref="P248:T248"/>
    <mergeCell ref="A365:O366"/>
    <mergeCell ref="D51:E51"/>
    <mergeCell ref="P477:T477"/>
    <mergeCell ref="D349:E349"/>
    <mergeCell ref="A38:Z38"/>
    <mergeCell ref="P455:V455"/>
    <mergeCell ref="A454:O455"/>
    <mergeCell ref="A486:Z486"/>
    <mergeCell ref="P483:V483"/>
    <mergeCell ref="D436:E436"/>
    <mergeCell ref="A305:O306"/>
    <mergeCell ref="P346:T346"/>
    <mergeCell ref="D292:E292"/>
    <mergeCell ref="A243:O244"/>
    <mergeCell ref="D227:E227"/>
    <mergeCell ref="A463:O464"/>
    <mergeCell ref="P317:T317"/>
    <mergeCell ref="D323:E323"/>
    <mergeCell ref="D394:E394"/>
    <mergeCell ref="D279:E279"/>
    <mergeCell ref="A254:Z254"/>
    <mergeCell ref="A483:O484"/>
    <mergeCell ref="P440:V440"/>
    <mergeCell ref="P303:T303"/>
    <mergeCell ref="D330:E330"/>
    <mergeCell ref="A421:Z421"/>
    <mergeCell ref="P306:V306"/>
    <mergeCell ref="D350:E350"/>
    <mergeCell ref="D325:E325"/>
    <mergeCell ref="P484:V484"/>
    <mergeCell ref="P324:T324"/>
    <mergeCell ref="H17:H18"/>
    <mergeCell ref="A146:Z146"/>
    <mergeCell ref="P388:T388"/>
    <mergeCell ref="P459:T459"/>
    <mergeCell ref="D198:E198"/>
    <mergeCell ref="P275:V275"/>
    <mergeCell ref="P104:V104"/>
    <mergeCell ref="D427:E427"/>
    <mergeCell ref="P27:T27"/>
    <mergeCell ref="P325:T325"/>
    <mergeCell ref="D75:E75"/>
    <mergeCell ref="P390:T390"/>
    <mergeCell ref="D298:E298"/>
    <mergeCell ref="D181:E181"/>
    <mergeCell ref="A221:O222"/>
    <mergeCell ref="A158:Z158"/>
    <mergeCell ref="D273:E273"/>
    <mergeCell ref="P252:V252"/>
    <mergeCell ref="P105:V105"/>
    <mergeCell ref="P366:V366"/>
    <mergeCell ref="A144:O145"/>
    <mergeCell ref="P212:T212"/>
    <mergeCell ref="P359:T359"/>
    <mergeCell ref="A178:O179"/>
    <mergeCell ref="AA17:AA18"/>
    <mergeCell ref="H10:M10"/>
    <mergeCell ref="AC17:AC18"/>
    <mergeCell ref="P279:T279"/>
    <mergeCell ref="A420:Z420"/>
    <mergeCell ref="P472:T472"/>
    <mergeCell ref="D393:E393"/>
    <mergeCell ref="A224:Z224"/>
    <mergeCell ref="P108:T108"/>
    <mergeCell ref="A104:O105"/>
    <mergeCell ref="A435:Z435"/>
    <mergeCell ref="P177:T177"/>
    <mergeCell ref="P93:T93"/>
    <mergeCell ref="P57:V57"/>
    <mergeCell ref="G17:G18"/>
    <mergeCell ref="P121:V121"/>
    <mergeCell ref="D80:E80"/>
    <mergeCell ref="P130:T130"/>
    <mergeCell ref="D136:E136"/>
    <mergeCell ref="P46:T46"/>
    <mergeCell ref="P409:T409"/>
    <mergeCell ref="D461:E461"/>
    <mergeCell ref="P61:T61"/>
    <mergeCell ref="D200:E200"/>
    <mergeCell ref="P487:T487"/>
    <mergeCell ref="A235:O236"/>
    <mergeCell ref="A288:Z288"/>
    <mergeCell ref="D153:E153"/>
    <mergeCell ref="P318:T318"/>
    <mergeCell ref="P256:T256"/>
    <mergeCell ref="V6:W9"/>
    <mergeCell ref="D199:E199"/>
    <mergeCell ref="D364:E364"/>
    <mergeCell ref="P109:T109"/>
    <mergeCell ref="A59:Z59"/>
    <mergeCell ref="P274:T274"/>
    <mergeCell ref="D186:E186"/>
    <mergeCell ref="P345:T345"/>
    <mergeCell ref="P22:T22"/>
    <mergeCell ref="D428:E428"/>
    <mergeCell ref="P40:T40"/>
    <mergeCell ref="P236:V236"/>
    <mergeCell ref="P257:T257"/>
    <mergeCell ref="P80:T80"/>
    <mergeCell ref="Z17:Z18"/>
    <mergeCell ref="P173:V173"/>
    <mergeCell ref="A172:O173"/>
    <mergeCell ref="P227:T227"/>
    <mergeCell ref="P498:P499"/>
    <mergeCell ref="AB17:AB18"/>
    <mergeCell ref="I497:R497"/>
    <mergeCell ref="A283:Z283"/>
    <mergeCell ref="D446:E446"/>
    <mergeCell ref="A277:Z277"/>
    <mergeCell ref="P44:V44"/>
    <mergeCell ref="H5:M5"/>
    <mergeCell ref="P31:V31"/>
    <mergeCell ref="D212:E212"/>
    <mergeCell ref="D317:E317"/>
    <mergeCell ref="A456:Z456"/>
    <mergeCell ref="Y497:Z497"/>
    <mergeCell ref="A341:Z341"/>
    <mergeCell ref="P225:T225"/>
    <mergeCell ref="P461:T461"/>
    <mergeCell ref="D304:E304"/>
    <mergeCell ref="D6:M6"/>
    <mergeCell ref="P175:T175"/>
    <mergeCell ref="A85:Z85"/>
    <mergeCell ref="A278:Z278"/>
    <mergeCell ref="P460:T460"/>
    <mergeCell ref="D143:E143"/>
    <mergeCell ref="P398:T398"/>
    <mergeCell ref="D498:D499"/>
    <mergeCell ref="D481:E481"/>
    <mergeCell ref="P226:T226"/>
    <mergeCell ref="F498:F499"/>
    <mergeCell ref="D256:E256"/>
    <mergeCell ref="D207:E207"/>
    <mergeCell ref="P462:T462"/>
    <mergeCell ref="P164:T164"/>
    <mergeCell ref="A150:O151"/>
    <mergeCell ref="D299:E299"/>
    <mergeCell ref="D370:E370"/>
    <mergeCell ref="P405:V405"/>
    <mergeCell ref="P399:T399"/>
    <mergeCell ref="P413:V413"/>
    <mergeCell ref="D159:E159"/>
    <mergeCell ref="A403:Z403"/>
    <mergeCell ref="P382:V382"/>
    <mergeCell ref="P357:V357"/>
    <mergeCell ref="D459:E459"/>
    <mergeCell ref="A271:Z271"/>
    <mergeCell ref="P240:V240"/>
    <mergeCell ref="Y498:Y499"/>
    <mergeCell ref="A412:O413"/>
    <mergeCell ref="D225:E225"/>
    <mergeCell ref="D257:E257"/>
    <mergeCell ref="P214:T214"/>
    <mergeCell ref="D213:E213"/>
    <mergeCell ref="D86:E86"/>
    <mergeCell ref="A457:Z457"/>
    <mergeCell ref="A110:O111"/>
    <mergeCell ref="P107:T107"/>
    <mergeCell ref="P101:T101"/>
    <mergeCell ref="P63:V63"/>
    <mergeCell ref="D386:E386"/>
    <mergeCell ref="D203:E203"/>
    <mergeCell ref="P232:T232"/>
    <mergeCell ref="P330:T330"/>
    <mergeCell ref="P159:T159"/>
    <mergeCell ref="D438:E438"/>
    <mergeCell ref="D267:E267"/>
    <mergeCell ref="D425:E425"/>
    <mergeCell ref="D359:E359"/>
    <mergeCell ref="D215:E215"/>
    <mergeCell ref="P194:V194"/>
    <mergeCell ref="D169:E169"/>
    <mergeCell ref="P204:V204"/>
    <mergeCell ref="D447:E447"/>
    <mergeCell ref="A127:O128"/>
    <mergeCell ref="P301:T301"/>
    <mergeCell ref="P34:T34"/>
    <mergeCell ref="A478:O479"/>
    <mergeCell ref="P348:T348"/>
    <mergeCell ref="D294:E294"/>
    <mergeCell ref="P323:T323"/>
    <mergeCell ref="A414:Z414"/>
    <mergeCell ref="D231:E231"/>
    <mergeCell ref="A91:Z91"/>
    <mergeCell ref="P70:V70"/>
    <mergeCell ref="A156:Z156"/>
    <mergeCell ref="P82:V82"/>
    <mergeCell ref="A134:Z134"/>
    <mergeCell ref="D108:E108"/>
    <mergeCell ref="A98:Z98"/>
    <mergeCell ref="P110:V110"/>
    <mergeCell ref="A162:Z162"/>
    <mergeCell ref="P208:T208"/>
    <mergeCell ref="P153:T153"/>
    <mergeCell ref="P221:V221"/>
    <mergeCell ref="P326:V326"/>
    <mergeCell ref="P393:T393"/>
    <mergeCell ref="Q13:R13"/>
    <mergeCell ref="P401:V401"/>
    <mergeCell ref="P268:V268"/>
    <mergeCell ref="P339:V339"/>
    <mergeCell ref="D318:E318"/>
    <mergeCell ref="D389:E389"/>
    <mergeCell ref="P201:T201"/>
    <mergeCell ref="P97:V97"/>
    <mergeCell ref="P47:V47"/>
    <mergeCell ref="P176:T176"/>
    <mergeCell ref="P247:T247"/>
    <mergeCell ref="P114:T114"/>
    <mergeCell ref="P41:T41"/>
    <mergeCell ref="A328:Z328"/>
    <mergeCell ref="A157:Z157"/>
    <mergeCell ref="A35:O36"/>
    <mergeCell ref="D149:E149"/>
    <mergeCell ref="D22:E22"/>
    <mergeCell ref="D374:E374"/>
    <mergeCell ref="P396:V396"/>
    <mergeCell ref="A395:O396"/>
    <mergeCell ref="P259:T259"/>
    <mergeCell ref="P32:V32"/>
    <mergeCell ref="A400:O401"/>
    <mergeCell ref="P479:V479"/>
    <mergeCell ref="A339:O340"/>
    <mergeCell ref="M17:M18"/>
    <mergeCell ref="O17:O18"/>
    <mergeCell ref="C498:C499"/>
    <mergeCell ref="P336:T336"/>
    <mergeCell ref="E498:E499"/>
    <mergeCell ref="P494:V494"/>
    <mergeCell ref="P430:T430"/>
    <mergeCell ref="A297:Z297"/>
    <mergeCell ref="P102:T102"/>
    <mergeCell ref="P189:V189"/>
    <mergeCell ref="A185:Z185"/>
    <mergeCell ref="P196:T196"/>
    <mergeCell ref="D177:E177"/>
    <mergeCell ref="A313:O314"/>
    <mergeCell ref="P354:T354"/>
    <mergeCell ref="P352:V352"/>
    <mergeCell ref="P281:V281"/>
    <mergeCell ref="D226:E226"/>
    <mergeCell ref="D164:E164"/>
    <mergeCell ref="D462:E462"/>
    <mergeCell ref="X498:X499"/>
    <mergeCell ref="P474:V474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A371:O372"/>
    <mergeCell ref="D228:E228"/>
    <mergeCell ref="D404:E404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F5:G5"/>
    <mergeCell ref="V11:W11"/>
    <mergeCell ref="A9:C9"/>
    <mergeCell ref="P125:T125"/>
    <mergeCell ref="Z498:Z499"/>
    <mergeCell ref="P376:V376"/>
    <mergeCell ref="P205:V205"/>
    <mergeCell ref="D310:E310"/>
    <mergeCell ref="P364:T364"/>
    <mergeCell ref="AD17:AF18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D175:E175"/>
    <mergeCell ref="P186:T186"/>
    <mergeCell ref="D392:E392"/>
    <mergeCell ref="P469:V469"/>
    <mergeCell ref="A465:Z465"/>
    <mergeCell ref="A223:Z223"/>
    <mergeCell ref="A326:O327"/>
    <mergeCell ref="D165:E165"/>
    <mergeCell ref="P75:T75"/>
    <mergeCell ref="P406:V406"/>
    <mergeCell ref="D29:E29"/>
    <mergeCell ref="P344:T344"/>
    <mergeCell ref="D265:E265"/>
    <mergeCell ref="A20:Z20"/>
    <mergeCell ref="P493:V493"/>
    <mergeCell ref="D452:E452"/>
    <mergeCell ref="P371:V371"/>
    <mergeCell ref="A112:Z112"/>
    <mergeCell ref="P408:T408"/>
    <mergeCell ref="P137:V137"/>
    <mergeCell ref="D247:E247"/>
    <mergeCell ref="P132:V132"/>
    <mergeCell ref="P72:T72"/>
    <mergeCell ref="A31:O32"/>
    <mergeCell ref="A33:Z33"/>
    <mergeCell ref="P145:V145"/>
    <mergeCell ref="P23:V23"/>
    <mergeCell ref="D54:E54"/>
    <mergeCell ref="P160:V160"/>
    <mergeCell ref="P444:T444"/>
    <mergeCell ref="D408:E408"/>
    <mergeCell ref="P292:T292"/>
    <mergeCell ref="P492:V492"/>
    <mergeCell ref="P286:V286"/>
    <mergeCell ref="P495:V495"/>
    <mergeCell ref="P351:V351"/>
    <mergeCell ref="P239:V239"/>
    <mergeCell ref="M498:M499"/>
    <mergeCell ref="O498:O499"/>
    <mergeCell ref="D249:E249"/>
    <mergeCell ref="A476:Z476"/>
    <mergeCell ref="D170:E170"/>
    <mergeCell ref="D468:E468"/>
    <mergeCell ref="P436:T436"/>
    <mergeCell ref="D196:E196"/>
    <mergeCell ref="P294:T294"/>
    <mergeCell ref="U497:W497"/>
    <mergeCell ref="P381:V381"/>
    <mergeCell ref="A206:Z206"/>
    <mergeCell ref="A262:Z262"/>
    <mergeCell ref="P447:T447"/>
    <mergeCell ref="P410:T410"/>
    <mergeCell ref="P372:V372"/>
    <mergeCell ref="D331:E331"/>
    <mergeCell ref="D355:E355"/>
    <mergeCell ref="D293:E293"/>
    <mergeCell ref="D191:E191"/>
    <mergeCell ref="L498:L499"/>
    <mergeCell ref="Y17:Y18"/>
    <mergeCell ref="A260:O261"/>
    <mergeCell ref="U17:V17"/>
    <mergeCell ref="Q5:R5"/>
    <mergeCell ref="N17:N18"/>
    <mergeCell ref="P370:T370"/>
    <mergeCell ref="D242:E242"/>
    <mergeCell ref="A315:Z315"/>
    <mergeCell ref="P199:T199"/>
    <mergeCell ref="D120:E120"/>
    <mergeCell ref="F17:F18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P355:T355"/>
    <mergeCell ref="D336:E336"/>
    <mergeCell ref="P293:T293"/>
    <mergeCell ref="Q6:R6"/>
    <mergeCell ref="P200:T200"/>
    <mergeCell ref="P122:V122"/>
    <mergeCell ref="A245:Z245"/>
    <mergeCell ref="P43:V43"/>
    <mergeCell ref="A39:Z39"/>
    <mergeCell ref="P285:V285"/>
    <mergeCell ref="P60:T60"/>
    <mergeCell ref="D291:E291"/>
    <mergeCell ref="D266:E266"/>
    <mergeCell ref="P149:T149"/>
    <mergeCell ref="D95:E95"/>
    <mergeCell ref="A251:O252"/>
    <mergeCell ref="A106:Z106"/>
    <mergeCell ref="P62:T62"/>
    <mergeCell ref="D202:E202"/>
    <mergeCell ref="P148:T148"/>
    <mergeCell ref="A47:O48"/>
    <mergeCell ref="A96:O97"/>
    <mergeCell ref="P68:T68"/>
    <mergeCell ref="A50:Z50"/>
    <mergeCell ref="P96:V96"/>
    <mergeCell ref="A124:Z124"/>
    <mergeCell ref="P170:T170"/>
    <mergeCell ref="D102:E102"/>
    <mergeCell ref="P181:T181"/>
    <mergeCell ref="A8:C8"/>
    <mergeCell ref="P360:T360"/>
    <mergeCell ref="P138:V138"/>
    <mergeCell ref="A137:O138"/>
    <mergeCell ref="A268:O269"/>
    <mergeCell ref="A10:C10"/>
    <mergeCell ref="P126:T126"/>
    <mergeCell ref="P361:V361"/>
    <mergeCell ref="P69:V69"/>
    <mergeCell ref="A21:Z21"/>
    <mergeCell ref="A129:Z129"/>
    <mergeCell ref="D192:E192"/>
    <mergeCell ref="P296:V296"/>
    <mergeCell ref="P356:V356"/>
    <mergeCell ref="D42:E42"/>
    <mergeCell ref="P338:T338"/>
    <mergeCell ref="D344:E344"/>
    <mergeCell ref="D17:E18"/>
    <mergeCell ref="P202:T202"/>
    <mergeCell ref="D250:E250"/>
    <mergeCell ref="A188:O189"/>
    <mergeCell ref="X17:X18"/>
    <mergeCell ref="P216:V216"/>
    <mergeCell ref="V12:W1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2 X147 X149 X163 X165:X167 X169 X187 X196:X201 X203 X209:X215 X219 X228 X233 X255 X257 X259 X274 X284 X290:X294 X298:X299 X301:X302 X304 X308 X311 X316:X318 X325 X336:X338 X344:X347 X350 X354 X359:X360 X369:X370 X374 X379:X380 X386 X388 X398:X399 X408 X422:X424 X427 X436 X442:X444 X461 X472:X473 X477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8" spans="2:8" x14ac:dyDescent="0.2">
      <c r="B8" s="47" t="s">
        <v>19</v>
      </c>
      <c r="C8" s="47" t="s">
        <v>753</v>
      </c>
      <c r="D8" s="47"/>
      <c r="E8" s="47"/>
    </row>
    <row r="10" spans="2:8" x14ac:dyDescent="0.2">
      <c r="B10" s="47" t="s">
        <v>755</v>
      </c>
      <c r="C10" s="47"/>
      <c r="D10" s="47"/>
      <c r="E10" s="47"/>
    </row>
    <row r="11" spans="2:8" x14ac:dyDescent="0.2">
      <c r="B11" s="47" t="s">
        <v>756</v>
      </c>
      <c r="C11" s="47"/>
      <c r="D11" s="47"/>
      <c r="E11" s="47"/>
    </row>
    <row r="12" spans="2:8" x14ac:dyDescent="0.2">
      <c r="B12" s="47" t="s">
        <v>757</v>
      </c>
      <c r="C12" s="47"/>
      <c r="D12" s="47"/>
      <c r="E12" s="47"/>
    </row>
    <row r="13" spans="2:8" x14ac:dyDescent="0.2">
      <c r="B13" s="47" t="s">
        <v>758</v>
      </c>
      <c r="C13" s="47"/>
      <c r="D13" s="47"/>
      <c r="E13" s="47"/>
    </row>
    <row r="14" spans="2:8" x14ac:dyDescent="0.2">
      <c r="B14" s="47" t="s">
        <v>759</v>
      </c>
      <c r="C14" s="47"/>
      <c r="D14" s="47"/>
      <c r="E14" s="47"/>
    </row>
    <row r="15" spans="2:8" x14ac:dyDescent="0.2">
      <c r="B15" s="47" t="s">
        <v>760</v>
      </c>
      <c r="C15" s="47"/>
      <c r="D15" s="47"/>
      <c r="E15" s="47"/>
    </row>
    <row r="16" spans="2:8" x14ac:dyDescent="0.2">
      <c r="B16" s="47" t="s">
        <v>761</v>
      </c>
      <c r="C16" s="47"/>
      <c r="D16" s="47"/>
      <c r="E16" s="47"/>
    </row>
    <row r="17" spans="2:5" x14ac:dyDescent="0.2">
      <c r="B17" s="47" t="s">
        <v>762</v>
      </c>
      <c r="C17" s="47"/>
      <c r="D17" s="47"/>
      <c r="E17" s="47"/>
    </row>
    <row r="18" spans="2:5" x14ac:dyDescent="0.2">
      <c r="B18" s="47" t="s">
        <v>763</v>
      </c>
      <c r="C18" s="47"/>
      <c r="D18" s="47"/>
      <c r="E18" s="47"/>
    </row>
    <row r="19" spans="2:5" x14ac:dyDescent="0.2">
      <c r="B19" s="47" t="s">
        <v>764</v>
      </c>
      <c r="C19" s="47"/>
      <c r="D19" s="47"/>
      <c r="E19" s="47"/>
    </row>
    <row r="20" spans="2:5" x14ac:dyDescent="0.2">
      <c r="B20" s="47" t="s">
        <v>765</v>
      </c>
      <c r="C20" s="47"/>
      <c r="D20" s="47"/>
      <c r="E20" s="47"/>
    </row>
  </sheetData>
  <sheetProtection algorithmName="SHA-512" hashValue="NAIXsgQB2/GNNbKRXJpQr6+vkWn9vZKzd+8R5zPbMIB/OlNKwKlhKXWiieuhf2FB6PGEGxNzKvsvEJEDSHwARA==" saltValue="NEjtz6VHokuOeXTVtmzD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