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4477EF-21B2-4B4B-99DD-3E04CB8571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N249" i="1"/>
  <c r="BM249" i="1"/>
  <c r="Z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7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80" i="1" l="1"/>
  <c r="BN80" i="1"/>
  <c r="Z80" i="1"/>
  <c r="BP116" i="1"/>
  <c r="BN116" i="1"/>
  <c r="Z116" i="1"/>
  <c r="Y155" i="1"/>
  <c r="Y154" i="1"/>
  <c r="BP153" i="1"/>
  <c r="BN153" i="1"/>
  <c r="Z153" i="1"/>
  <c r="Z154" i="1" s="1"/>
  <c r="Y160" i="1"/>
  <c r="BP159" i="1"/>
  <c r="BN159" i="1"/>
  <c r="Z159" i="1"/>
  <c r="Z160" i="1" s="1"/>
  <c r="BP163" i="1"/>
  <c r="BN163" i="1"/>
  <c r="Z163" i="1"/>
  <c r="BP192" i="1"/>
  <c r="BN192" i="1"/>
  <c r="Z192" i="1"/>
  <c r="BP196" i="1"/>
  <c r="BN196" i="1"/>
  <c r="Z196" i="1"/>
  <c r="BP220" i="1"/>
  <c r="BN220" i="1"/>
  <c r="Z220" i="1"/>
  <c r="BP225" i="1"/>
  <c r="BN225" i="1"/>
  <c r="Z225" i="1"/>
  <c r="BP265" i="1"/>
  <c r="BN265" i="1"/>
  <c r="Z265" i="1"/>
  <c r="BP300" i="1"/>
  <c r="BN300" i="1"/>
  <c r="Z300" i="1"/>
  <c r="BP323" i="1"/>
  <c r="BN323" i="1"/>
  <c r="Z323" i="1"/>
  <c r="BP378" i="1"/>
  <c r="BN378" i="1"/>
  <c r="Z378" i="1"/>
  <c r="Z380" i="1" s="1"/>
  <c r="BP424" i="1"/>
  <c r="BN424" i="1"/>
  <c r="Z424" i="1"/>
  <c r="BP450" i="1"/>
  <c r="BN450" i="1"/>
  <c r="Z450" i="1"/>
  <c r="Z30" i="1"/>
  <c r="BN30" i="1"/>
  <c r="Z53" i="1"/>
  <c r="BN53" i="1"/>
  <c r="BP61" i="1"/>
  <c r="BN61" i="1"/>
  <c r="Z61" i="1"/>
  <c r="BP100" i="1"/>
  <c r="BN100" i="1"/>
  <c r="Z100" i="1"/>
  <c r="BP148" i="1"/>
  <c r="BN148" i="1"/>
  <c r="Z148" i="1"/>
  <c r="BP171" i="1"/>
  <c r="BN171" i="1"/>
  <c r="Z171" i="1"/>
  <c r="BP208" i="1"/>
  <c r="BN208" i="1"/>
  <c r="Z208" i="1"/>
  <c r="BP233" i="1"/>
  <c r="BN233" i="1"/>
  <c r="Z233" i="1"/>
  <c r="BP279" i="1"/>
  <c r="BN279" i="1"/>
  <c r="Z279" i="1"/>
  <c r="BP316" i="1"/>
  <c r="BN316" i="1"/>
  <c r="Z316" i="1"/>
  <c r="BP346" i="1"/>
  <c r="BN346" i="1"/>
  <c r="Z346" i="1"/>
  <c r="BP392" i="1"/>
  <c r="BN392" i="1"/>
  <c r="Z392" i="1"/>
  <c r="BP436" i="1"/>
  <c r="BN436" i="1"/>
  <c r="Z436" i="1"/>
  <c r="BP472" i="1"/>
  <c r="BN472" i="1"/>
  <c r="Z472" i="1"/>
  <c r="F9" i="1"/>
  <c r="F10" i="1"/>
  <c r="BP258" i="1"/>
  <c r="BN258" i="1"/>
  <c r="Z258" i="1"/>
  <c r="BP274" i="1"/>
  <c r="BN274" i="1"/>
  <c r="Z274" i="1"/>
  <c r="BP298" i="1"/>
  <c r="BN298" i="1"/>
  <c r="Z298" i="1"/>
  <c r="BP310" i="1"/>
  <c r="BN310" i="1"/>
  <c r="Z310" i="1"/>
  <c r="BP344" i="1"/>
  <c r="BN344" i="1"/>
  <c r="Z344" i="1"/>
  <c r="BP374" i="1"/>
  <c r="BN374" i="1"/>
  <c r="Z374" i="1"/>
  <c r="BP390" i="1"/>
  <c r="BN390" i="1"/>
  <c r="Z390" i="1"/>
  <c r="BP422" i="1"/>
  <c r="BN422" i="1"/>
  <c r="Z422" i="1"/>
  <c r="BP430" i="1"/>
  <c r="BN430" i="1"/>
  <c r="Z430" i="1"/>
  <c r="BP446" i="1"/>
  <c r="BN446" i="1"/>
  <c r="Z446" i="1"/>
  <c r="BP466" i="1"/>
  <c r="BN466" i="1"/>
  <c r="Z466" i="1"/>
  <c r="J9" i="1"/>
  <c r="X489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BP51" i="1"/>
  <c r="Z55" i="1"/>
  <c r="BN55" i="1"/>
  <c r="Y63" i="1"/>
  <c r="Z67" i="1"/>
  <c r="BN67" i="1"/>
  <c r="Y78" i="1"/>
  <c r="Z75" i="1"/>
  <c r="BN75" i="1"/>
  <c r="Z76" i="1"/>
  <c r="BN76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Z125" i="1"/>
  <c r="BN125" i="1"/>
  <c r="Z142" i="1"/>
  <c r="BN142" i="1"/>
  <c r="Z165" i="1"/>
  <c r="BN165" i="1"/>
  <c r="Z169" i="1"/>
  <c r="BN169" i="1"/>
  <c r="Z175" i="1"/>
  <c r="Z178" i="1" s="1"/>
  <c r="BN175" i="1"/>
  <c r="Z181" i="1"/>
  <c r="Z182" i="1" s="1"/>
  <c r="BN181" i="1"/>
  <c r="BP181" i="1"/>
  <c r="Y182" i="1"/>
  <c r="Z186" i="1"/>
  <c r="BN186" i="1"/>
  <c r="Z198" i="1"/>
  <c r="BN198" i="1"/>
  <c r="Z202" i="1"/>
  <c r="BN202" i="1"/>
  <c r="Z210" i="1"/>
  <c r="BN210" i="1"/>
  <c r="Z214" i="1"/>
  <c r="BN214" i="1"/>
  <c r="Z227" i="1"/>
  <c r="BN227" i="1"/>
  <c r="Z231" i="1"/>
  <c r="BN231" i="1"/>
  <c r="Z247" i="1"/>
  <c r="BN247" i="1"/>
  <c r="BP267" i="1"/>
  <c r="BN267" i="1"/>
  <c r="Z267" i="1"/>
  <c r="BP290" i="1"/>
  <c r="BN290" i="1"/>
  <c r="Z290" i="1"/>
  <c r="BP302" i="1"/>
  <c r="BN302" i="1"/>
  <c r="Z302" i="1"/>
  <c r="BP329" i="1"/>
  <c r="BN329" i="1"/>
  <c r="Z329" i="1"/>
  <c r="BP348" i="1"/>
  <c r="BN348" i="1"/>
  <c r="Z348" i="1"/>
  <c r="BP386" i="1"/>
  <c r="BN386" i="1"/>
  <c r="Z386" i="1"/>
  <c r="BP398" i="1"/>
  <c r="BN398" i="1"/>
  <c r="Z398" i="1"/>
  <c r="Y404" i="1"/>
  <c r="BP403" i="1"/>
  <c r="BN403" i="1"/>
  <c r="Z403" i="1"/>
  <c r="Z404" i="1" s="1"/>
  <c r="BP407" i="1"/>
  <c r="BN407" i="1"/>
  <c r="Z407" i="1"/>
  <c r="BP426" i="1"/>
  <c r="BN426" i="1"/>
  <c r="Z426" i="1"/>
  <c r="BP442" i="1"/>
  <c r="BN442" i="1"/>
  <c r="Z442" i="1"/>
  <c r="BP452" i="1"/>
  <c r="BN452" i="1"/>
  <c r="Z452" i="1"/>
  <c r="BP458" i="1"/>
  <c r="BN458" i="1"/>
  <c r="Z458" i="1"/>
  <c r="Y478" i="1"/>
  <c r="Y477" i="1"/>
  <c r="BP476" i="1"/>
  <c r="BN476" i="1"/>
  <c r="Z476" i="1"/>
  <c r="Z477" i="1" s="1"/>
  <c r="Y482" i="1"/>
  <c r="BP480" i="1"/>
  <c r="BN480" i="1"/>
  <c r="Z480" i="1"/>
  <c r="Y380" i="1"/>
  <c r="Y454" i="1"/>
  <c r="Y453" i="1"/>
  <c r="Y58" i="1"/>
  <c r="Y64" i="1"/>
  <c r="Y70" i="1"/>
  <c r="Y77" i="1"/>
  <c r="BP81" i="1"/>
  <c r="BN81" i="1"/>
  <c r="Z81" i="1"/>
  <c r="Z82" i="1" s="1"/>
  <c r="Y83" i="1"/>
  <c r="E499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Y172" i="1"/>
  <c r="BP176" i="1"/>
  <c r="BN176" i="1"/>
  <c r="Z176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Z275" i="1" s="1"/>
  <c r="Y275" i="1"/>
  <c r="D499" i="1"/>
  <c r="Y31" i="1"/>
  <c r="Y43" i="1"/>
  <c r="H9" i="1"/>
  <c r="B499" i="1"/>
  <c r="X490" i="1"/>
  <c r="X491" i="1"/>
  <c r="X493" i="1"/>
  <c r="Y24" i="1"/>
  <c r="Z27" i="1"/>
  <c r="BN27" i="1"/>
  <c r="Z29" i="1"/>
  <c r="BN29" i="1"/>
  <c r="C499" i="1"/>
  <c r="Z41" i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BP459" i="1"/>
  <c r="BN459" i="1"/>
  <c r="Z459" i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S499" i="1"/>
  <c r="Y350" i="1"/>
  <c r="BP343" i="1"/>
  <c r="BN343" i="1"/>
  <c r="Z343" i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BP443" i="1"/>
  <c r="BN443" i="1"/>
  <c r="Z443" i="1"/>
  <c r="BP451" i="1"/>
  <c r="BN451" i="1"/>
  <c r="Z451" i="1"/>
  <c r="Z453" i="1" s="1"/>
  <c r="Y462" i="1"/>
  <c r="BP461" i="1"/>
  <c r="BN461" i="1"/>
  <c r="Z461" i="1"/>
  <c r="Y468" i="1"/>
  <c r="BP465" i="1"/>
  <c r="BN465" i="1"/>
  <c r="Z465" i="1"/>
  <c r="BP481" i="1"/>
  <c r="BN481" i="1"/>
  <c r="Z481" i="1"/>
  <c r="Y483" i="1"/>
  <c r="Z499" i="1"/>
  <c r="Y487" i="1"/>
  <c r="BP486" i="1"/>
  <c r="BN486" i="1"/>
  <c r="Z486" i="1"/>
  <c r="Z487" i="1" s="1"/>
  <c r="Y488" i="1"/>
  <c r="Z482" i="1" l="1"/>
  <c r="Z375" i="1"/>
  <c r="Z304" i="1"/>
  <c r="Z294" i="1"/>
  <c r="Z77" i="1"/>
  <c r="Z63" i="1"/>
  <c r="X492" i="1"/>
  <c r="Y491" i="1"/>
  <c r="Z57" i="1"/>
  <c r="Z31" i="1"/>
  <c r="Y493" i="1"/>
  <c r="Z235" i="1"/>
  <c r="Z204" i="1"/>
  <c r="Z468" i="1"/>
  <c r="Z462" i="1"/>
  <c r="Z438" i="1"/>
  <c r="Z411" i="1"/>
  <c r="Z331" i="1"/>
  <c r="Z172" i="1"/>
  <c r="Z96" i="1"/>
  <c r="Z43" i="1"/>
  <c r="Y490" i="1"/>
  <c r="Y492" i="1" s="1"/>
  <c r="Z394" i="1"/>
  <c r="Z318" i="1"/>
  <c r="Z312" i="1"/>
  <c r="Z69" i="1"/>
  <c r="Y489" i="1"/>
  <c r="Z268" i="1"/>
  <c r="Z260" i="1"/>
  <c r="Z251" i="1"/>
  <c r="Z144" i="1"/>
  <c r="Z110" i="1"/>
  <c r="Z447" i="1"/>
  <c r="Z432" i="1"/>
  <c r="Z350" i="1"/>
  <c r="Z325" i="1"/>
  <c r="Z338" i="1"/>
  <c r="Z216" i="1"/>
  <c r="Z89" i="1"/>
  <c r="Z494" i="1" l="1"/>
</calcChain>
</file>

<file path=xl/sharedStrings.xml><?xml version="1.0" encoding="utf-8"?>
<sst xmlns="http://schemas.openxmlformats.org/spreadsheetml/2006/main" count="2281" uniqueCount="764">
  <si>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</si>
  <si>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</si>
  <si>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</si>
  <si>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</si>
  <si>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</si>
  <si>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</si>
  <si>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</si>
  <si>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</si>
  <si>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</si>
  <si>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</si>
  <si>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</si>
  <si>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</si>
  <si>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</si>
  <si>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</si>
  <si>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</si>
  <si>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</si>
  <si>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</si>
  <si>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</si>
  <si>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</si>
  <si>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</si>
  <si>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</si>
  <si>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</si>
  <si>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</si>
  <si>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</si>
  <si>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</si>
  <si>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</si>
  <si>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</si>
  <si>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</si>
  <si>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</si>
  <si>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</si>
  <si>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</si>
  <si>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</si>
  <si>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</si>
  <si>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</si>
  <si>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</si>
  <si>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</si>
  <si>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</si>
  <si>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</si>
  <si>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</si>
  <si>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</si>
  <si>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</si>
  <si>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</si>
  <si>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</si>
  <si>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</si>
  <si>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</si>
  <si>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</si>
  <si>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</si>
  <si>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</si>
  <si>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</si>
  <si>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</si>
  <si>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</si>
  <si>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</si>
  <si>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</si>
  <si>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</si>
  <si>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</si>
  <si>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</si>
  <si>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</si>
  <si>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</si>
  <si>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</si>
  <si>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</si>
  <si>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</si>
  <si>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</si>
  <si>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</si>
  <si>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</si>
  <si>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</si>
  <si>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</si>
  <si>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</si>
  <si>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</si>
  <si>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</si>
  <si>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</si>
  <si>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</si>
  <si>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</si>
  <si>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</si>
  <si>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</si>
  <si>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</si>
  <si>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</si>
  <si>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</si>
  <si>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</si>
  <si>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</si>
  <si>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</si>
  <si>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</si>
  <si>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</si>
  <si>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</si>
  <si>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</si>
  <si>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</si>
  <si>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</si>
  <si>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</si>
  <si>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</si>
  <si>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</si>
  <si>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</si>
  <si>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</si>
  <si>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</si>
  <si>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</si>
  <si>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</si>
  <si>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</si>
  <si>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</si>
  <si>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</si>
  <si>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</si>
  <si>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</si>
  <si>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</si>
  <si>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</si>
  <si>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</si>
  <si>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</si>
  <si>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</si>
  <si>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</si>
  <si>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</si>
  <si>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</si>
  <si>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</si>
  <si>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</si>
  <si>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</si>
  <si>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</si>
  <si>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</si>
  <si>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</si>
  <si>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</si>
  <si>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</si>
  <si>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</si>
  <si>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</si>
  <si>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</si>
  <si>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</si>
  <si>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</si>
  <si>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</si>
  <si>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</si>
  <si>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</si>
  <si>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</si>
  <si>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</si>
  <si>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</si>
  <si>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</si>
  <si>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</si>
  <si>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</si>
  <si>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</si>
  <si>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</si>
  <si>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</si>
  <si>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</si>
  <si>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</si>
  <si>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</si>
  <si>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</si>
  <si>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</si>
  <si>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</si>
  <si>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</si>
  <si>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</si>
  <si>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</si>
  <si>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</si>
  <si>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</si>
  <si>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</si>
  <si>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</si>
  <si>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</si>
  <si>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</si>
  <si>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</si>
  <si>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</si>
  <si>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</si>
  <si>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</si>
  <si>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</si>
  <si>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</si>
  <si>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</si>
  <si>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</si>
  <si>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</si>
  <si>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</si>
  <si>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</si>
  <si>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</si>
  <si>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</si>
  <si>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</si>
  <si>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</si>
  <si>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</si>
  <si>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</si>
  <si>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</si>
  <si>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</si>
  <si>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</si>
  <si>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</si>
  <si>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</si>
  <si>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</si>
  <si>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</si>
  <si>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</si>
  <si>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</si>
  <si>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</si>
  <si>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</si>
  <si>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</si>
  <si>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</si>
  <si>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</si>
  <si>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</si>
  <si>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</si>
  <si>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</si>
  <si>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</si>
  <si>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</si>
  <si>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</si>
  <si>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</si>
  <si>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</si>
  <si>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</si>
  <si>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</si>
  <si>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</si>
  <si>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</si>
  <si>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</si>
  <si>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</si>
  <si>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</si>
  <si>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</si>
  <si>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</si>
  <si>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</si>
  <si>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</si>
  <si>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</si>
  <si>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</si>
  <si>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</si>
  <si>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</si>
  <si>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</si>
  <si>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</si>
  <si>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</si>
  <si>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</si>
  <si>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</si>
  <si>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</si>
  <si>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</si>
  <si>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</si>
  <si>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</si>
  <si>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</si>
  <si>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</si>
  <si>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</si>
  <si>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</si>
  <si>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</si>
  <si>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</si>
  <si>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</si>
  <si>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</si>
  <si>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</si>
  <si>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</si>
  <si>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</si>
  <si>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</si>
  <si>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</si>
  <si>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</si>
  <si>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</si>
  <si>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</si>
  <si>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</si>
  <si>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</si>
  <si>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</si>
  <si>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</si>
  <si>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</si>
  <si>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</si>
  <si>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</si>
  <si>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</si>
  <si>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</si>
  <si>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</si>
  <si>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</si>
  <si>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</si>
  <si>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</si>
  <si>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</si>
  <si>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</si>
  <si>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</si>
  <si>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</si>
  <si>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</si>
  <si>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</si>
  <si>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</si>
  <si>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</si>
  <si>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</si>
  <si>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</si>
  <si>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</si>
  <si>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</si>
  <si>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</si>
  <si>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</si>
  <si>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</si>
  <si>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</si>
  <si>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</si>
  <si>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</si>
  <si>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</si>
  <si>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</si>
  <si>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</si>
  <si>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</si>
  <si>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</si>
  <si>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</si>
  <si>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</si>
  <si>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</si>
  <si>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</si>
  <si>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</si>
  <si>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</si>
  <si>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</si>
  <si>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</si>
  <si>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</si>
  <si>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</si>
  <si>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</si>
  <si>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</si>
  <si>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</si>
  <si>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</si>
  <si>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</si>
  <si>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</si>
  <si>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</si>
  <si>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</si>
  <si>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</si>
  <si>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</si>
  <si>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</si>
  <si>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</si>
  <si>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</si>
  <si>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</si>
  <si>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</si>
  <si>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</si>
  <si>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</si>
  <si>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</si>
  <si>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</si>
  <si>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</si>
  <si>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</si>
  <si>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</si>
  <si>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</si>
  <si>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</si>
  <si>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</si>
  <si>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</si>
  <si>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</si>
  <si>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</si>
  <si>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</si>
  <si>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</si>
  <si>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</si>
  <si>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</si>
  <si>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</si>
  <si>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</si>
  <si>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</si>
  <si>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</si>
  <si>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</si>
  <si>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</si>
  <si>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</si>
  <si>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</si>
  <si>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</si>
  <si>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</si>
  <si>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</si>
  <si>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</si>
  <si>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</si>
  <si>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</si>
  <si>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</si>
  <si>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</si>
  <si>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</si>
  <si>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</si>
  <si>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</si>
  <si>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</si>
  <si>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</si>
  <si>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</si>
  <si>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</si>
  <si>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</si>
  <si>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</si>
  <si>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</si>
  <si>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</si>
  <si>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</si>
  <si>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</si>
  <si>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</si>
  <si>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</si>
  <si>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</si>
  <si>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</si>
  <si>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</si>
  <si>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</si>
  <si>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</si>
  <si>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</si>
  <si>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</si>
  <si>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</si>
  <si>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</si>
  <si>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</si>
  <si>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</si>
  <si>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</si>
  <si>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</si>
  <si>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</si>
  <si>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</si>
  <si>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</si>
  <si>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</si>
  <si>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</si>
  <si>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</si>
  <si>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</si>
  <si>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</si>
  <si>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</si>
  <si>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</si>
  <si>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</si>
  <si>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</si>
  <si>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</si>
  <si>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</si>
  <si>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</si>
  <si>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</si>
  <si>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</si>
  <si>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</si>
  <si>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</si>
  <si>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</si>
  <si>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</si>
  <si>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</si>
  <si>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</si>
  <si>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</si>
  <si>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</si>
  <si>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</si>
  <si>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</si>
  <si>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</si>
  <si>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</si>
  <si>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</si>
  <si>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</si>
  <si>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</si>
  <si>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</si>
  <si>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</si>
  <si>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</si>
  <si>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</si>
  <si>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</si>
  <si>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</si>
  <si>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</si>
  <si>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</si>
  <si>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</si>
  <si>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</si>
  <si>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</si>
  <si>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</si>
  <si>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</si>
  <si>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</si>
  <si>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</si>
  <si>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</si>
  <si>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</si>
  <si>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</si>
  <si>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</si>
  <si>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</si>
  <si>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</si>
  <si>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</si>
  <si>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</si>
  <si>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</si>
  <si>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</si>
  <si>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</si>
  <si>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</si>
  <si>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</si>
  <si>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</si>
  <si>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</si>
  <si>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</si>
  <si>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</si>
  <si>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</si>
  <si>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</si>
  <si>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</si>
  <si>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</si>
  <si>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</si>
  <si>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</si>
  <si>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</si>
  <si>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</si>
  <si>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</si>
  <si>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</si>
  <si>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</si>
  <si>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</si>
  <si>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</si>
  <si>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</si>
  <si>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</si>
  <si>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</si>
  <si>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</si>
  <si>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</si>
  <si>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</si>
  <si>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</si>
  <si>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</si>
  <si>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</si>
  <si>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</si>
  <si>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</si>
  <si>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</si>
  <si>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</si>
  <si>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</si>
  <si>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</si>
  <si>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</si>
  <si>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</si>
  <si>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</si>
  <si>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</si>
  <si>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</si>
  <si>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</si>
  <si>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</si>
  <si>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</si>
  <si>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</si>
  <si>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</si>
  <si>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</si>
  <si>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</si>
  <si>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</si>
  <si>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</si>
  <si>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</si>
  <si>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</si>
  <si>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</si>
  <si>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</si>
  <si>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</si>
  <si>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</si>
  <si>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</si>
  <si>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</si>
  <si>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</si>
  <si>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</si>
  <si>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</si>
  <si>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</si>
  <si>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</si>
  <si>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</si>
  <si>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</si>
  <si>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</si>
  <si>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</si>
  <si>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</si>
  <si>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</si>
  <si>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</si>
  <si>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</si>
  <si>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</si>
  <si>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</si>
  <si>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</si>
  <si>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</si>
  <si>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</si>
  <si>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</si>
  <si>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</si>
  <si>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</si>
  <si>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</si>
  <si>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</si>
  <si>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</si>
  <si>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</si>
  <si>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</si>
  <si>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</si>
  <si>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</si>
  <si>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</si>
  <si>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</si>
  <si>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</si>
  <si>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</si>
  <si>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</si>
  <si>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</si>
  <si>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</si>
  <si>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</si>
  <si>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</si>
  <si>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</si>
  <si>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</si>
  <si>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</si>
  <si>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</si>
  <si>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</si>
  <si>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</si>
  <si>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</si>
  <si>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</si>
  <si>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</si>
  <si>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</si>
  <si>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</si>
  <si>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</si>
  <si>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</si>
  <si>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</si>
  <si>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</si>
  <si>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</si>
  <si>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</si>
  <si>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</si>
  <si>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</si>
  <si>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</si>
  <si>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</si>
  <si>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</si>
  <si>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</si>
  <si>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</si>
  <si>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</si>
  <si>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</si>
  <si>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</si>
  <si>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</si>
  <si>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</si>
  <si>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</si>
  <si>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</si>
  <si>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</si>
  <si>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</si>
  <si>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</si>
  <si>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</si>
  <si>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</si>
  <si>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</si>
  <si>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</si>
  <si>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</si>
  <si>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</si>
  <si>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</si>
  <si>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</si>
  <si>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</si>
  <si>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</si>
  <si>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</si>
  <si>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</si>
  <si>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</si>
  <si>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</si>
  <si>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</si>
  <si>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</si>
  <si>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</si>
  <si>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</si>
  <si>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</si>
  <si>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</si>
  <si>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</si>
  <si>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</si>
  <si>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</si>
  <si>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</si>
  <si>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</si>
  <si>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</si>
  <si>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</si>
  <si>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</si>
  <si>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</si>
  <si>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</si>
  <si>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</si>
  <si>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</si>
  <si>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</si>
  <si>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</si>
  <si>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</si>
  <si>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</si>
  <si>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</si>
  <si>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</si>
  <si>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</si>
  <si>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</si>
  <si>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</si>
  <si>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</si>
  <si>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</si>
  <si>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</si>
  <si>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</si>
  <si>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</si>
  <si>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</si>
  <si>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</si>
  <si>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</si>
  <si>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</si>
  <si>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</si>
  <si>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</si>
  <si>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</si>
  <si>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</si>
  <si>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</si>
  <si>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</si>
  <si>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</si>
  <si>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</si>
  <si>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</si>
  <si>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</si>
  <si>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</si>
  <si>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</si>
  <si>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</si>
  <si>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</si>
  <si>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</si>
  <si>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</si>
  <si>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</si>
  <si>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</si>
  <si>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</si>
  <si>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</si>
  <si>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</si>
  <si>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</si>
  <si>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</si>
  <si>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</si>
  <si>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</si>
  <si>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</si>
  <si>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</si>
  <si>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</si>
  <si>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</si>
  <si>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</si>
  <si>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</si>
  <si>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</si>
  <si>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</si>
  <si>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</si>
  <si>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</si>
  <si>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</si>
  <si>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</si>
  <si>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</si>
  <si>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</si>
  <si>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</si>
  <si>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</si>
  <si>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</si>
  <si>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</si>
  <si>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</si>
  <si>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</si>
  <si>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</si>
  <si>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</si>
  <si>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</si>
  <si>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</si>
  <si>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</si>
  <si>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</si>
  <si>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</si>
  <si>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</si>
  <si>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</si>
  <si>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</si>
  <si>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</si>
  <si>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</si>
  <si>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</si>
  <si>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</si>
  <si>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</si>
  <si>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</si>
  <si>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</si>
  <si>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</si>
  <si>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</si>
  <si>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</si>
  <si>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</si>
  <si>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</si>
  <si>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</si>
  <si>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</si>
  <si>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</si>
  <si>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</si>
  <si>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</si>
  <si>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</si>
  <si>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</si>
  <si>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</si>
  <si>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</si>
  <si>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</si>
  <si>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</si>
  <si>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</si>
  <si>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</si>
  <si>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</si>
  <si>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</si>
  <si>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</si>
  <si>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</si>
  <si>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</si>
  <si>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</si>
  <si>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</si>
  <si>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</si>
  <si>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</si>
  <si>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</si>
  <si>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</si>
  <si>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</si>
  <si>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</si>
  <si>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</si>
  <si>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</si>
  <si>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</si>
  <si>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</si>
  <si>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</si>
  <si>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</si>
  <si>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</si>
  <si>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</si>
  <si>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</si>
  <si>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</si>
  <si>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</si>
  <si>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</si>
  <si>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</si>
  <si>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</si>
  <si>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</si>
  <si>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</si>
  <si>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</si>
  <si>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</si>
  <si>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</si>
  <si>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</si>
  <si>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</si>
  <si>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</si>
  <si>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</si>
  <si>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</si>
  <si>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</si>
  <si>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</si>
  <si>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</si>
  <si>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</si>
  <si>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</si>
  <si>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</si>
  <si>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</si>
  <si>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</si>
  <si>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</si>
  <si>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</si>
  <si>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</si>
  <si>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</si>
  <si>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</si>
  <si>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</si>
  <si>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</si>
  <si>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</si>
  <si>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</si>
  <si>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</si>
  <si>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</si>
  <si>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</si>
  <si>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</si>
  <si>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</si>
  <si>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</si>
  <si>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</si>
  <si>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</si>
  <si>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</si>
  <si>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</si>
  <si>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</si>
  <si>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</si>
  <si>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</si>
  <si>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</si>
  <si>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</si>
  <si>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</si>
  <si>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</si>
  <si>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</si>
  <si>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</si>
  <si>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</si>
  <si>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</si>
  <si>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</si>
  <si>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</si>
  <si>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</si>
  <si>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</si>
  <si>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</si>
  <si>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</si>
  <si>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</si>
  <si>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</si>
  <si>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</si>
  <si>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</si>
  <si>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</si>
  <si>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</si>
  <si>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</si>
  <si>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</si>
  <si>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</si>
  <si>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</si>
  <si>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</si>
  <si>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</si>
  <si>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</si>
  <si>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</si>
  <si>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</si>
  <si>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</si>
  <si>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</si>
  <si>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</si>
  <si>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</si>
  <si>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10 европалет,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</si>
</sst>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499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1" t="s">
        <v>0</v>
      </c>
      <c r="E1" s="566"/>
      <c r="F1" s="566"/>
      <c r="G1" s="12" t="s">
        <v>1</v>
      </c>
      <c r="H1" s="611" t="s">
        <v>2</v>
      </c>
      <c r="I1" s="566"/>
      <c r="J1" s="566"/>
      <c r="K1" s="566"/>
      <c r="L1" s="566"/>
      <c r="M1" s="566"/>
      <c r="N1" s="566"/>
      <c r="O1" s="566"/>
      <c r="P1" s="566"/>
      <c r="Q1" s="566"/>
      <c r="R1" s="565" t="s">
        <v>3</v>
      </c>
      <c r="S1" s="566"/>
      <c r="T1" s="5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6"/>
      <c r="R2" s="546"/>
      <c r="S2" s="546"/>
      <c r="T2" s="546"/>
      <c r="U2" s="546"/>
      <c r="V2" s="546"/>
      <c r="W2" s="54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46"/>
      <c r="Q3" s="546"/>
      <c r="R3" s="546"/>
      <c r="S3" s="546"/>
      <c r="T3" s="546"/>
      <c r="U3" s="546"/>
      <c r="V3" s="546"/>
      <c r="W3" s="54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6" t="s">
        <v>8</v>
      </c>
      <c r="B5" s="620"/>
      <c r="C5" s="621"/>
      <c r="D5" s="615"/>
      <c r="E5" s="616"/>
      <c r="F5" s="829" t="s">
        <v>9</v>
      </c>
      <c r="G5" s="621"/>
      <c r="H5" s="615" t="s">
        <v>763</v>
      </c>
      <c r="I5" s="843"/>
      <c r="J5" s="843"/>
      <c r="K5" s="843"/>
      <c r="L5" s="843"/>
      <c r="M5" s="616"/>
      <c r="N5" s="58"/>
      <c r="P5" s="24" t="s">
        <v>10</v>
      </c>
      <c r="Q5" s="835">
        <v>45963</v>
      </c>
      <c r="R5" s="665"/>
      <c r="T5" s="708" t="s">
        <v>11</v>
      </c>
      <c r="U5" s="709"/>
      <c r="V5" s="711" t="s">
        <v>12</v>
      </c>
      <c r="W5" s="665"/>
      <c r="AB5" s="51"/>
      <c r="AC5" s="51"/>
      <c r="AD5" s="51"/>
      <c r="AE5" s="51"/>
    </row>
    <row r="6" spans="1:32" s="535" customFormat="1" ht="24" customHeight="1" x14ac:dyDescent="0.2">
      <c r="A6" s="666" t="s">
        <v>13</v>
      </c>
      <c r="B6" s="620"/>
      <c r="C6" s="621"/>
      <c r="D6" s="772" t="s">
        <v>14</v>
      </c>
      <c r="E6" s="773"/>
      <c r="F6" s="773"/>
      <c r="G6" s="773"/>
      <c r="H6" s="773"/>
      <c r="I6" s="773"/>
      <c r="J6" s="773"/>
      <c r="K6" s="773"/>
      <c r="L6" s="773"/>
      <c r="M6" s="665"/>
      <c r="N6" s="59"/>
      <c r="P6" s="24" t="s">
        <v>15</v>
      </c>
      <c r="Q6" s="818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6" t="s">
        <v>16</v>
      </c>
      <c r="U6" s="709"/>
      <c r="V6" s="781" t="s">
        <v>17</v>
      </c>
      <c r="W6" s="581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46"/>
      <c r="U7" s="709"/>
      <c r="V7" s="782"/>
      <c r="W7" s="783"/>
      <c r="AB7" s="51"/>
      <c r="AC7" s="51"/>
      <c r="AD7" s="51"/>
      <c r="AE7" s="51"/>
    </row>
    <row r="8" spans="1:32" s="535" customFormat="1" ht="25.5" customHeight="1" x14ac:dyDescent="0.2">
      <c r="A8" s="866" t="s">
        <v>18</v>
      </c>
      <c r="B8" s="550"/>
      <c r="C8" s="551"/>
      <c r="D8" s="605" t="s">
        <v>19</v>
      </c>
      <c r="E8" s="606"/>
      <c r="F8" s="606"/>
      <c r="G8" s="606"/>
      <c r="H8" s="606"/>
      <c r="I8" s="606"/>
      <c r="J8" s="606"/>
      <c r="K8" s="606"/>
      <c r="L8" s="606"/>
      <c r="M8" s="607"/>
      <c r="N8" s="61"/>
      <c r="P8" s="24" t="s">
        <v>20</v>
      </c>
      <c r="Q8" s="673">
        <v>0.5</v>
      </c>
      <c r="R8" s="599"/>
      <c r="T8" s="546"/>
      <c r="U8" s="709"/>
      <c r="V8" s="782"/>
      <c r="W8" s="783"/>
      <c r="AB8" s="51"/>
      <c r="AC8" s="51"/>
      <c r="AD8" s="51"/>
      <c r="AE8" s="51"/>
    </row>
    <row r="9" spans="1:32" s="535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6"/>
      <c r="C9" s="546"/>
      <c r="D9" s="685"/>
      <c r="E9" s="576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6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33"/>
      <c r="P9" s="26" t="s">
        <v>21</v>
      </c>
      <c r="Q9" s="662"/>
      <c r="R9" s="663"/>
      <c r="T9" s="546"/>
      <c r="U9" s="709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6"/>
      <c r="C10" s="546"/>
      <c r="D10" s="685"/>
      <c r="E10" s="576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6"/>
      <c r="H10" s="758" t="str">
        <f>IFERROR(VLOOKUP($D$10,Proxy,2,FALSE),"")</f>
        <v/>
      </c>
      <c r="I10" s="546"/>
      <c r="J10" s="546"/>
      <c r="K10" s="546"/>
      <c r="L10" s="546"/>
      <c r="M10" s="546"/>
      <c r="N10" s="534"/>
      <c r="P10" s="26" t="s">
        <v>22</v>
      </c>
      <c r="Q10" s="717"/>
      <c r="R10" s="718"/>
      <c r="U10" s="24" t="s">
        <v>23</v>
      </c>
      <c r="V10" s="580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1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79" t="s">
        <v>29</v>
      </c>
      <c r="B12" s="620"/>
      <c r="C12" s="620"/>
      <c r="D12" s="620"/>
      <c r="E12" s="620"/>
      <c r="F12" s="620"/>
      <c r="G12" s="620"/>
      <c r="H12" s="620"/>
      <c r="I12" s="620"/>
      <c r="J12" s="620"/>
      <c r="K12" s="620"/>
      <c r="L12" s="620"/>
      <c r="M12" s="621"/>
      <c r="N12" s="62"/>
      <c r="P12" s="24" t="s">
        <v>30</v>
      </c>
      <c r="Q12" s="673"/>
      <c r="R12" s="599"/>
      <c r="S12" s="23"/>
      <c r="U12" s="24"/>
      <c r="V12" s="566"/>
      <c r="W12" s="546"/>
      <c r="AB12" s="51"/>
      <c r="AC12" s="51"/>
      <c r="AD12" s="51"/>
      <c r="AE12" s="51"/>
    </row>
    <row r="13" spans="1:32" s="535" customFormat="1" ht="23.25" customHeight="1" x14ac:dyDescent="0.2">
      <c r="A13" s="679" t="s">
        <v>31</v>
      </c>
      <c r="B13" s="620"/>
      <c r="C13" s="620"/>
      <c r="D13" s="620"/>
      <c r="E13" s="620"/>
      <c r="F13" s="620"/>
      <c r="G13" s="620"/>
      <c r="H13" s="620"/>
      <c r="I13" s="620"/>
      <c r="J13" s="620"/>
      <c r="K13" s="620"/>
      <c r="L13" s="620"/>
      <c r="M13" s="621"/>
      <c r="N13" s="62"/>
      <c r="O13" s="26"/>
      <c r="P13" s="26" t="s">
        <v>32</v>
      </c>
      <c r="Q13" s="791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79" t="s">
        <v>33</v>
      </c>
      <c r="B14" s="620"/>
      <c r="C14" s="620"/>
      <c r="D14" s="620"/>
      <c r="E14" s="620"/>
      <c r="F14" s="620"/>
      <c r="G14" s="620"/>
      <c r="H14" s="620"/>
      <c r="I14" s="620"/>
      <c r="J14" s="620"/>
      <c r="K14" s="620"/>
      <c r="L14" s="620"/>
      <c r="M14" s="6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0" t="s">
        <v>34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1"/>
      <c r="N15" s="63"/>
      <c r="P15" s="691" t="s">
        <v>35</v>
      </c>
      <c r="Q15" s="566"/>
      <c r="R15" s="566"/>
      <c r="S15" s="566"/>
      <c r="T15" s="5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4" t="s">
        <v>36</v>
      </c>
      <c r="B17" s="554" t="s">
        <v>37</v>
      </c>
      <c r="C17" s="681" t="s">
        <v>38</v>
      </c>
      <c r="D17" s="554" t="s">
        <v>39</v>
      </c>
      <c r="E17" s="650"/>
      <c r="F17" s="554" t="s">
        <v>40</v>
      </c>
      <c r="G17" s="554" t="s">
        <v>41</v>
      </c>
      <c r="H17" s="554" t="s">
        <v>42</v>
      </c>
      <c r="I17" s="554" t="s">
        <v>43</v>
      </c>
      <c r="J17" s="554" t="s">
        <v>44</v>
      </c>
      <c r="K17" s="554" t="s">
        <v>45</v>
      </c>
      <c r="L17" s="554" t="s">
        <v>46</v>
      </c>
      <c r="M17" s="554" t="s">
        <v>47</v>
      </c>
      <c r="N17" s="554" t="s">
        <v>48</v>
      </c>
      <c r="O17" s="554" t="s">
        <v>49</v>
      </c>
      <c r="P17" s="554" t="s">
        <v>50</v>
      </c>
      <c r="Q17" s="649"/>
      <c r="R17" s="649"/>
      <c r="S17" s="649"/>
      <c r="T17" s="650"/>
      <c r="U17" s="858" t="s">
        <v>51</v>
      </c>
      <c r="V17" s="621"/>
      <c r="W17" s="554" t="s">
        <v>52</v>
      </c>
      <c r="X17" s="554" t="s">
        <v>53</v>
      </c>
      <c r="Y17" s="859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824"/>
      <c r="AF17" s="825"/>
      <c r="AG17" s="66"/>
      <c r="BD17" s="65" t="s">
        <v>60</v>
      </c>
    </row>
    <row r="18" spans="1:68" ht="14.25" customHeight="1" x14ac:dyDescent="0.2">
      <c r="A18" s="555"/>
      <c r="B18" s="555"/>
      <c r="C18" s="555"/>
      <c r="D18" s="651"/>
      <c r="E18" s="653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55"/>
      <c r="X18" s="555"/>
      <c r="Y18" s="860"/>
      <c r="Z18" s="863"/>
      <c r="AA18" s="757"/>
      <c r="AB18" s="757"/>
      <c r="AC18" s="757"/>
      <c r="AD18" s="826"/>
      <c r="AE18" s="827"/>
      <c r="AF18" s="828"/>
      <c r="AG18" s="66"/>
      <c r="BD18" s="65"/>
    </row>
    <row r="19" spans="1:68" ht="27.75" hidden="1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hidden="1" customHeight="1" x14ac:dyDescent="0.25">
      <c r="A20" s="574" t="s">
        <v>63</v>
      </c>
      <c r="B20" s="546"/>
      <c r="C20" s="546"/>
      <c r="D20" s="546"/>
      <c r="E20" s="546"/>
      <c r="F20" s="546"/>
      <c r="G20" s="546"/>
      <c r="H20" s="546"/>
      <c r="I20" s="546"/>
      <c r="J20" s="546"/>
      <c r="K20" s="546"/>
      <c r="L20" s="546"/>
      <c r="M20" s="546"/>
      <c r="N20" s="546"/>
      <c r="O20" s="546"/>
      <c r="P20" s="546"/>
      <c r="Q20" s="546"/>
      <c r="R20" s="546"/>
      <c r="S20" s="546"/>
      <c r="T20" s="546"/>
      <c r="U20" s="546"/>
      <c r="V20" s="546"/>
      <c r="W20" s="546"/>
      <c r="X20" s="546"/>
      <c r="Y20" s="546"/>
      <c r="Z20" s="546"/>
      <c r="AA20" s="536"/>
      <c r="AB20" s="536"/>
      <c r="AC20" s="536"/>
    </row>
    <row r="21" spans="1:68" ht="14.25" hidden="1" customHeight="1" x14ac:dyDescent="0.25">
      <c r="A21" s="545" t="s">
        <v>64</v>
      </c>
      <c r="B21" s="546"/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546"/>
      <c r="AA21" s="537"/>
      <c r="AB21" s="537"/>
      <c r="AC21" s="53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6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2"/>
      <c r="B23" s="546"/>
      <c r="C23" s="546"/>
      <c r="D23" s="546"/>
      <c r="E23" s="546"/>
      <c r="F23" s="546"/>
      <c r="G23" s="546"/>
      <c r="H23" s="546"/>
      <c r="I23" s="546"/>
      <c r="J23" s="546"/>
      <c r="K23" s="546"/>
      <c r="L23" s="546"/>
      <c r="M23" s="546"/>
      <c r="N23" s="546"/>
      <c r="O23" s="553"/>
      <c r="P23" s="549" t="s">
        <v>71</v>
      </c>
      <c r="Q23" s="550"/>
      <c r="R23" s="550"/>
      <c r="S23" s="550"/>
      <c r="T23" s="550"/>
      <c r="U23" s="550"/>
      <c r="V23" s="551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46"/>
      <c r="B24" s="546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53"/>
      <c r="P24" s="549" t="s">
        <v>71</v>
      </c>
      <c r="Q24" s="550"/>
      <c r="R24" s="550"/>
      <c r="S24" s="550"/>
      <c r="T24" s="550"/>
      <c r="U24" s="550"/>
      <c r="V24" s="551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45" t="s">
        <v>73</v>
      </c>
      <c r="B25" s="546"/>
      <c r="C25" s="546"/>
      <c r="D25" s="546"/>
      <c r="E25" s="546"/>
      <c r="F25" s="546"/>
      <c r="G25" s="546"/>
      <c r="H25" s="546"/>
      <c r="I25" s="546"/>
      <c r="J25" s="546"/>
      <c r="K25" s="546"/>
      <c r="L25" s="546"/>
      <c r="M25" s="546"/>
      <c r="N25" s="546"/>
      <c r="O25" s="546"/>
      <c r="P25" s="546"/>
      <c r="Q25" s="546"/>
      <c r="R25" s="546"/>
      <c r="S25" s="546"/>
      <c r="T25" s="546"/>
      <c r="U25" s="546"/>
      <c r="V25" s="546"/>
      <c r="W25" s="546"/>
      <c r="X25" s="546"/>
      <c r="Y25" s="546"/>
      <c r="Z25" s="546"/>
      <c r="AA25" s="537"/>
      <c r="AB25" s="537"/>
      <c r="AC25" s="53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6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2"/>
      <c r="B31" s="546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53"/>
      <c r="P31" s="549" t="s">
        <v>71</v>
      </c>
      <c r="Q31" s="550"/>
      <c r="R31" s="550"/>
      <c r="S31" s="550"/>
      <c r="T31" s="550"/>
      <c r="U31" s="550"/>
      <c r="V31" s="551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hidden="1" x14ac:dyDescent="0.2">
      <c r="A32" s="546"/>
      <c r="B32" s="546"/>
      <c r="C32" s="546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53"/>
      <c r="P32" s="549" t="s">
        <v>71</v>
      </c>
      <c r="Q32" s="550"/>
      <c r="R32" s="550"/>
      <c r="S32" s="550"/>
      <c r="T32" s="550"/>
      <c r="U32" s="550"/>
      <c r="V32" s="551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hidden="1" customHeight="1" x14ac:dyDescent="0.25">
      <c r="A33" s="545" t="s">
        <v>91</v>
      </c>
      <c r="B33" s="546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37"/>
      <c r="AB33" s="537"/>
      <c r="AC33" s="537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2"/>
      <c r="B35" s="546"/>
      <c r="C35" s="546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53"/>
      <c r="P35" s="549" t="s">
        <v>71</v>
      </c>
      <c r="Q35" s="550"/>
      <c r="R35" s="550"/>
      <c r="S35" s="550"/>
      <c r="T35" s="550"/>
      <c r="U35" s="550"/>
      <c r="V35" s="551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hidden="1" x14ac:dyDescent="0.2">
      <c r="A36" s="546"/>
      <c r="B36" s="546"/>
      <c r="C36" s="546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53"/>
      <c r="P36" s="549" t="s">
        <v>71</v>
      </c>
      <c r="Q36" s="550"/>
      <c r="R36" s="550"/>
      <c r="S36" s="550"/>
      <c r="T36" s="550"/>
      <c r="U36" s="550"/>
      <c r="V36" s="551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hidden="1" customHeight="1" x14ac:dyDescent="0.2">
      <c r="A37" s="644" t="s">
        <v>97</v>
      </c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5"/>
      <c r="P37" s="645"/>
      <c r="Q37" s="645"/>
      <c r="R37" s="645"/>
      <c r="S37" s="645"/>
      <c r="T37" s="645"/>
      <c r="U37" s="645"/>
      <c r="V37" s="645"/>
      <c r="W37" s="645"/>
      <c r="X37" s="645"/>
      <c r="Y37" s="645"/>
      <c r="Z37" s="645"/>
      <c r="AA37" s="48"/>
      <c r="AB37" s="48"/>
      <c r="AC37" s="48"/>
    </row>
    <row r="38" spans="1:68" ht="16.5" hidden="1" customHeight="1" x14ac:dyDescent="0.25">
      <c r="A38" s="574" t="s">
        <v>98</v>
      </c>
      <c r="B38" s="546"/>
      <c r="C38" s="546"/>
      <c r="D38" s="546"/>
      <c r="E38" s="546"/>
      <c r="F38" s="546"/>
      <c r="G38" s="546"/>
      <c r="H38" s="546"/>
      <c r="I38" s="546"/>
      <c r="J38" s="546"/>
      <c r="K38" s="546"/>
      <c r="L38" s="546"/>
      <c r="M38" s="546"/>
      <c r="N38" s="546"/>
      <c r="O38" s="546"/>
      <c r="P38" s="546"/>
      <c r="Q38" s="546"/>
      <c r="R38" s="546"/>
      <c r="S38" s="546"/>
      <c r="T38" s="546"/>
      <c r="U38" s="546"/>
      <c r="V38" s="546"/>
      <c r="W38" s="546"/>
      <c r="X38" s="546"/>
      <c r="Y38" s="546"/>
      <c r="Z38" s="546"/>
      <c r="AA38" s="536"/>
      <c r="AB38" s="536"/>
      <c r="AC38" s="536"/>
    </row>
    <row r="39" spans="1:68" ht="14.25" hidden="1" customHeight="1" x14ac:dyDescent="0.25">
      <c r="A39" s="545" t="s">
        <v>99</v>
      </c>
      <c r="B39" s="546"/>
      <c r="C39" s="546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46"/>
      <c r="R39" s="546"/>
      <c r="S39" s="546"/>
      <c r="T39" s="546"/>
      <c r="U39" s="546"/>
      <c r="V39" s="546"/>
      <c r="W39" s="546"/>
      <c r="X39" s="546"/>
      <c r="Y39" s="546"/>
      <c r="Z39" s="546"/>
      <c r="AA39" s="537"/>
      <c r="AB39" s="537"/>
      <c r="AC39" s="537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69</v>
      </c>
      <c r="X40" s="541">
        <v>0</v>
      </c>
      <c r="Y40" s="542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2"/>
      <c r="B43" s="546"/>
      <c r="C43" s="546"/>
      <c r="D43" s="546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53"/>
      <c r="P43" s="549" t="s">
        <v>71</v>
      </c>
      <c r="Q43" s="550"/>
      <c r="R43" s="550"/>
      <c r="S43" s="550"/>
      <c r="T43" s="550"/>
      <c r="U43" s="550"/>
      <c r="V43" s="551"/>
      <c r="W43" s="37" t="s">
        <v>72</v>
      </c>
      <c r="X43" s="543">
        <f>IFERROR(X40/H40,"0")+IFERROR(X41/H41,"0")+IFERROR(X42/H42,"0")</f>
        <v>0</v>
      </c>
      <c r="Y43" s="543">
        <f>IFERROR(Y40/H40,"0")+IFERROR(Y41/H41,"0")+IFERROR(Y42/H42,"0")</f>
        <v>0</v>
      </c>
      <c r="Z43" s="543">
        <f>IFERROR(IF(Z40="",0,Z40),"0")+IFERROR(IF(Z41="",0,Z41),"0")+IFERROR(IF(Z42="",0,Z42),"0")</f>
        <v>0</v>
      </c>
      <c r="AA43" s="544"/>
      <c r="AB43" s="544"/>
      <c r="AC43" s="544"/>
    </row>
    <row r="44" spans="1:68" hidden="1" x14ac:dyDescent="0.2">
      <c r="A44" s="546"/>
      <c r="B44" s="546"/>
      <c r="C44" s="546"/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53"/>
      <c r="P44" s="549" t="s">
        <v>71</v>
      </c>
      <c r="Q44" s="550"/>
      <c r="R44" s="550"/>
      <c r="S44" s="550"/>
      <c r="T44" s="550"/>
      <c r="U44" s="550"/>
      <c r="V44" s="551"/>
      <c r="W44" s="37" t="s">
        <v>69</v>
      </c>
      <c r="X44" s="543">
        <f>IFERROR(SUM(X40:X42),"0")</f>
        <v>0</v>
      </c>
      <c r="Y44" s="543">
        <f>IFERROR(SUM(Y40:Y42),"0")</f>
        <v>0</v>
      </c>
      <c r="Z44" s="37"/>
      <c r="AA44" s="544"/>
      <c r="AB44" s="544"/>
      <c r="AC44" s="544"/>
    </row>
    <row r="45" spans="1:68" ht="14.25" hidden="1" customHeight="1" x14ac:dyDescent="0.25">
      <c r="A45" s="545" t="s">
        <v>73</v>
      </c>
      <c r="B45" s="546"/>
      <c r="C45" s="546"/>
      <c r="D45" s="546"/>
      <c r="E45" s="546"/>
      <c r="F45" s="546"/>
      <c r="G45" s="546"/>
      <c r="H45" s="546"/>
      <c r="I45" s="546"/>
      <c r="J45" s="546"/>
      <c r="K45" s="546"/>
      <c r="L45" s="546"/>
      <c r="M45" s="546"/>
      <c r="N45" s="546"/>
      <c r="O45" s="546"/>
      <c r="P45" s="546"/>
      <c r="Q45" s="546"/>
      <c r="R45" s="546"/>
      <c r="S45" s="546"/>
      <c r="T45" s="546"/>
      <c r="U45" s="546"/>
      <c r="V45" s="546"/>
      <c r="W45" s="546"/>
      <c r="X45" s="546"/>
      <c r="Y45" s="546"/>
      <c r="Z45" s="546"/>
      <c r="AA45" s="537"/>
      <c r="AB45" s="537"/>
      <c r="AC45" s="537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2"/>
      <c r="B47" s="546"/>
      <c r="C47" s="546"/>
      <c r="D47" s="546"/>
      <c r="E47" s="546"/>
      <c r="F47" s="546"/>
      <c r="G47" s="546"/>
      <c r="H47" s="546"/>
      <c r="I47" s="546"/>
      <c r="J47" s="546"/>
      <c r="K47" s="546"/>
      <c r="L47" s="546"/>
      <c r="M47" s="546"/>
      <c r="N47" s="546"/>
      <c r="O47" s="553"/>
      <c r="P47" s="549" t="s">
        <v>71</v>
      </c>
      <c r="Q47" s="550"/>
      <c r="R47" s="550"/>
      <c r="S47" s="550"/>
      <c r="T47" s="550"/>
      <c r="U47" s="550"/>
      <c r="V47" s="551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hidden="1" x14ac:dyDescent="0.2">
      <c r="A48" s="546"/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53"/>
      <c r="P48" s="549" t="s">
        <v>71</v>
      </c>
      <c r="Q48" s="550"/>
      <c r="R48" s="550"/>
      <c r="S48" s="550"/>
      <c r="T48" s="550"/>
      <c r="U48" s="550"/>
      <c r="V48" s="551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hidden="1" customHeight="1" x14ac:dyDescent="0.25">
      <c r="A49" s="574" t="s">
        <v>116</v>
      </c>
      <c r="B49" s="546"/>
      <c r="C49" s="546"/>
      <c r="D49" s="546"/>
      <c r="E49" s="546"/>
      <c r="F49" s="546"/>
      <c r="G49" s="546"/>
      <c r="H49" s="546"/>
      <c r="I49" s="546"/>
      <c r="J49" s="546"/>
      <c r="K49" s="546"/>
      <c r="L49" s="546"/>
      <c r="M49" s="546"/>
      <c r="N49" s="546"/>
      <c r="O49" s="546"/>
      <c r="P49" s="546"/>
      <c r="Q49" s="546"/>
      <c r="R49" s="546"/>
      <c r="S49" s="546"/>
      <c r="T49" s="546"/>
      <c r="U49" s="546"/>
      <c r="V49" s="546"/>
      <c r="W49" s="546"/>
      <c r="X49" s="546"/>
      <c r="Y49" s="546"/>
      <c r="Z49" s="546"/>
      <c r="AA49" s="536"/>
      <c r="AB49" s="536"/>
      <c r="AC49" s="536"/>
    </row>
    <row r="50" spans="1:68" ht="14.25" hidden="1" customHeight="1" x14ac:dyDescent="0.25">
      <c r="A50" s="545" t="s">
        <v>99</v>
      </c>
      <c r="B50" s="546"/>
      <c r="C50" s="546"/>
      <c r="D50" s="546"/>
      <c r="E50" s="546"/>
      <c r="F50" s="546"/>
      <c r="G50" s="546"/>
      <c r="H50" s="546"/>
      <c r="I50" s="546"/>
      <c r="J50" s="546"/>
      <c r="K50" s="546"/>
      <c r="L50" s="546"/>
      <c r="M50" s="546"/>
      <c r="N50" s="546"/>
      <c r="O50" s="546"/>
      <c r="P50" s="546"/>
      <c r="Q50" s="546"/>
      <c r="R50" s="546"/>
      <c r="S50" s="546"/>
      <c r="T50" s="546"/>
      <c r="U50" s="546"/>
      <c r="V50" s="546"/>
      <c r="W50" s="546"/>
      <c r="X50" s="546"/>
      <c r="Y50" s="546"/>
      <c r="Z50" s="546"/>
      <c r="AA50" s="537"/>
      <c r="AB50" s="537"/>
      <c r="AC50" s="537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7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69</v>
      </c>
      <c r="X52" s="541">
        <v>0</v>
      </c>
      <c r="Y52" s="542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69</v>
      </c>
      <c r="X54" s="541">
        <v>15</v>
      </c>
      <c r="Y54" s="542">
        <f t="shared" si="0"/>
        <v>16</v>
      </c>
      <c r="Z54" s="36">
        <f>IFERROR(IF(Y54=0,"",ROUNDUP(Y54/H54,0)*0.00902),"")</f>
        <v>3.6080000000000001E-2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15.7875</v>
      </c>
      <c r="BN54" s="64">
        <f t="shared" si="2"/>
        <v>16.84</v>
      </c>
      <c r="BO54" s="64">
        <f t="shared" si="3"/>
        <v>2.8409090909090912E-2</v>
      </c>
      <c r="BP54" s="64">
        <f t="shared" si="4"/>
        <v>3.0303030303030304E-2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69</v>
      </c>
      <c r="X56" s="541">
        <v>0</v>
      </c>
      <c r="Y56" s="542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2"/>
      <c r="B57" s="546"/>
      <c r="C57" s="546"/>
      <c r="D57" s="546"/>
      <c r="E57" s="546"/>
      <c r="F57" s="546"/>
      <c r="G57" s="546"/>
      <c r="H57" s="546"/>
      <c r="I57" s="546"/>
      <c r="J57" s="546"/>
      <c r="K57" s="546"/>
      <c r="L57" s="546"/>
      <c r="M57" s="546"/>
      <c r="N57" s="546"/>
      <c r="O57" s="553"/>
      <c r="P57" s="549" t="s">
        <v>71</v>
      </c>
      <c r="Q57" s="550"/>
      <c r="R57" s="550"/>
      <c r="S57" s="550"/>
      <c r="T57" s="550"/>
      <c r="U57" s="550"/>
      <c r="V57" s="551"/>
      <c r="W57" s="37" t="s">
        <v>72</v>
      </c>
      <c r="X57" s="543">
        <f>IFERROR(X51/H51,"0")+IFERROR(X52/H52,"0")+IFERROR(X53/H53,"0")+IFERROR(X54/H54,"0")+IFERROR(X55/H55,"0")+IFERROR(X56/H56,"0")</f>
        <v>3.75</v>
      </c>
      <c r="Y57" s="543">
        <f>IFERROR(Y51/H51,"0")+IFERROR(Y52/H52,"0")+IFERROR(Y53/H53,"0")+IFERROR(Y54/H54,"0")+IFERROR(Y55/H55,"0")+IFERROR(Y56/H56,"0")</f>
        <v>4</v>
      </c>
      <c r="Z57" s="543">
        <f>IFERROR(IF(Z51="",0,Z51),"0")+IFERROR(IF(Z52="",0,Z52),"0")+IFERROR(IF(Z53="",0,Z53),"0")+IFERROR(IF(Z54="",0,Z54),"0")+IFERROR(IF(Z55="",0,Z55),"0")+IFERROR(IF(Z56="",0,Z56),"0")</f>
        <v>3.6080000000000001E-2</v>
      </c>
      <c r="AA57" s="544"/>
      <c r="AB57" s="544"/>
      <c r="AC57" s="544"/>
    </row>
    <row r="58" spans="1:68" x14ac:dyDescent="0.2">
      <c r="A58" s="546"/>
      <c r="B58" s="546"/>
      <c r="C58" s="546"/>
      <c r="D58" s="546"/>
      <c r="E58" s="546"/>
      <c r="F58" s="546"/>
      <c r="G58" s="546"/>
      <c r="H58" s="546"/>
      <c r="I58" s="546"/>
      <c r="J58" s="546"/>
      <c r="K58" s="546"/>
      <c r="L58" s="546"/>
      <c r="M58" s="546"/>
      <c r="N58" s="546"/>
      <c r="O58" s="553"/>
      <c r="P58" s="549" t="s">
        <v>71</v>
      </c>
      <c r="Q58" s="550"/>
      <c r="R58" s="550"/>
      <c r="S58" s="550"/>
      <c r="T58" s="550"/>
      <c r="U58" s="550"/>
      <c r="V58" s="551"/>
      <c r="W58" s="37" t="s">
        <v>69</v>
      </c>
      <c r="X58" s="543">
        <f>IFERROR(SUM(X51:X56),"0")</f>
        <v>15</v>
      </c>
      <c r="Y58" s="543">
        <f>IFERROR(SUM(Y51:Y56),"0")</f>
        <v>16</v>
      </c>
      <c r="Z58" s="37"/>
      <c r="AA58" s="544"/>
      <c r="AB58" s="544"/>
      <c r="AC58" s="544"/>
    </row>
    <row r="59" spans="1:68" ht="14.25" hidden="1" customHeight="1" x14ac:dyDescent="0.25">
      <c r="A59" s="545" t="s">
        <v>135</v>
      </c>
      <c r="B59" s="546"/>
      <c r="C59" s="546"/>
      <c r="D59" s="546"/>
      <c r="E59" s="546"/>
      <c r="F59" s="546"/>
      <c r="G59" s="546"/>
      <c r="H59" s="546"/>
      <c r="I59" s="546"/>
      <c r="J59" s="546"/>
      <c r="K59" s="546"/>
      <c r="L59" s="546"/>
      <c r="M59" s="546"/>
      <c r="N59" s="546"/>
      <c r="O59" s="546"/>
      <c r="P59" s="546"/>
      <c r="Q59" s="546"/>
      <c r="R59" s="546"/>
      <c r="S59" s="546"/>
      <c r="T59" s="546"/>
      <c r="U59" s="546"/>
      <c r="V59" s="546"/>
      <c r="W59" s="546"/>
      <c r="X59" s="546"/>
      <c r="Y59" s="546"/>
      <c r="Z59" s="546"/>
      <c r="AA59" s="537"/>
      <c r="AB59" s="537"/>
      <c r="AC59" s="537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69</v>
      </c>
      <c r="X60" s="541">
        <v>0</v>
      </c>
      <c r="Y60" s="5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2"/>
      <c r="B63" s="546"/>
      <c r="C63" s="546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53"/>
      <c r="P63" s="549" t="s">
        <v>71</v>
      </c>
      <c r="Q63" s="550"/>
      <c r="R63" s="550"/>
      <c r="S63" s="550"/>
      <c r="T63" s="550"/>
      <c r="U63" s="550"/>
      <c r="V63" s="551"/>
      <c r="W63" s="37" t="s">
        <v>72</v>
      </c>
      <c r="X63" s="543">
        <f>IFERROR(X60/H60,"0")+IFERROR(X61/H61,"0")+IFERROR(X62/H62,"0")</f>
        <v>0</v>
      </c>
      <c r="Y63" s="543">
        <f>IFERROR(Y60/H60,"0")+IFERROR(Y61/H61,"0")+IFERROR(Y62/H62,"0")</f>
        <v>0</v>
      </c>
      <c r="Z63" s="543">
        <f>IFERROR(IF(Z60="",0,Z60),"0")+IFERROR(IF(Z61="",0,Z61),"0")+IFERROR(IF(Z62="",0,Z62),"0")</f>
        <v>0</v>
      </c>
      <c r="AA63" s="544"/>
      <c r="AB63" s="544"/>
      <c r="AC63" s="544"/>
    </row>
    <row r="64" spans="1:68" hidden="1" x14ac:dyDescent="0.2">
      <c r="A64" s="546"/>
      <c r="B64" s="546"/>
      <c r="C64" s="546"/>
      <c r="D64" s="546"/>
      <c r="E64" s="546"/>
      <c r="F64" s="546"/>
      <c r="G64" s="546"/>
      <c r="H64" s="546"/>
      <c r="I64" s="546"/>
      <c r="J64" s="546"/>
      <c r="K64" s="546"/>
      <c r="L64" s="546"/>
      <c r="M64" s="546"/>
      <c r="N64" s="546"/>
      <c r="O64" s="553"/>
      <c r="P64" s="549" t="s">
        <v>71</v>
      </c>
      <c r="Q64" s="550"/>
      <c r="R64" s="550"/>
      <c r="S64" s="550"/>
      <c r="T64" s="550"/>
      <c r="U64" s="550"/>
      <c r="V64" s="551"/>
      <c r="W64" s="37" t="s">
        <v>69</v>
      </c>
      <c r="X64" s="543">
        <f>IFERROR(SUM(X60:X62),"0")</f>
        <v>0</v>
      </c>
      <c r="Y64" s="543">
        <f>IFERROR(SUM(Y60:Y62),"0")</f>
        <v>0</v>
      </c>
      <c r="Z64" s="37"/>
      <c r="AA64" s="544"/>
      <c r="AB64" s="544"/>
      <c r="AC64" s="544"/>
    </row>
    <row r="65" spans="1:68" ht="14.25" hidden="1" customHeight="1" x14ac:dyDescent="0.25">
      <c r="A65" s="545" t="s">
        <v>64</v>
      </c>
      <c r="B65" s="546"/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6"/>
      <c r="N65" s="546"/>
      <c r="O65" s="546"/>
      <c r="P65" s="546"/>
      <c r="Q65" s="546"/>
      <c r="R65" s="546"/>
      <c r="S65" s="546"/>
      <c r="T65" s="546"/>
      <c r="U65" s="546"/>
      <c r="V65" s="546"/>
      <c r="W65" s="546"/>
      <c r="X65" s="546"/>
      <c r="Y65" s="546"/>
      <c r="Z65" s="546"/>
      <c r="AA65" s="537"/>
      <c r="AB65" s="537"/>
      <c r="AC65" s="537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2"/>
      <c r="B69" s="546"/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53"/>
      <c r="P69" s="549" t="s">
        <v>71</v>
      </c>
      <c r="Q69" s="550"/>
      <c r="R69" s="550"/>
      <c r="S69" s="550"/>
      <c r="T69" s="550"/>
      <c r="U69" s="550"/>
      <c r="V69" s="551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hidden="1" x14ac:dyDescent="0.2">
      <c r="A70" s="546"/>
      <c r="B70" s="546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  <c r="N70" s="546"/>
      <c r="O70" s="553"/>
      <c r="P70" s="549" t="s">
        <v>71</v>
      </c>
      <c r="Q70" s="550"/>
      <c r="R70" s="550"/>
      <c r="S70" s="550"/>
      <c r="T70" s="550"/>
      <c r="U70" s="550"/>
      <c r="V70" s="551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hidden="1" customHeight="1" x14ac:dyDescent="0.25">
      <c r="A71" s="545" t="s">
        <v>73</v>
      </c>
      <c r="B71" s="546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37"/>
      <c r="AB71" s="537"/>
      <c r="AC71" s="537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6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2"/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53"/>
      <c r="P77" s="549" t="s">
        <v>71</v>
      </c>
      <c r="Q77" s="550"/>
      <c r="R77" s="550"/>
      <c r="S77" s="550"/>
      <c r="T77" s="550"/>
      <c r="U77" s="550"/>
      <c r="V77" s="551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hidden="1" x14ac:dyDescent="0.2">
      <c r="A78" s="546"/>
      <c r="B78" s="546"/>
      <c r="C78" s="546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53"/>
      <c r="P78" s="549" t="s">
        <v>71</v>
      </c>
      <c r="Q78" s="550"/>
      <c r="R78" s="550"/>
      <c r="S78" s="550"/>
      <c r="T78" s="550"/>
      <c r="U78" s="550"/>
      <c r="V78" s="551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hidden="1" customHeight="1" x14ac:dyDescent="0.25">
      <c r="A79" s="545" t="s">
        <v>165</v>
      </c>
      <c r="B79" s="546"/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46"/>
      <c r="S79" s="546"/>
      <c r="T79" s="546"/>
      <c r="U79" s="546"/>
      <c r="V79" s="546"/>
      <c r="W79" s="546"/>
      <c r="X79" s="546"/>
      <c r="Y79" s="546"/>
      <c r="Z79" s="546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69</v>
      </c>
      <c r="X80" s="541">
        <v>59</v>
      </c>
      <c r="Y80" s="542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62.29038461538461</v>
      </c>
      <c r="BN80" s="64">
        <f>IFERROR(Y80*I80/H80,"0")</f>
        <v>65.88</v>
      </c>
      <c r="BO80" s="64">
        <f>IFERROR(1/J80*(X80/H80),"0")</f>
        <v>0.11818910256410256</v>
      </c>
      <c r="BP80" s="64">
        <f>IFERROR(1/J80*(Y80/H80),"0")</f>
        <v>0.125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2"/>
      <c r="B82" s="546"/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6"/>
      <c r="N82" s="546"/>
      <c r="O82" s="553"/>
      <c r="P82" s="549" t="s">
        <v>71</v>
      </c>
      <c r="Q82" s="550"/>
      <c r="R82" s="550"/>
      <c r="S82" s="550"/>
      <c r="T82" s="550"/>
      <c r="U82" s="550"/>
      <c r="V82" s="551"/>
      <c r="W82" s="37" t="s">
        <v>72</v>
      </c>
      <c r="X82" s="543">
        <f>IFERROR(X80/H80,"0")+IFERROR(X81/H81,"0")</f>
        <v>7.5641025641025639</v>
      </c>
      <c r="Y82" s="543">
        <f>IFERROR(Y80/H80,"0")+IFERROR(Y81/H81,"0")</f>
        <v>8</v>
      </c>
      <c r="Z82" s="543">
        <f>IFERROR(IF(Z80="",0,Z80),"0")+IFERROR(IF(Z81="",0,Z81),"0")</f>
        <v>0.15184</v>
      </c>
      <c r="AA82" s="544"/>
      <c r="AB82" s="544"/>
      <c r="AC82" s="544"/>
    </row>
    <row r="83" spans="1:68" x14ac:dyDescent="0.2">
      <c r="A83" s="546"/>
      <c r="B83" s="546"/>
      <c r="C83" s="546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53"/>
      <c r="P83" s="549" t="s">
        <v>71</v>
      </c>
      <c r="Q83" s="550"/>
      <c r="R83" s="550"/>
      <c r="S83" s="550"/>
      <c r="T83" s="550"/>
      <c r="U83" s="550"/>
      <c r="V83" s="551"/>
      <c r="W83" s="37" t="s">
        <v>69</v>
      </c>
      <c r="X83" s="543">
        <f>IFERROR(SUM(X80:X81),"0")</f>
        <v>59</v>
      </c>
      <c r="Y83" s="543">
        <f>IFERROR(SUM(Y80:Y81),"0")</f>
        <v>62.4</v>
      </c>
      <c r="Z83" s="37"/>
      <c r="AA83" s="544"/>
      <c r="AB83" s="544"/>
      <c r="AC83" s="544"/>
    </row>
    <row r="84" spans="1:68" ht="16.5" hidden="1" customHeight="1" x14ac:dyDescent="0.25">
      <c r="A84" s="574" t="s">
        <v>172</v>
      </c>
      <c r="B84" s="546"/>
      <c r="C84" s="546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36"/>
      <c r="AB84" s="536"/>
      <c r="AC84" s="536"/>
    </row>
    <row r="85" spans="1:68" ht="14.25" hidden="1" customHeight="1" x14ac:dyDescent="0.25">
      <c r="A85" s="545" t="s">
        <v>99</v>
      </c>
      <c r="B85" s="546"/>
      <c r="C85" s="546"/>
      <c r="D85" s="546"/>
      <c r="E85" s="546"/>
      <c r="F85" s="546"/>
      <c r="G85" s="546"/>
      <c r="H85" s="546"/>
      <c r="I85" s="546"/>
      <c r="J85" s="546"/>
      <c r="K85" s="546"/>
      <c r="L85" s="546"/>
      <c r="M85" s="546"/>
      <c r="N85" s="546"/>
      <c r="O85" s="546"/>
      <c r="P85" s="546"/>
      <c r="Q85" s="546"/>
      <c r="R85" s="546"/>
      <c r="S85" s="546"/>
      <c r="T85" s="546"/>
      <c r="U85" s="546"/>
      <c r="V85" s="546"/>
      <c r="W85" s="546"/>
      <c r="X85" s="546"/>
      <c r="Y85" s="546"/>
      <c r="Z85" s="546"/>
      <c r="AA85" s="537"/>
      <c r="AB85" s="537"/>
      <c r="AC85" s="537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69</v>
      </c>
      <c r="X86" s="541">
        <v>0</v>
      </c>
      <c r="Y86" s="5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69</v>
      </c>
      <c r="X88" s="541">
        <v>30</v>
      </c>
      <c r="Y88" s="542">
        <f>IFERROR(IF(X88="",0,CEILING((X88/$H88),1)*$H88),"")</f>
        <v>31.5</v>
      </c>
      <c r="Z88" s="36">
        <f>IFERROR(IF(Y88=0,"",ROUNDUP(Y88/H88,0)*0.00902),"")</f>
        <v>6.3140000000000002E-2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31.400000000000002</v>
      </c>
      <c r="BN88" s="64">
        <f>IFERROR(Y88*I88/H88,"0")</f>
        <v>32.97</v>
      </c>
      <c r="BO88" s="64">
        <f>IFERROR(1/J88*(X88/H88),"0")</f>
        <v>5.0505050505050511E-2</v>
      </c>
      <c r="BP88" s="64">
        <f>IFERROR(1/J88*(Y88/H88),"0")</f>
        <v>5.3030303030303032E-2</v>
      </c>
    </row>
    <row r="89" spans="1:68" x14ac:dyDescent="0.2">
      <c r="A89" s="552"/>
      <c r="B89" s="546"/>
      <c r="C89" s="546"/>
      <c r="D89" s="546"/>
      <c r="E89" s="546"/>
      <c r="F89" s="546"/>
      <c r="G89" s="546"/>
      <c r="H89" s="546"/>
      <c r="I89" s="546"/>
      <c r="J89" s="546"/>
      <c r="K89" s="546"/>
      <c r="L89" s="546"/>
      <c r="M89" s="546"/>
      <c r="N89" s="546"/>
      <c r="O89" s="553"/>
      <c r="P89" s="549" t="s">
        <v>71</v>
      </c>
      <c r="Q89" s="550"/>
      <c r="R89" s="550"/>
      <c r="S89" s="550"/>
      <c r="T89" s="550"/>
      <c r="U89" s="550"/>
      <c r="V89" s="551"/>
      <c r="W89" s="37" t="s">
        <v>72</v>
      </c>
      <c r="X89" s="543">
        <f>IFERROR(X86/H86,"0")+IFERROR(X87/H87,"0")+IFERROR(X88/H88,"0")</f>
        <v>6.666666666666667</v>
      </c>
      <c r="Y89" s="543">
        <f>IFERROR(Y86/H86,"0")+IFERROR(Y87/H87,"0")+IFERROR(Y88/H88,"0")</f>
        <v>7</v>
      </c>
      <c r="Z89" s="543">
        <f>IFERROR(IF(Z86="",0,Z86),"0")+IFERROR(IF(Z87="",0,Z87),"0")+IFERROR(IF(Z88="",0,Z88),"0")</f>
        <v>6.3140000000000002E-2</v>
      </c>
      <c r="AA89" s="544"/>
      <c r="AB89" s="544"/>
      <c r="AC89" s="544"/>
    </row>
    <row r="90" spans="1:68" x14ac:dyDescent="0.2">
      <c r="A90" s="546"/>
      <c r="B90" s="546"/>
      <c r="C90" s="546"/>
      <c r="D90" s="546"/>
      <c r="E90" s="546"/>
      <c r="F90" s="546"/>
      <c r="G90" s="546"/>
      <c r="H90" s="546"/>
      <c r="I90" s="546"/>
      <c r="J90" s="546"/>
      <c r="K90" s="546"/>
      <c r="L90" s="546"/>
      <c r="M90" s="546"/>
      <c r="N90" s="546"/>
      <c r="O90" s="553"/>
      <c r="P90" s="549" t="s">
        <v>71</v>
      </c>
      <c r="Q90" s="550"/>
      <c r="R90" s="550"/>
      <c r="S90" s="550"/>
      <c r="T90" s="550"/>
      <c r="U90" s="550"/>
      <c r="V90" s="551"/>
      <c r="W90" s="37" t="s">
        <v>69</v>
      </c>
      <c r="X90" s="543">
        <f>IFERROR(SUM(X86:X88),"0")</f>
        <v>30</v>
      </c>
      <c r="Y90" s="543">
        <f>IFERROR(SUM(Y86:Y88),"0")</f>
        <v>31.5</v>
      </c>
      <c r="Z90" s="37"/>
      <c r="AA90" s="544"/>
      <c r="AB90" s="544"/>
      <c r="AC90" s="544"/>
    </row>
    <row r="91" spans="1:68" ht="14.25" hidden="1" customHeight="1" x14ac:dyDescent="0.25">
      <c r="A91" s="545" t="s">
        <v>73</v>
      </c>
      <c r="B91" s="546"/>
      <c r="C91" s="546"/>
      <c r="D91" s="546"/>
      <c r="E91" s="546"/>
      <c r="F91" s="546"/>
      <c r="G91" s="546"/>
      <c r="H91" s="546"/>
      <c r="I91" s="546"/>
      <c r="J91" s="546"/>
      <c r="K91" s="546"/>
      <c r="L91" s="546"/>
      <c r="M91" s="546"/>
      <c r="N91" s="546"/>
      <c r="O91" s="546"/>
      <c r="P91" s="546"/>
      <c r="Q91" s="546"/>
      <c r="R91" s="546"/>
      <c r="S91" s="546"/>
      <c r="T91" s="546"/>
      <c r="U91" s="546"/>
      <c r="V91" s="546"/>
      <c r="W91" s="546"/>
      <c r="X91" s="546"/>
      <c r="Y91" s="546"/>
      <c r="Z91" s="546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7"/>
      <c r="R92" s="557"/>
      <c r="S92" s="557"/>
      <c r="T92" s="558"/>
      <c r="U92" s="34"/>
      <c r="V92" s="34"/>
      <c r="W92" s="35" t="s">
        <v>69</v>
      </c>
      <c r="X92" s="541">
        <v>95</v>
      </c>
      <c r="Y92" s="542">
        <f>IFERROR(IF(X92="",0,CEILING((X92/$H92),1)*$H92),"")</f>
        <v>97.199999999999989</v>
      </c>
      <c r="Z92" s="36">
        <f>IFERROR(IF(Y92=0,"",ROUNDUP(Y92/H92,0)*0.01898),"")</f>
        <v>0.22776000000000002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101.08703703703704</v>
      </c>
      <c r="BN92" s="64">
        <f>IFERROR(Y92*I92/H92,"0")</f>
        <v>103.42799999999998</v>
      </c>
      <c r="BO92" s="64">
        <f>IFERROR(1/J92*(X92/H92),"0")</f>
        <v>0.18325617283950618</v>
      </c>
      <c r="BP92" s="64">
        <f>IFERROR(1/J92*(Y92/H92),"0")</f>
        <v>0.1875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69</v>
      </c>
      <c r="X94" s="541">
        <v>34</v>
      </c>
      <c r="Y94" s="542">
        <f>IFERROR(IF(X94="",0,CEILING((X94/$H94),1)*$H94),"")</f>
        <v>35.1</v>
      </c>
      <c r="Z94" s="36">
        <f>IFERROR(IF(Y94=0,"",ROUNDUP(Y94/H94,0)*0.00651),"")</f>
        <v>8.4629999999999997E-2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37.173333333333332</v>
      </c>
      <c r="BN94" s="64">
        <f>IFERROR(Y94*I94/H94,"0")</f>
        <v>38.375999999999998</v>
      </c>
      <c r="BO94" s="64">
        <f>IFERROR(1/J94*(X94/H94),"0")</f>
        <v>6.9190069190069189E-2</v>
      </c>
      <c r="BP94" s="64">
        <f>IFERROR(1/J94*(Y94/H94),"0")</f>
        <v>7.1428571428571438E-2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2"/>
      <c r="B96" s="546"/>
      <c r="C96" s="546"/>
      <c r="D96" s="546"/>
      <c r="E96" s="546"/>
      <c r="F96" s="546"/>
      <c r="G96" s="546"/>
      <c r="H96" s="546"/>
      <c r="I96" s="546"/>
      <c r="J96" s="546"/>
      <c r="K96" s="546"/>
      <c r="L96" s="546"/>
      <c r="M96" s="546"/>
      <c r="N96" s="546"/>
      <c r="O96" s="553"/>
      <c r="P96" s="549" t="s">
        <v>71</v>
      </c>
      <c r="Q96" s="550"/>
      <c r="R96" s="550"/>
      <c r="S96" s="550"/>
      <c r="T96" s="550"/>
      <c r="U96" s="550"/>
      <c r="V96" s="551"/>
      <c r="W96" s="37" t="s">
        <v>72</v>
      </c>
      <c r="X96" s="543">
        <f>IFERROR(X92/H92,"0")+IFERROR(X93/H93,"0")+IFERROR(X94/H94,"0")+IFERROR(X95/H95,"0")</f>
        <v>24.320987654320987</v>
      </c>
      <c r="Y96" s="543">
        <f>IFERROR(Y92/H92,"0")+IFERROR(Y93/H93,"0")+IFERROR(Y94/H94,"0")+IFERROR(Y95/H95,"0")</f>
        <v>25</v>
      </c>
      <c r="Z96" s="543">
        <f>IFERROR(IF(Z92="",0,Z92),"0")+IFERROR(IF(Z93="",0,Z93),"0")+IFERROR(IF(Z94="",0,Z94),"0")+IFERROR(IF(Z95="",0,Z95),"0")</f>
        <v>0.31239</v>
      </c>
      <c r="AA96" s="544"/>
      <c r="AB96" s="544"/>
      <c r="AC96" s="544"/>
    </row>
    <row r="97" spans="1:68" x14ac:dyDescent="0.2">
      <c r="A97" s="546"/>
      <c r="B97" s="546"/>
      <c r="C97" s="546"/>
      <c r="D97" s="546"/>
      <c r="E97" s="546"/>
      <c r="F97" s="546"/>
      <c r="G97" s="546"/>
      <c r="H97" s="546"/>
      <c r="I97" s="546"/>
      <c r="J97" s="546"/>
      <c r="K97" s="546"/>
      <c r="L97" s="546"/>
      <c r="M97" s="546"/>
      <c r="N97" s="546"/>
      <c r="O97" s="553"/>
      <c r="P97" s="549" t="s">
        <v>71</v>
      </c>
      <c r="Q97" s="550"/>
      <c r="R97" s="550"/>
      <c r="S97" s="550"/>
      <c r="T97" s="550"/>
      <c r="U97" s="550"/>
      <c r="V97" s="551"/>
      <c r="W97" s="37" t="s">
        <v>69</v>
      </c>
      <c r="X97" s="543">
        <f>IFERROR(SUM(X92:X95),"0")</f>
        <v>129</v>
      </c>
      <c r="Y97" s="543">
        <f>IFERROR(SUM(Y92:Y95),"0")</f>
        <v>132.29999999999998</v>
      </c>
      <c r="Z97" s="37"/>
      <c r="AA97" s="544"/>
      <c r="AB97" s="544"/>
      <c r="AC97" s="544"/>
    </row>
    <row r="98" spans="1:68" ht="16.5" hidden="1" customHeight="1" x14ac:dyDescent="0.25">
      <c r="A98" s="574" t="s">
        <v>192</v>
      </c>
      <c r="B98" s="546"/>
      <c r="C98" s="546"/>
      <c r="D98" s="546"/>
      <c r="E98" s="546"/>
      <c r="F98" s="546"/>
      <c r="G98" s="546"/>
      <c r="H98" s="546"/>
      <c r="I98" s="546"/>
      <c r="J98" s="546"/>
      <c r="K98" s="546"/>
      <c r="L98" s="546"/>
      <c r="M98" s="546"/>
      <c r="N98" s="546"/>
      <c r="O98" s="546"/>
      <c r="P98" s="546"/>
      <c r="Q98" s="546"/>
      <c r="R98" s="546"/>
      <c r="S98" s="546"/>
      <c r="T98" s="546"/>
      <c r="U98" s="546"/>
      <c r="V98" s="546"/>
      <c r="W98" s="546"/>
      <c r="X98" s="546"/>
      <c r="Y98" s="546"/>
      <c r="Z98" s="546"/>
      <c r="AA98" s="536"/>
      <c r="AB98" s="536"/>
      <c r="AC98" s="536"/>
    </row>
    <row r="99" spans="1:68" ht="14.25" hidden="1" customHeight="1" x14ac:dyDescent="0.25">
      <c r="A99" s="545" t="s">
        <v>99</v>
      </c>
      <c r="B99" s="546"/>
      <c r="C99" s="546"/>
      <c r="D99" s="546"/>
      <c r="E99" s="546"/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6"/>
      <c r="X99" s="546"/>
      <c r="Y99" s="546"/>
      <c r="Z99" s="546"/>
      <c r="AA99" s="537"/>
      <c r="AB99" s="537"/>
      <c r="AC99" s="537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69</v>
      </c>
      <c r="X100" s="541">
        <v>0</v>
      </c>
      <c r="Y100" s="542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69</v>
      </c>
      <c r="X102" s="541">
        <v>135</v>
      </c>
      <c r="Y102" s="542">
        <f>IFERROR(IF(X102="",0,CEILING((X102/$H102),1)*$H102),"")</f>
        <v>135</v>
      </c>
      <c r="Z102" s="36">
        <f>IFERROR(IF(Y102=0,"",ROUNDUP(Y102/H102,0)*0.00902),"")</f>
        <v>0.27060000000000001</v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141.30000000000001</v>
      </c>
      <c r="BN102" s="64">
        <f>IFERROR(Y102*I102/H102,"0")</f>
        <v>141.30000000000001</v>
      </c>
      <c r="BO102" s="64">
        <f>IFERROR(1/J102*(X102/H102),"0")</f>
        <v>0.22727272727272729</v>
      </c>
      <c r="BP102" s="64">
        <f>IFERROR(1/J102*(Y102/H102),"0")</f>
        <v>0.22727272727272729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2"/>
      <c r="B104" s="546"/>
      <c r="C104" s="546"/>
      <c r="D104" s="546"/>
      <c r="E104" s="546"/>
      <c r="F104" s="546"/>
      <c r="G104" s="546"/>
      <c r="H104" s="546"/>
      <c r="I104" s="546"/>
      <c r="J104" s="546"/>
      <c r="K104" s="546"/>
      <c r="L104" s="546"/>
      <c r="M104" s="546"/>
      <c r="N104" s="546"/>
      <c r="O104" s="553"/>
      <c r="P104" s="549" t="s">
        <v>71</v>
      </c>
      <c r="Q104" s="550"/>
      <c r="R104" s="550"/>
      <c r="S104" s="550"/>
      <c r="T104" s="550"/>
      <c r="U104" s="550"/>
      <c r="V104" s="551"/>
      <c r="W104" s="37" t="s">
        <v>72</v>
      </c>
      <c r="X104" s="543">
        <f>IFERROR(X100/H100,"0")+IFERROR(X101/H101,"0")+IFERROR(X102/H102,"0")+IFERROR(X103/H103,"0")</f>
        <v>30</v>
      </c>
      <c r="Y104" s="543">
        <f>IFERROR(Y100/H100,"0")+IFERROR(Y101/H101,"0")+IFERROR(Y102/H102,"0")+IFERROR(Y103/H103,"0")</f>
        <v>30</v>
      </c>
      <c r="Z104" s="543">
        <f>IFERROR(IF(Z100="",0,Z100),"0")+IFERROR(IF(Z101="",0,Z101),"0")+IFERROR(IF(Z102="",0,Z102),"0")+IFERROR(IF(Z103="",0,Z103),"0")</f>
        <v>0.27060000000000001</v>
      </c>
      <c r="AA104" s="544"/>
      <c r="AB104" s="544"/>
      <c r="AC104" s="544"/>
    </row>
    <row r="105" spans="1:68" x14ac:dyDescent="0.2">
      <c r="A105" s="546"/>
      <c r="B105" s="546"/>
      <c r="C105" s="546"/>
      <c r="D105" s="546"/>
      <c r="E105" s="546"/>
      <c r="F105" s="546"/>
      <c r="G105" s="546"/>
      <c r="H105" s="546"/>
      <c r="I105" s="546"/>
      <c r="J105" s="546"/>
      <c r="K105" s="546"/>
      <c r="L105" s="546"/>
      <c r="M105" s="546"/>
      <c r="N105" s="546"/>
      <c r="O105" s="553"/>
      <c r="P105" s="549" t="s">
        <v>71</v>
      </c>
      <c r="Q105" s="550"/>
      <c r="R105" s="550"/>
      <c r="S105" s="550"/>
      <c r="T105" s="550"/>
      <c r="U105" s="550"/>
      <c r="V105" s="551"/>
      <c r="W105" s="37" t="s">
        <v>69</v>
      </c>
      <c r="X105" s="543">
        <f>IFERROR(SUM(X100:X103),"0")</f>
        <v>135</v>
      </c>
      <c r="Y105" s="543">
        <f>IFERROR(SUM(Y100:Y103),"0")</f>
        <v>135</v>
      </c>
      <c r="Z105" s="37"/>
      <c r="AA105" s="544"/>
      <c r="AB105" s="544"/>
      <c r="AC105" s="544"/>
    </row>
    <row r="106" spans="1:68" ht="14.25" hidden="1" customHeight="1" x14ac:dyDescent="0.25">
      <c r="A106" s="545" t="s">
        <v>135</v>
      </c>
      <c r="B106" s="546"/>
      <c r="C106" s="546"/>
      <c r="D106" s="546"/>
      <c r="E106" s="546"/>
      <c r="F106" s="546"/>
      <c r="G106" s="546"/>
      <c r="H106" s="546"/>
      <c r="I106" s="546"/>
      <c r="J106" s="546"/>
      <c r="K106" s="546"/>
      <c r="L106" s="546"/>
      <c r="M106" s="546"/>
      <c r="N106" s="546"/>
      <c r="O106" s="546"/>
      <c r="P106" s="546"/>
      <c r="Q106" s="546"/>
      <c r="R106" s="546"/>
      <c r="S106" s="546"/>
      <c r="T106" s="546"/>
      <c r="U106" s="546"/>
      <c r="V106" s="546"/>
      <c r="W106" s="546"/>
      <c r="X106" s="546"/>
      <c r="Y106" s="546"/>
      <c r="Z106" s="546"/>
      <c r="AA106" s="537"/>
      <c r="AB106" s="537"/>
      <c r="AC106" s="537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69</v>
      </c>
      <c r="X109" s="541">
        <v>13</v>
      </c>
      <c r="Y109" s="542">
        <f>IFERROR(IF(X109="",0,CEILING((X109/$H109),1)*$H109),"")</f>
        <v>14.399999999999999</v>
      </c>
      <c r="Z109" s="36">
        <f>IFERROR(IF(Y109=0,"",ROUNDUP(Y109/H109,0)*0.00651),"")</f>
        <v>3.9059999999999997E-2</v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13.975</v>
      </c>
      <c r="BN109" s="64">
        <f>IFERROR(Y109*I109/H109,"0")</f>
        <v>15.479999999999999</v>
      </c>
      <c r="BO109" s="64">
        <f>IFERROR(1/J109*(X109/H109),"0")</f>
        <v>2.9761904761904767E-2</v>
      </c>
      <c r="BP109" s="64">
        <f>IFERROR(1/J109*(Y109/H109),"0")</f>
        <v>3.2967032967032968E-2</v>
      </c>
    </row>
    <row r="110" spans="1:68" x14ac:dyDescent="0.2">
      <c r="A110" s="552"/>
      <c r="B110" s="546"/>
      <c r="C110" s="546"/>
      <c r="D110" s="546"/>
      <c r="E110" s="546"/>
      <c r="F110" s="546"/>
      <c r="G110" s="546"/>
      <c r="H110" s="546"/>
      <c r="I110" s="546"/>
      <c r="J110" s="546"/>
      <c r="K110" s="546"/>
      <c r="L110" s="546"/>
      <c r="M110" s="546"/>
      <c r="N110" s="546"/>
      <c r="O110" s="553"/>
      <c r="P110" s="549" t="s">
        <v>71</v>
      </c>
      <c r="Q110" s="550"/>
      <c r="R110" s="550"/>
      <c r="S110" s="550"/>
      <c r="T110" s="550"/>
      <c r="U110" s="550"/>
      <c r="V110" s="551"/>
      <c r="W110" s="37" t="s">
        <v>72</v>
      </c>
      <c r="X110" s="543">
        <f>IFERROR(X107/H107,"0")+IFERROR(X108/H108,"0")+IFERROR(X109/H109,"0")</f>
        <v>5.416666666666667</v>
      </c>
      <c r="Y110" s="543">
        <f>IFERROR(Y107/H107,"0")+IFERROR(Y108/H108,"0")+IFERROR(Y109/H109,"0")</f>
        <v>6</v>
      </c>
      <c r="Z110" s="543">
        <f>IFERROR(IF(Z107="",0,Z107),"0")+IFERROR(IF(Z108="",0,Z108),"0")+IFERROR(IF(Z109="",0,Z109),"0")</f>
        <v>3.9059999999999997E-2</v>
      </c>
      <c r="AA110" s="544"/>
      <c r="AB110" s="544"/>
      <c r="AC110" s="544"/>
    </row>
    <row r="111" spans="1:68" x14ac:dyDescent="0.2">
      <c r="A111" s="546"/>
      <c r="B111" s="546"/>
      <c r="C111" s="546"/>
      <c r="D111" s="546"/>
      <c r="E111" s="546"/>
      <c r="F111" s="546"/>
      <c r="G111" s="546"/>
      <c r="H111" s="546"/>
      <c r="I111" s="546"/>
      <c r="J111" s="546"/>
      <c r="K111" s="546"/>
      <c r="L111" s="546"/>
      <c r="M111" s="546"/>
      <c r="N111" s="546"/>
      <c r="O111" s="553"/>
      <c r="P111" s="549" t="s">
        <v>71</v>
      </c>
      <c r="Q111" s="550"/>
      <c r="R111" s="550"/>
      <c r="S111" s="550"/>
      <c r="T111" s="550"/>
      <c r="U111" s="550"/>
      <c r="V111" s="551"/>
      <c r="W111" s="37" t="s">
        <v>69</v>
      </c>
      <c r="X111" s="543">
        <f>IFERROR(SUM(X107:X109),"0")</f>
        <v>13</v>
      </c>
      <c r="Y111" s="543">
        <f>IFERROR(SUM(Y107:Y109),"0")</f>
        <v>14.399999999999999</v>
      </c>
      <c r="Z111" s="37"/>
      <c r="AA111" s="544"/>
      <c r="AB111" s="544"/>
      <c r="AC111" s="544"/>
    </row>
    <row r="112" spans="1:68" ht="14.25" hidden="1" customHeight="1" x14ac:dyDescent="0.25">
      <c r="A112" s="545" t="s">
        <v>73</v>
      </c>
      <c r="B112" s="546"/>
      <c r="C112" s="546"/>
      <c r="D112" s="546"/>
      <c r="E112" s="546"/>
      <c r="F112" s="546"/>
      <c r="G112" s="546"/>
      <c r="H112" s="546"/>
      <c r="I112" s="546"/>
      <c r="J112" s="546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69</v>
      </c>
      <c r="X113" s="541">
        <v>500</v>
      </c>
      <c r="Y113" s="542">
        <f>IFERROR(IF(X113="",0,CEILING((X113/$H113),1)*$H113),"")</f>
        <v>502.2</v>
      </c>
      <c r="Z113" s="36">
        <f>IFERROR(IF(Y113=0,"",ROUNDUP(Y113/H113,0)*0.01898),"")</f>
        <v>1.17676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531.66666666666674</v>
      </c>
      <c r="BN113" s="64">
        <f>IFERROR(Y113*I113/H113,"0")</f>
        <v>534.00599999999997</v>
      </c>
      <c r="BO113" s="64">
        <f>IFERROR(1/J113*(X113/H113),"0")</f>
        <v>0.96450617283950624</v>
      </c>
      <c r="BP113" s="64">
        <f>IFERROR(1/J113*(Y113/H113),"0")</f>
        <v>0.96875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69</v>
      </c>
      <c r="X115" s="541">
        <v>583</v>
      </c>
      <c r="Y115" s="542">
        <f>IFERROR(IF(X115="",0,CEILING((X115/$H115),1)*$H115),"")</f>
        <v>583.20000000000005</v>
      </c>
      <c r="Z115" s="36">
        <f>IFERROR(IF(Y115=0,"",ROUNDUP(Y115/H115,0)*0.00651),"")</f>
        <v>1.4061600000000001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637.4133333333333</v>
      </c>
      <c r="BN115" s="64">
        <f>IFERROR(Y115*I115/H115,"0")</f>
        <v>637.63199999999995</v>
      </c>
      <c r="BO115" s="64">
        <f>IFERROR(1/J115*(X115/H115),"0")</f>
        <v>1.1864061864061866</v>
      </c>
      <c r="BP115" s="64">
        <f>IFERROR(1/J115*(Y115/H115),"0")</f>
        <v>1.1868131868131868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2"/>
      <c r="B117" s="546"/>
      <c r="C117" s="546"/>
      <c r="D117" s="546"/>
      <c r="E117" s="546"/>
      <c r="F117" s="546"/>
      <c r="G117" s="546"/>
      <c r="H117" s="546"/>
      <c r="I117" s="546"/>
      <c r="J117" s="546"/>
      <c r="K117" s="546"/>
      <c r="L117" s="546"/>
      <c r="M117" s="546"/>
      <c r="N117" s="546"/>
      <c r="O117" s="553"/>
      <c r="P117" s="549" t="s">
        <v>71</v>
      </c>
      <c r="Q117" s="550"/>
      <c r="R117" s="550"/>
      <c r="S117" s="550"/>
      <c r="T117" s="550"/>
      <c r="U117" s="550"/>
      <c r="V117" s="551"/>
      <c r="W117" s="37" t="s">
        <v>72</v>
      </c>
      <c r="X117" s="543">
        <f>IFERROR(X113/H113,"0")+IFERROR(X114/H114,"0")+IFERROR(X115/H115,"0")+IFERROR(X116/H116,"0")</f>
        <v>277.65432098765433</v>
      </c>
      <c r="Y117" s="543">
        <f>IFERROR(Y113/H113,"0")+IFERROR(Y114/H114,"0")+IFERROR(Y115/H115,"0")+IFERROR(Y116/H116,"0")</f>
        <v>278</v>
      </c>
      <c r="Z117" s="543">
        <f>IFERROR(IF(Z113="",0,Z113),"0")+IFERROR(IF(Z114="",0,Z114),"0")+IFERROR(IF(Z115="",0,Z115),"0")+IFERROR(IF(Z116="",0,Z116),"0")</f>
        <v>2.5829200000000001</v>
      </c>
      <c r="AA117" s="544"/>
      <c r="AB117" s="544"/>
      <c r="AC117" s="544"/>
    </row>
    <row r="118" spans="1:68" x14ac:dyDescent="0.2">
      <c r="A118" s="546"/>
      <c r="B118" s="546"/>
      <c r="C118" s="546"/>
      <c r="D118" s="546"/>
      <c r="E118" s="546"/>
      <c r="F118" s="546"/>
      <c r="G118" s="546"/>
      <c r="H118" s="546"/>
      <c r="I118" s="546"/>
      <c r="J118" s="546"/>
      <c r="K118" s="546"/>
      <c r="L118" s="546"/>
      <c r="M118" s="546"/>
      <c r="N118" s="546"/>
      <c r="O118" s="553"/>
      <c r="P118" s="549" t="s">
        <v>71</v>
      </c>
      <c r="Q118" s="550"/>
      <c r="R118" s="550"/>
      <c r="S118" s="550"/>
      <c r="T118" s="550"/>
      <c r="U118" s="550"/>
      <c r="V118" s="551"/>
      <c r="W118" s="37" t="s">
        <v>69</v>
      </c>
      <c r="X118" s="543">
        <f>IFERROR(SUM(X113:X116),"0")</f>
        <v>1083</v>
      </c>
      <c r="Y118" s="543">
        <f>IFERROR(SUM(Y113:Y116),"0")</f>
        <v>1085.4000000000001</v>
      </c>
      <c r="Z118" s="37"/>
      <c r="AA118" s="544"/>
      <c r="AB118" s="544"/>
      <c r="AC118" s="544"/>
    </row>
    <row r="119" spans="1:68" ht="14.25" hidden="1" customHeight="1" x14ac:dyDescent="0.25">
      <c r="A119" s="545" t="s">
        <v>165</v>
      </c>
      <c r="B119" s="546"/>
      <c r="C119" s="546"/>
      <c r="D119" s="546"/>
      <c r="E119" s="546"/>
      <c r="F119" s="546"/>
      <c r="G119" s="546"/>
      <c r="H119" s="546"/>
      <c r="I119" s="546"/>
      <c r="J119" s="546"/>
      <c r="K119" s="546"/>
      <c r="L119" s="546"/>
      <c r="M119" s="546"/>
      <c r="N119" s="546"/>
      <c r="O119" s="546"/>
      <c r="P119" s="546"/>
      <c r="Q119" s="546"/>
      <c r="R119" s="546"/>
      <c r="S119" s="546"/>
      <c r="T119" s="546"/>
      <c r="U119" s="546"/>
      <c r="V119" s="546"/>
      <c r="W119" s="546"/>
      <c r="X119" s="546"/>
      <c r="Y119" s="546"/>
      <c r="Z119" s="546"/>
      <c r="AA119" s="537"/>
      <c r="AB119" s="537"/>
      <c r="AC119" s="537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2"/>
      <c r="B121" s="546"/>
      <c r="C121" s="546"/>
      <c r="D121" s="546"/>
      <c r="E121" s="546"/>
      <c r="F121" s="546"/>
      <c r="G121" s="546"/>
      <c r="H121" s="546"/>
      <c r="I121" s="546"/>
      <c r="J121" s="546"/>
      <c r="K121" s="546"/>
      <c r="L121" s="546"/>
      <c r="M121" s="546"/>
      <c r="N121" s="546"/>
      <c r="O121" s="553"/>
      <c r="P121" s="549" t="s">
        <v>71</v>
      </c>
      <c r="Q121" s="550"/>
      <c r="R121" s="550"/>
      <c r="S121" s="550"/>
      <c r="T121" s="550"/>
      <c r="U121" s="550"/>
      <c r="V121" s="551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hidden="1" x14ac:dyDescent="0.2">
      <c r="A122" s="546"/>
      <c r="B122" s="546"/>
      <c r="C122" s="546"/>
      <c r="D122" s="546"/>
      <c r="E122" s="546"/>
      <c r="F122" s="546"/>
      <c r="G122" s="546"/>
      <c r="H122" s="546"/>
      <c r="I122" s="546"/>
      <c r="J122" s="546"/>
      <c r="K122" s="546"/>
      <c r="L122" s="546"/>
      <c r="M122" s="546"/>
      <c r="N122" s="546"/>
      <c r="O122" s="553"/>
      <c r="P122" s="549" t="s">
        <v>71</v>
      </c>
      <c r="Q122" s="550"/>
      <c r="R122" s="550"/>
      <c r="S122" s="550"/>
      <c r="T122" s="550"/>
      <c r="U122" s="550"/>
      <c r="V122" s="551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hidden="1" customHeight="1" x14ac:dyDescent="0.25">
      <c r="A123" s="574" t="s">
        <v>222</v>
      </c>
      <c r="B123" s="546"/>
      <c r="C123" s="546"/>
      <c r="D123" s="546"/>
      <c r="E123" s="546"/>
      <c r="F123" s="546"/>
      <c r="G123" s="546"/>
      <c r="H123" s="546"/>
      <c r="I123" s="546"/>
      <c r="J123" s="546"/>
      <c r="K123" s="546"/>
      <c r="L123" s="546"/>
      <c r="M123" s="546"/>
      <c r="N123" s="546"/>
      <c r="O123" s="546"/>
      <c r="P123" s="546"/>
      <c r="Q123" s="546"/>
      <c r="R123" s="546"/>
      <c r="S123" s="546"/>
      <c r="T123" s="546"/>
      <c r="U123" s="546"/>
      <c r="V123" s="546"/>
      <c r="W123" s="546"/>
      <c r="X123" s="546"/>
      <c r="Y123" s="546"/>
      <c r="Z123" s="546"/>
      <c r="AA123" s="536"/>
      <c r="AB123" s="536"/>
      <c r="AC123" s="536"/>
    </row>
    <row r="124" spans="1:68" ht="14.25" hidden="1" customHeight="1" x14ac:dyDescent="0.25">
      <c r="A124" s="545" t="s">
        <v>99</v>
      </c>
      <c r="B124" s="546"/>
      <c r="C124" s="546"/>
      <c r="D124" s="546"/>
      <c r="E124" s="546"/>
      <c r="F124" s="546"/>
      <c r="G124" s="546"/>
      <c r="H124" s="546"/>
      <c r="I124" s="546"/>
      <c r="J124" s="546"/>
      <c r="K124" s="546"/>
      <c r="L124" s="546"/>
      <c r="M124" s="546"/>
      <c r="N124" s="546"/>
      <c r="O124" s="546"/>
      <c r="P124" s="546"/>
      <c r="Q124" s="546"/>
      <c r="R124" s="546"/>
      <c r="S124" s="546"/>
      <c r="T124" s="546"/>
      <c r="U124" s="546"/>
      <c r="V124" s="546"/>
      <c r="W124" s="546"/>
      <c r="X124" s="546"/>
      <c r="Y124" s="546"/>
      <c r="Z124" s="546"/>
      <c r="AA124" s="537"/>
      <c r="AB124" s="537"/>
      <c r="AC124" s="537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2"/>
      <c r="B127" s="546"/>
      <c r="C127" s="546"/>
      <c r="D127" s="546"/>
      <c r="E127" s="546"/>
      <c r="F127" s="546"/>
      <c r="G127" s="546"/>
      <c r="H127" s="546"/>
      <c r="I127" s="546"/>
      <c r="J127" s="546"/>
      <c r="K127" s="546"/>
      <c r="L127" s="546"/>
      <c r="M127" s="546"/>
      <c r="N127" s="546"/>
      <c r="O127" s="553"/>
      <c r="P127" s="549" t="s">
        <v>71</v>
      </c>
      <c r="Q127" s="550"/>
      <c r="R127" s="550"/>
      <c r="S127" s="550"/>
      <c r="T127" s="550"/>
      <c r="U127" s="550"/>
      <c r="V127" s="551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hidden="1" x14ac:dyDescent="0.2">
      <c r="A128" s="546"/>
      <c r="B128" s="546"/>
      <c r="C128" s="546"/>
      <c r="D128" s="546"/>
      <c r="E128" s="546"/>
      <c r="F128" s="546"/>
      <c r="G128" s="546"/>
      <c r="H128" s="546"/>
      <c r="I128" s="546"/>
      <c r="J128" s="546"/>
      <c r="K128" s="546"/>
      <c r="L128" s="546"/>
      <c r="M128" s="546"/>
      <c r="N128" s="546"/>
      <c r="O128" s="553"/>
      <c r="P128" s="549" t="s">
        <v>71</v>
      </c>
      <c r="Q128" s="550"/>
      <c r="R128" s="550"/>
      <c r="S128" s="550"/>
      <c r="T128" s="550"/>
      <c r="U128" s="550"/>
      <c r="V128" s="551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hidden="1" customHeight="1" x14ac:dyDescent="0.25">
      <c r="A129" s="545" t="s">
        <v>64</v>
      </c>
      <c r="B129" s="546"/>
      <c r="C129" s="546"/>
      <c r="D129" s="546"/>
      <c r="E129" s="546"/>
      <c r="F129" s="546"/>
      <c r="G129" s="546"/>
      <c r="H129" s="546"/>
      <c r="I129" s="546"/>
      <c r="J129" s="546"/>
      <c r="K129" s="546"/>
      <c r="L129" s="546"/>
      <c r="M129" s="546"/>
      <c r="N129" s="546"/>
      <c r="O129" s="546"/>
      <c r="P129" s="546"/>
      <c r="Q129" s="546"/>
      <c r="R129" s="546"/>
      <c r="S129" s="546"/>
      <c r="T129" s="546"/>
      <c r="U129" s="546"/>
      <c r="V129" s="546"/>
      <c r="W129" s="546"/>
      <c r="X129" s="546"/>
      <c r="Y129" s="546"/>
      <c r="Z129" s="546"/>
      <c r="AA129" s="537"/>
      <c r="AB129" s="537"/>
      <c r="AC129" s="537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2"/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L132" s="546"/>
      <c r="M132" s="546"/>
      <c r="N132" s="546"/>
      <c r="O132" s="553"/>
      <c r="P132" s="549" t="s">
        <v>71</v>
      </c>
      <c r="Q132" s="550"/>
      <c r="R132" s="550"/>
      <c r="S132" s="550"/>
      <c r="T132" s="550"/>
      <c r="U132" s="550"/>
      <c r="V132" s="551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hidden="1" x14ac:dyDescent="0.2">
      <c r="A133" s="546"/>
      <c r="B133" s="546"/>
      <c r="C133" s="546"/>
      <c r="D133" s="546"/>
      <c r="E133" s="546"/>
      <c r="F133" s="546"/>
      <c r="G133" s="546"/>
      <c r="H133" s="546"/>
      <c r="I133" s="546"/>
      <c r="J133" s="546"/>
      <c r="K133" s="546"/>
      <c r="L133" s="546"/>
      <c r="M133" s="546"/>
      <c r="N133" s="546"/>
      <c r="O133" s="553"/>
      <c r="P133" s="549" t="s">
        <v>71</v>
      </c>
      <c r="Q133" s="550"/>
      <c r="R133" s="550"/>
      <c r="S133" s="550"/>
      <c r="T133" s="550"/>
      <c r="U133" s="550"/>
      <c r="V133" s="551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hidden="1" customHeight="1" x14ac:dyDescent="0.25">
      <c r="A134" s="545" t="s">
        <v>73</v>
      </c>
      <c r="B134" s="546"/>
      <c r="C134" s="546"/>
      <c r="D134" s="546"/>
      <c r="E134" s="546"/>
      <c r="F134" s="546"/>
      <c r="G134" s="546"/>
      <c r="H134" s="546"/>
      <c r="I134" s="546"/>
      <c r="J134" s="546"/>
      <c r="K134" s="546"/>
      <c r="L134" s="546"/>
      <c r="M134" s="546"/>
      <c r="N134" s="546"/>
      <c r="O134" s="546"/>
      <c r="P134" s="546"/>
      <c r="Q134" s="546"/>
      <c r="R134" s="546"/>
      <c r="S134" s="546"/>
      <c r="T134" s="546"/>
      <c r="U134" s="546"/>
      <c r="V134" s="546"/>
      <c r="W134" s="546"/>
      <c r="X134" s="546"/>
      <c r="Y134" s="546"/>
      <c r="Z134" s="546"/>
      <c r="AA134" s="537"/>
      <c r="AB134" s="537"/>
      <c r="AC134" s="537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2"/>
      <c r="B137" s="546"/>
      <c r="C137" s="546"/>
      <c r="D137" s="546"/>
      <c r="E137" s="546"/>
      <c r="F137" s="546"/>
      <c r="G137" s="546"/>
      <c r="H137" s="546"/>
      <c r="I137" s="546"/>
      <c r="J137" s="546"/>
      <c r="K137" s="546"/>
      <c r="L137" s="546"/>
      <c r="M137" s="546"/>
      <c r="N137" s="546"/>
      <c r="O137" s="553"/>
      <c r="P137" s="549" t="s">
        <v>71</v>
      </c>
      <c r="Q137" s="550"/>
      <c r="R137" s="550"/>
      <c r="S137" s="550"/>
      <c r="T137" s="550"/>
      <c r="U137" s="550"/>
      <c r="V137" s="551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hidden="1" x14ac:dyDescent="0.2">
      <c r="A138" s="546"/>
      <c r="B138" s="546"/>
      <c r="C138" s="546"/>
      <c r="D138" s="546"/>
      <c r="E138" s="546"/>
      <c r="F138" s="546"/>
      <c r="G138" s="546"/>
      <c r="H138" s="546"/>
      <c r="I138" s="546"/>
      <c r="J138" s="546"/>
      <c r="K138" s="546"/>
      <c r="L138" s="546"/>
      <c r="M138" s="546"/>
      <c r="N138" s="546"/>
      <c r="O138" s="553"/>
      <c r="P138" s="549" t="s">
        <v>71</v>
      </c>
      <c r="Q138" s="550"/>
      <c r="R138" s="550"/>
      <c r="S138" s="550"/>
      <c r="T138" s="550"/>
      <c r="U138" s="550"/>
      <c r="V138" s="551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hidden="1" customHeight="1" x14ac:dyDescent="0.25">
      <c r="A139" s="574" t="s">
        <v>97</v>
      </c>
      <c r="B139" s="546"/>
      <c r="C139" s="546"/>
      <c r="D139" s="546"/>
      <c r="E139" s="546"/>
      <c r="F139" s="546"/>
      <c r="G139" s="546"/>
      <c r="H139" s="546"/>
      <c r="I139" s="546"/>
      <c r="J139" s="546"/>
      <c r="K139" s="546"/>
      <c r="L139" s="546"/>
      <c r="M139" s="546"/>
      <c r="N139" s="546"/>
      <c r="O139" s="546"/>
      <c r="P139" s="546"/>
      <c r="Q139" s="546"/>
      <c r="R139" s="546"/>
      <c r="S139" s="546"/>
      <c r="T139" s="546"/>
      <c r="U139" s="546"/>
      <c r="V139" s="546"/>
      <c r="W139" s="546"/>
      <c r="X139" s="546"/>
      <c r="Y139" s="546"/>
      <c r="Z139" s="546"/>
      <c r="AA139" s="536"/>
      <c r="AB139" s="536"/>
      <c r="AC139" s="536"/>
    </row>
    <row r="140" spans="1:68" ht="14.25" hidden="1" customHeight="1" x14ac:dyDescent="0.25">
      <c r="A140" s="545" t="s">
        <v>99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546"/>
      <c r="AA140" s="537"/>
      <c r="AB140" s="537"/>
      <c r="AC140" s="537"/>
    </row>
    <row r="141" spans="1:68" ht="27" hidden="1" customHeight="1" x14ac:dyDescent="0.25">
      <c r="A141" s="54" t="s">
        <v>234</v>
      </c>
      <c r="B141" s="54" t="s">
        <v>235</v>
      </c>
      <c r="C141" s="31">
        <v>4301012244</v>
      </c>
      <c r="D141" s="547">
        <v>4680115887374</v>
      </c>
      <c r="E141" s="548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7"/>
      <c r="R141" s="557"/>
      <c r="S141" s="557"/>
      <c r="T141" s="558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238</v>
      </c>
      <c r="B142" s="54" t="s">
        <v>239</v>
      </c>
      <c r="C142" s="31">
        <v>4301011705</v>
      </c>
      <c r="D142" s="547">
        <v>4607091384604</v>
      </c>
      <c r="E142" s="548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7"/>
      <c r="R142" s="557"/>
      <c r="S142" s="557"/>
      <c r="T142" s="558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241</v>
      </c>
      <c r="B143" s="54" t="s">
        <v>242</v>
      </c>
      <c r="C143" s="31">
        <v>4301012179</v>
      </c>
      <c r="D143" s="547">
        <v>4680115886810</v>
      </c>
      <c r="E143" s="548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7"/>
      <c r="R143" s="557"/>
      <c r="S143" s="557"/>
      <c r="T143" s="558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2"/>
      <c r="B144" s="546"/>
      <c r="C144" s="546"/>
      <c r="D144" s="546"/>
      <c r="E144" s="546"/>
      <c r="F144" s="546"/>
      <c r="G144" s="546"/>
      <c r="H144" s="546"/>
      <c r="I144" s="546"/>
      <c r="J144" s="546"/>
      <c r="K144" s="546"/>
      <c r="L144" s="546"/>
      <c r="M144" s="546"/>
      <c r="N144" s="546"/>
      <c r="O144" s="553"/>
      <c r="P144" s="549" t="s">
        <v>71</v>
      </c>
      <c r="Q144" s="550"/>
      <c r="R144" s="550"/>
      <c r="S144" s="550"/>
      <c r="T144" s="550"/>
      <c r="U144" s="550"/>
      <c r="V144" s="551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hidden="1" x14ac:dyDescent="0.2">
      <c r="A145" s="546"/>
      <c r="B145" s="546"/>
      <c r="C145" s="546"/>
      <c r="D145" s="546"/>
      <c r="E145" s="546"/>
      <c r="F145" s="546"/>
      <c r="G145" s="546"/>
      <c r="H145" s="546"/>
      <c r="I145" s="546"/>
      <c r="J145" s="546"/>
      <c r="K145" s="546"/>
      <c r="L145" s="546"/>
      <c r="M145" s="546"/>
      <c r="N145" s="546"/>
      <c r="O145" s="553"/>
      <c r="P145" s="549" t="s">
        <v>71</v>
      </c>
      <c r="Q145" s="550"/>
      <c r="R145" s="550"/>
      <c r="S145" s="550"/>
      <c r="T145" s="550"/>
      <c r="U145" s="550"/>
      <c r="V145" s="551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hidden="1" customHeight="1" x14ac:dyDescent="0.25">
      <c r="A146" s="545" t="s">
        <v>64</v>
      </c>
      <c r="B146" s="546"/>
      <c r="C146" s="546"/>
      <c r="D146" s="546"/>
      <c r="E146" s="546"/>
      <c r="F146" s="546"/>
      <c r="G146" s="546"/>
      <c r="H146" s="546"/>
      <c r="I146" s="546"/>
      <c r="J146" s="546"/>
      <c r="K146" s="546"/>
      <c r="L146" s="546"/>
      <c r="M146" s="546"/>
      <c r="N146" s="546"/>
      <c r="O146" s="546"/>
      <c r="P146" s="546"/>
      <c r="Q146" s="546"/>
      <c r="R146" s="546"/>
      <c r="S146" s="546"/>
      <c r="T146" s="546"/>
      <c r="U146" s="546"/>
      <c r="V146" s="546"/>
      <c r="W146" s="546"/>
      <c r="X146" s="546"/>
      <c r="Y146" s="546"/>
      <c r="Z146" s="546"/>
      <c r="AA146" s="537"/>
      <c r="AB146" s="537"/>
      <c r="AC146" s="537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47">
        <v>4607091387667</v>
      </c>
      <c r="E147" s="548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47">
        <v>4607091387636</v>
      </c>
      <c r="E148" s="548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47">
        <v>4607091382426</v>
      </c>
      <c r="E149" s="548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2"/>
      <c r="B150" s="546"/>
      <c r="C150" s="546"/>
      <c r="D150" s="546"/>
      <c r="E150" s="546"/>
      <c r="F150" s="546"/>
      <c r="G150" s="546"/>
      <c r="H150" s="546"/>
      <c r="I150" s="546"/>
      <c r="J150" s="546"/>
      <c r="K150" s="546"/>
      <c r="L150" s="546"/>
      <c r="M150" s="546"/>
      <c r="N150" s="546"/>
      <c r="O150" s="553"/>
      <c r="P150" s="549" t="s">
        <v>71</v>
      </c>
      <c r="Q150" s="550"/>
      <c r="R150" s="550"/>
      <c r="S150" s="550"/>
      <c r="T150" s="550"/>
      <c r="U150" s="550"/>
      <c r="V150" s="551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hidden="1" x14ac:dyDescent="0.2">
      <c r="A151" s="546"/>
      <c r="B151" s="546"/>
      <c r="C151" s="546"/>
      <c r="D151" s="546"/>
      <c r="E151" s="546"/>
      <c r="F151" s="546"/>
      <c r="G151" s="546"/>
      <c r="H151" s="546"/>
      <c r="I151" s="546"/>
      <c r="J151" s="546"/>
      <c r="K151" s="546"/>
      <c r="L151" s="546"/>
      <c r="M151" s="546"/>
      <c r="N151" s="546"/>
      <c r="O151" s="553"/>
      <c r="P151" s="549" t="s">
        <v>71</v>
      </c>
      <c r="Q151" s="550"/>
      <c r="R151" s="550"/>
      <c r="S151" s="550"/>
      <c r="T151" s="550"/>
      <c r="U151" s="550"/>
      <c r="V151" s="551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hidden="1" customHeight="1" x14ac:dyDescent="0.25">
      <c r="A152" s="545" t="s">
        <v>73</v>
      </c>
      <c r="B152" s="546"/>
      <c r="C152" s="546"/>
      <c r="D152" s="546"/>
      <c r="E152" s="546"/>
      <c r="F152" s="546"/>
      <c r="G152" s="546"/>
      <c r="H152" s="546"/>
      <c r="I152" s="546"/>
      <c r="J152" s="546"/>
      <c r="K152" s="546"/>
      <c r="L152" s="546"/>
      <c r="M152" s="546"/>
      <c r="N152" s="546"/>
      <c r="O152" s="546"/>
      <c r="P152" s="546"/>
      <c r="Q152" s="546"/>
      <c r="R152" s="546"/>
      <c r="S152" s="546"/>
      <c r="T152" s="546"/>
      <c r="U152" s="546"/>
      <c r="V152" s="546"/>
      <c r="W152" s="546"/>
      <c r="X152" s="546"/>
      <c r="Y152" s="546"/>
      <c r="Z152" s="546"/>
      <c r="AA152" s="537"/>
      <c r="AB152" s="537"/>
      <c r="AC152" s="537"/>
    </row>
    <row r="153" spans="1:68" ht="27" hidden="1" customHeight="1" x14ac:dyDescent="0.25">
      <c r="A153" s="54" t="s">
        <v>253</v>
      </c>
      <c r="B153" s="54" t="s">
        <v>254</v>
      </c>
      <c r="C153" s="31">
        <v>4301052064</v>
      </c>
      <c r="D153" s="547">
        <v>4680115887459</v>
      </c>
      <c r="E153" s="548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8" t="s">
        <v>255</v>
      </c>
      <c r="Q153" s="557"/>
      <c r="R153" s="557"/>
      <c r="S153" s="557"/>
      <c r="T153" s="558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52"/>
      <c r="B154" s="546"/>
      <c r="C154" s="546"/>
      <c r="D154" s="546"/>
      <c r="E154" s="546"/>
      <c r="F154" s="546"/>
      <c r="G154" s="546"/>
      <c r="H154" s="546"/>
      <c r="I154" s="546"/>
      <c r="J154" s="546"/>
      <c r="K154" s="546"/>
      <c r="L154" s="546"/>
      <c r="M154" s="546"/>
      <c r="N154" s="546"/>
      <c r="O154" s="553"/>
      <c r="P154" s="549" t="s">
        <v>71</v>
      </c>
      <c r="Q154" s="550"/>
      <c r="R154" s="550"/>
      <c r="S154" s="550"/>
      <c r="T154" s="550"/>
      <c r="U154" s="550"/>
      <c r="V154" s="551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hidden="1" x14ac:dyDescent="0.2">
      <c r="A155" s="546"/>
      <c r="B155" s="546"/>
      <c r="C155" s="546"/>
      <c r="D155" s="546"/>
      <c r="E155" s="546"/>
      <c r="F155" s="546"/>
      <c r="G155" s="546"/>
      <c r="H155" s="546"/>
      <c r="I155" s="546"/>
      <c r="J155" s="546"/>
      <c r="K155" s="546"/>
      <c r="L155" s="546"/>
      <c r="M155" s="546"/>
      <c r="N155" s="546"/>
      <c r="O155" s="553"/>
      <c r="P155" s="549" t="s">
        <v>71</v>
      </c>
      <c r="Q155" s="550"/>
      <c r="R155" s="550"/>
      <c r="S155" s="550"/>
      <c r="T155" s="550"/>
      <c r="U155" s="550"/>
      <c r="V155" s="551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hidden="1" customHeight="1" x14ac:dyDescent="0.2">
      <c r="A156" s="644" t="s">
        <v>257</v>
      </c>
      <c r="B156" s="645"/>
      <c r="C156" s="645"/>
      <c r="D156" s="645"/>
      <c r="E156" s="645"/>
      <c r="F156" s="645"/>
      <c r="G156" s="645"/>
      <c r="H156" s="645"/>
      <c r="I156" s="645"/>
      <c r="J156" s="645"/>
      <c r="K156" s="645"/>
      <c r="L156" s="645"/>
      <c r="M156" s="645"/>
      <c r="N156" s="645"/>
      <c r="O156" s="645"/>
      <c r="P156" s="645"/>
      <c r="Q156" s="645"/>
      <c r="R156" s="645"/>
      <c r="S156" s="645"/>
      <c r="T156" s="645"/>
      <c r="U156" s="645"/>
      <c r="V156" s="645"/>
      <c r="W156" s="645"/>
      <c r="X156" s="645"/>
      <c r="Y156" s="645"/>
      <c r="Z156" s="645"/>
      <c r="AA156" s="48"/>
      <c r="AB156" s="48"/>
      <c r="AC156" s="48"/>
    </row>
    <row r="157" spans="1:68" ht="16.5" hidden="1" customHeight="1" x14ac:dyDescent="0.25">
      <c r="A157" s="574" t="s">
        <v>258</v>
      </c>
      <c r="B157" s="546"/>
      <c r="C157" s="546"/>
      <c r="D157" s="546"/>
      <c r="E157" s="546"/>
      <c r="F157" s="546"/>
      <c r="G157" s="546"/>
      <c r="H157" s="546"/>
      <c r="I157" s="546"/>
      <c r="J157" s="546"/>
      <c r="K157" s="546"/>
      <c r="L157" s="546"/>
      <c r="M157" s="546"/>
      <c r="N157" s="546"/>
      <c r="O157" s="546"/>
      <c r="P157" s="546"/>
      <c r="Q157" s="546"/>
      <c r="R157" s="546"/>
      <c r="S157" s="546"/>
      <c r="T157" s="546"/>
      <c r="U157" s="546"/>
      <c r="V157" s="546"/>
      <c r="W157" s="546"/>
      <c r="X157" s="546"/>
      <c r="Y157" s="546"/>
      <c r="Z157" s="546"/>
      <c r="AA157" s="536"/>
      <c r="AB157" s="536"/>
      <c r="AC157" s="536"/>
    </row>
    <row r="158" spans="1:68" ht="14.25" hidden="1" customHeight="1" x14ac:dyDescent="0.25">
      <c r="A158" s="545" t="s">
        <v>135</v>
      </c>
      <c r="B158" s="546"/>
      <c r="C158" s="546"/>
      <c r="D158" s="546"/>
      <c r="E158" s="546"/>
      <c r="F158" s="546"/>
      <c r="G158" s="546"/>
      <c r="H158" s="546"/>
      <c r="I158" s="546"/>
      <c r="J158" s="546"/>
      <c r="K158" s="546"/>
      <c r="L158" s="546"/>
      <c r="M158" s="546"/>
      <c r="N158" s="546"/>
      <c r="O158" s="546"/>
      <c r="P158" s="546"/>
      <c r="Q158" s="546"/>
      <c r="R158" s="546"/>
      <c r="S158" s="546"/>
      <c r="T158" s="546"/>
      <c r="U158" s="546"/>
      <c r="V158" s="546"/>
      <c r="W158" s="546"/>
      <c r="X158" s="546"/>
      <c r="Y158" s="546"/>
      <c r="Z158" s="546"/>
      <c r="AA158" s="537"/>
      <c r="AB158" s="537"/>
      <c r="AC158" s="537"/>
    </row>
    <row r="159" spans="1:68" ht="27" hidden="1" customHeight="1" x14ac:dyDescent="0.25">
      <c r="A159" s="54" t="s">
        <v>259</v>
      </c>
      <c r="B159" s="54" t="s">
        <v>260</v>
      </c>
      <c r="C159" s="31">
        <v>4301020323</v>
      </c>
      <c r="D159" s="547">
        <v>4680115886223</v>
      </c>
      <c r="E159" s="548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7"/>
      <c r="R159" s="557"/>
      <c r="S159" s="557"/>
      <c r="T159" s="558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52"/>
      <c r="B160" s="546"/>
      <c r="C160" s="546"/>
      <c r="D160" s="546"/>
      <c r="E160" s="546"/>
      <c r="F160" s="546"/>
      <c r="G160" s="546"/>
      <c r="H160" s="546"/>
      <c r="I160" s="546"/>
      <c r="J160" s="546"/>
      <c r="K160" s="546"/>
      <c r="L160" s="546"/>
      <c r="M160" s="546"/>
      <c r="N160" s="546"/>
      <c r="O160" s="553"/>
      <c r="P160" s="549" t="s">
        <v>71</v>
      </c>
      <c r="Q160" s="550"/>
      <c r="R160" s="550"/>
      <c r="S160" s="550"/>
      <c r="T160" s="550"/>
      <c r="U160" s="550"/>
      <c r="V160" s="551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hidden="1" x14ac:dyDescent="0.2">
      <c r="A161" s="546"/>
      <c r="B161" s="546"/>
      <c r="C161" s="546"/>
      <c r="D161" s="546"/>
      <c r="E161" s="546"/>
      <c r="F161" s="546"/>
      <c r="G161" s="546"/>
      <c r="H161" s="546"/>
      <c r="I161" s="546"/>
      <c r="J161" s="546"/>
      <c r="K161" s="546"/>
      <c r="L161" s="546"/>
      <c r="M161" s="546"/>
      <c r="N161" s="546"/>
      <c r="O161" s="553"/>
      <c r="P161" s="549" t="s">
        <v>71</v>
      </c>
      <c r="Q161" s="550"/>
      <c r="R161" s="550"/>
      <c r="S161" s="550"/>
      <c r="T161" s="550"/>
      <c r="U161" s="550"/>
      <c r="V161" s="551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hidden="1" customHeight="1" x14ac:dyDescent="0.25">
      <c r="A162" s="545" t="s">
        <v>64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  <c r="M162" s="546"/>
      <c r="N162" s="546"/>
      <c r="O162" s="546"/>
      <c r="P162" s="546"/>
      <c r="Q162" s="546"/>
      <c r="R162" s="546"/>
      <c r="S162" s="546"/>
      <c r="T162" s="546"/>
      <c r="U162" s="546"/>
      <c r="V162" s="546"/>
      <c r="W162" s="546"/>
      <c r="X162" s="546"/>
      <c r="Y162" s="546"/>
      <c r="Z162" s="546"/>
      <c r="AA162" s="537"/>
      <c r="AB162" s="537"/>
      <c r="AC162" s="537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7">
        <v>4680115880993</v>
      </c>
      <c r="E163" s="548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/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7"/>
      <c r="R163" s="557"/>
      <c r="S163" s="557"/>
      <c r="T163" s="558"/>
      <c r="U163" s="34"/>
      <c r="V163" s="34"/>
      <c r="W163" s="35" t="s">
        <v>69</v>
      </c>
      <c r="X163" s="541">
        <v>41</v>
      </c>
      <c r="Y163" s="542">
        <f t="shared" ref="Y163:Y171" si="5">IFERROR(IF(X163="",0,CEILING((X163/$H163),1)*$H163),"")</f>
        <v>42</v>
      </c>
      <c r="Z163" s="36">
        <f>IFERROR(IF(Y163=0,"",ROUNDUP(Y163/H163,0)*0.00902),"")</f>
        <v>9.0200000000000002E-2</v>
      </c>
      <c r="AA163" s="56"/>
      <c r="AB163" s="57"/>
      <c r="AC163" s="195" t="s">
        <v>264</v>
      </c>
      <c r="AG163" s="64"/>
      <c r="AJ163" s="68"/>
      <c r="AK163" s="68">
        <v>0</v>
      </c>
      <c r="BB163" s="196" t="s">
        <v>1</v>
      </c>
      <c r="BM163" s="64">
        <f t="shared" ref="BM163:BM171" si="6">IFERROR(X163*I163/H163,"0")</f>
        <v>43.635714285714279</v>
      </c>
      <c r="BN163" s="64">
        <f t="shared" ref="BN163:BN171" si="7">IFERROR(Y163*I163/H163,"0")</f>
        <v>44.699999999999996</v>
      </c>
      <c r="BO163" s="64">
        <f t="shared" ref="BO163:BO171" si="8">IFERROR(1/J163*(X163/H163),"0")</f>
        <v>7.3953823953823952E-2</v>
      </c>
      <c r="BP163" s="64">
        <f t="shared" ref="BP163:BP171" si="9">IFERROR(1/J163*(Y163/H163),"0")</f>
        <v>7.575757575757576E-2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4301031204</v>
      </c>
      <c r="D164" s="547">
        <v>4680115881761</v>
      </c>
      <c r="E164" s="548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7">
        <v>4680115881563</v>
      </c>
      <c r="E165" s="548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110</v>
      </c>
      <c r="M165" s="33" t="s">
        <v>68</v>
      </c>
      <c r="N165" s="33"/>
      <c r="O165" s="32">
        <v>40</v>
      </c>
      <c r="P165" s="5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7"/>
      <c r="R165" s="557"/>
      <c r="S165" s="557"/>
      <c r="T165" s="558"/>
      <c r="U165" s="34"/>
      <c r="V165" s="34"/>
      <c r="W165" s="35" t="s">
        <v>69</v>
      </c>
      <c r="X165" s="541">
        <v>56</v>
      </c>
      <c r="Y165" s="542">
        <f t="shared" si="5"/>
        <v>58.800000000000004</v>
      </c>
      <c r="Z165" s="36">
        <f>IFERROR(IF(Y165=0,"",ROUNDUP(Y165/H165,0)*0.00902),"")</f>
        <v>0.12628</v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58.8</v>
      </c>
      <c r="BN165" s="64">
        <f t="shared" si="7"/>
        <v>61.740000000000009</v>
      </c>
      <c r="BO165" s="64">
        <f t="shared" si="8"/>
        <v>0.10101010101010101</v>
      </c>
      <c r="BP165" s="64">
        <f t="shared" si="9"/>
        <v>0.10606060606060606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7">
        <v>4680115880986</v>
      </c>
      <c r="E166" s="548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7"/>
      <c r="R166" s="557"/>
      <c r="S166" s="557"/>
      <c r="T166" s="558"/>
      <c r="U166" s="34"/>
      <c r="V166" s="34"/>
      <c r="W166" s="35" t="s">
        <v>69</v>
      </c>
      <c r="X166" s="541">
        <v>44</v>
      </c>
      <c r="Y166" s="542">
        <f t="shared" si="5"/>
        <v>44.1</v>
      </c>
      <c r="Z166" s="36">
        <f>IFERROR(IF(Y166=0,"",ROUNDUP(Y166/H166,0)*0.00502),"")</f>
        <v>0.10542</v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46.723809523809521</v>
      </c>
      <c r="BN166" s="64">
        <f t="shared" si="7"/>
        <v>46.83</v>
      </c>
      <c r="BO166" s="64">
        <f t="shared" si="8"/>
        <v>8.9540089540089546E-2</v>
      </c>
      <c r="BP166" s="64">
        <f t="shared" si="9"/>
        <v>8.9743589743589758E-2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4301031205</v>
      </c>
      <c r="D167" s="547">
        <v>4680115881785</v>
      </c>
      <c r="E167" s="548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7"/>
      <c r="R167" s="557"/>
      <c r="S167" s="557"/>
      <c r="T167" s="558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47">
        <v>4680115886537</v>
      </c>
      <c r="E168" s="548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7"/>
      <c r="R168" s="557"/>
      <c r="S168" s="557"/>
      <c r="T168" s="558"/>
      <c r="U168" s="34"/>
      <c r="V168" s="34"/>
      <c r="W168" s="35" t="s">
        <v>69</v>
      </c>
      <c r="X168" s="541">
        <v>5</v>
      </c>
      <c r="Y168" s="542">
        <f t="shared" si="5"/>
        <v>5.4</v>
      </c>
      <c r="Z168" s="36">
        <f>IFERROR(IF(Y168=0,"",ROUNDUP(Y168/H168,0)*0.00502),"")</f>
        <v>1.506E-2</v>
      </c>
      <c r="AA168" s="56"/>
      <c r="AB168" s="57"/>
      <c r="AC168" s="205" t="s">
        <v>278</v>
      </c>
      <c r="AG168" s="64"/>
      <c r="AJ168" s="68"/>
      <c r="AK168" s="68">
        <v>0</v>
      </c>
      <c r="BB168" s="206" t="s">
        <v>1</v>
      </c>
      <c r="BM168" s="64">
        <f t="shared" si="6"/>
        <v>5.3611111111111116</v>
      </c>
      <c r="BN168" s="64">
        <f t="shared" si="7"/>
        <v>5.79</v>
      </c>
      <c r="BO168" s="64">
        <f t="shared" si="8"/>
        <v>1.1870845204178538E-2</v>
      </c>
      <c r="BP168" s="64">
        <f t="shared" si="9"/>
        <v>1.2820512820512822E-2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7">
        <v>4680115881679</v>
      </c>
      <c r="E169" s="548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7"/>
      <c r="R169" s="557"/>
      <c r="S169" s="557"/>
      <c r="T169" s="558"/>
      <c r="U169" s="34"/>
      <c r="V169" s="34"/>
      <c r="W169" s="35" t="s">
        <v>69</v>
      </c>
      <c r="X169" s="541">
        <v>133</v>
      </c>
      <c r="Y169" s="542">
        <f t="shared" si="5"/>
        <v>134.4</v>
      </c>
      <c r="Z169" s="36">
        <f>IFERROR(IF(Y169=0,"",ROUNDUP(Y169/H169,0)*0.00502),"")</f>
        <v>0.32128000000000001</v>
      </c>
      <c r="AA169" s="56"/>
      <c r="AB169" s="57"/>
      <c r="AC169" s="207" t="s">
        <v>270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139.33333333333334</v>
      </c>
      <c r="BN169" s="64">
        <f t="shared" si="7"/>
        <v>140.80000000000001</v>
      </c>
      <c r="BO169" s="64">
        <f t="shared" si="8"/>
        <v>0.27065527065527067</v>
      </c>
      <c r="BP169" s="64">
        <f t="shared" si="9"/>
        <v>0.27350427350427353</v>
      </c>
    </row>
    <row r="170" spans="1:68" ht="27" hidden="1" customHeight="1" x14ac:dyDescent="0.25">
      <c r="A170" s="54" t="s">
        <v>281</v>
      </c>
      <c r="B170" s="54" t="s">
        <v>282</v>
      </c>
      <c r="C170" s="31">
        <v>4301031158</v>
      </c>
      <c r="D170" s="547">
        <v>4680115880191</v>
      </c>
      <c r="E170" s="548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7"/>
      <c r="R170" s="557"/>
      <c r="S170" s="557"/>
      <c r="T170" s="558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4301031245</v>
      </c>
      <c r="D171" s="547">
        <v>4680115883963</v>
      </c>
      <c r="E171" s="548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7"/>
      <c r="R171" s="557"/>
      <c r="S171" s="557"/>
      <c r="T171" s="558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2"/>
      <c r="B172" s="546"/>
      <c r="C172" s="546"/>
      <c r="D172" s="546"/>
      <c r="E172" s="546"/>
      <c r="F172" s="546"/>
      <c r="G172" s="546"/>
      <c r="H172" s="546"/>
      <c r="I172" s="546"/>
      <c r="J172" s="546"/>
      <c r="K172" s="546"/>
      <c r="L172" s="546"/>
      <c r="M172" s="546"/>
      <c r="N172" s="546"/>
      <c r="O172" s="553"/>
      <c r="P172" s="549" t="s">
        <v>71</v>
      </c>
      <c r="Q172" s="550"/>
      <c r="R172" s="550"/>
      <c r="S172" s="550"/>
      <c r="T172" s="550"/>
      <c r="U172" s="550"/>
      <c r="V172" s="551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110.15873015873015</v>
      </c>
      <c r="Y172" s="543">
        <f>IFERROR(Y163/H163,"0")+IFERROR(Y164/H164,"0")+IFERROR(Y165/H165,"0")+IFERROR(Y166/H166,"0")+IFERROR(Y167/H167,"0")+IFERROR(Y168/H168,"0")+IFERROR(Y169/H169,"0")+IFERROR(Y170/H170,"0")+IFERROR(Y171/H171,"0")</f>
        <v>112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0.65824000000000005</v>
      </c>
      <c r="AA172" s="544"/>
      <c r="AB172" s="544"/>
      <c r="AC172" s="544"/>
    </row>
    <row r="173" spans="1:68" x14ac:dyDescent="0.2">
      <c r="A173" s="546"/>
      <c r="B173" s="546"/>
      <c r="C173" s="546"/>
      <c r="D173" s="546"/>
      <c r="E173" s="546"/>
      <c r="F173" s="546"/>
      <c r="G173" s="546"/>
      <c r="H173" s="546"/>
      <c r="I173" s="546"/>
      <c r="J173" s="546"/>
      <c r="K173" s="546"/>
      <c r="L173" s="546"/>
      <c r="M173" s="546"/>
      <c r="N173" s="546"/>
      <c r="O173" s="553"/>
      <c r="P173" s="549" t="s">
        <v>71</v>
      </c>
      <c r="Q173" s="550"/>
      <c r="R173" s="550"/>
      <c r="S173" s="550"/>
      <c r="T173" s="550"/>
      <c r="U173" s="550"/>
      <c r="V173" s="551"/>
      <c r="W173" s="37" t="s">
        <v>69</v>
      </c>
      <c r="X173" s="543">
        <f>IFERROR(SUM(X163:X171),"0")</f>
        <v>279</v>
      </c>
      <c r="Y173" s="543">
        <f>IFERROR(SUM(Y163:Y171),"0")</f>
        <v>284.70000000000005</v>
      </c>
      <c r="Z173" s="37"/>
      <c r="AA173" s="544"/>
      <c r="AB173" s="544"/>
      <c r="AC173" s="544"/>
    </row>
    <row r="174" spans="1:68" ht="14.25" hidden="1" customHeight="1" x14ac:dyDescent="0.25">
      <c r="A174" s="545" t="s">
        <v>91</v>
      </c>
      <c r="B174" s="546"/>
      <c r="C174" s="546"/>
      <c r="D174" s="546"/>
      <c r="E174" s="546"/>
      <c r="F174" s="546"/>
      <c r="G174" s="546"/>
      <c r="H174" s="546"/>
      <c r="I174" s="546"/>
      <c r="J174" s="546"/>
      <c r="K174" s="546"/>
      <c r="L174" s="546"/>
      <c r="M174" s="546"/>
      <c r="N174" s="546"/>
      <c r="O174" s="546"/>
      <c r="P174" s="546"/>
      <c r="Q174" s="546"/>
      <c r="R174" s="546"/>
      <c r="S174" s="546"/>
      <c r="T174" s="546"/>
      <c r="U174" s="546"/>
      <c r="V174" s="546"/>
      <c r="W174" s="546"/>
      <c r="X174" s="546"/>
      <c r="Y174" s="546"/>
      <c r="Z174" s="546"/>
      <c r="AA174" s="537"/>
      <c r="AB174" s="537"/>
      <c r="AC174" s="537"/>
    </row>
    <row r="175" spans="1:68" ht="27" hidden="1" customHeight="1" x14ac:dyDescent="0.25">
      <c r="A175" s="54" t="s">
        <v>286</v>
      </c>
      <c r="B175" s="54" t="s">
        <v>287</v>
      </c>
      <c r="C175" s="31">
        <v>4301032053</v>
      </c>
      <c r="D175" s="547">
        <v>4680115886780</v>
      </c>
      <c r="E175" s="548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4301032051</v>
      </c>
      <c r="D176" s="547">
        <v>4680115886742</v>
      </c>
      <c r="E176" s="548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69</v>
      </c>
      <c r="X176" s="541">
        <v>0</v>
      </c>
      <c r="Y176" s="54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4301032052</v>
      </c>
      <c r="D177" s="547">
        <v>4680115886766</v>
      </c>
      <c r="E177" s="548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7"/>
      <c r="R177" s="557"/>
      <c r="S177" s="557"/>
      <c r="T177" s="558"/>
      <c r="U177" s="34"/>
      <c r="V177" s="34"/>
      <c r="W177" s="35" t="s">
        <v>69</v>
      </c>
      <c r="X177" s="541">
        <v>0</v>
      </c>
      <c r="Y177" s="54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52"/>
      <c r="B178" s="546"/>
      <c r="C178" s="546"/>
      <c r="D178" s="546"/>
      <c r="E178" s="546"/>
      <c r="F178" s="546"/>
      <c r="G178" s="546"/>
      <c r="H178" s="546"/>
      <c r="I178" s="546"/>
      <c r="J178" s="546"/>
      <c r="K178" s="546"/>
      <c r="L178" s="546"/>
      <c r="M178" s="546"/>
      <c r="N178" s="546"/>
      <c r="O178" s="553"/>
      <c r="P178" s="549" t="s">
        <v>71</v>
      </c>
      <c r="Q178" s="550"/>
      <c r="R178" s="550"/>
      <c r="S178" s="550"/>
      <c r="T178" s="550"/>
      <c r="U178" s="550"/>
      <c r="V178" s="551"/>
      <c r="W178" s="37" t="s">
        <v>72</v>
      </c>
      <c r="X178" s="543">
        <f>IFERROR(X175/H175,"0")+IFERROR(X176/H176,"0")+IFERROR(X177/H177,"0")</f>
        <v>0</v>
      </c>
      <c r="Y178" s="543">
        <f>IFERROR(Y175/H175,"0")+IFERROR(Y176/H176,"0")+IFERROR(Y177/H177,"0")</f>
        <v>0</v>
      </c>
      <c r="Z178" s="543">
        <f>IFERROR(IF(Z175="",0,Z175),"0")+IFERROR(IF(Z176="",0,Z176),"0")+IFERROR(IF(Z177="",0,Z177),"0")</f>
        <v>0</v>
      </c>
      <c r="AA178" s="544"/>
      <c r="AB178" s="544"/>
      <c r="AC178" s="544"/>
    </row>
    <row r="179" spans="1:68" hidden="1" x14ac:dyDescent="0.2">
      <c r="A179" s="546"/>
      <c r="B179" s="546"/>
      <c r="C179" s="546"/>
      <c r="D179" s="546"/>
      <c r="E179" s="546"/>
      <c r="F179" s="546"/>
      <c r="G179" s="546"/>
      <c r="H179" s="546"/>
      <c r="I179" s="546"/>
      <c r="J179" s="546"/>
      <c r="K179" s="546"/>
      <c r="L179" s="546"/>
      <c r="M179" s="546"/>
      <c r="N179" s="546"/>
      <c r="O179" s="553"/>
      <c r="P179" s="549" t="s">
        <v>71</v>
      </c>
      <c r="Q179" s="550"/>
      <c r="R179" s="550"/>
      <c r="S179" s="550"/>
      <c r="T179" s="550"/>
      <c r="U179" s="550"/>
      <c r="V179" s="551"/>
      <c r="W179" s="37" t="s">
        <v>69</v>
      </c>
      <c r="X179" s="543">
        <f>IFERROR(SUM(X175:X177),"0")</f>
        <v>0</v>
      </c>
      <c r="Y179" s="543">
        <f>IFERROR(SUM(Y175:Y177),"0")</f>
        <v>0</v>
      </c>
      <c r="Z179" s="37"/>
      <c r="AA179" s="544"/>
      <c r="AB179" s="544"/>
      <c r="AC179" s="544"/>
    </row>
    <row r="180" spans="1:68" ht="14.25" hidden="1" customHeight="1" x14ac:dyDescent="0.25">
      <c r="A180" s="545" t="s">
        <v>296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6"/>
      <c r="L180" s="546"/>
      <c r="M180" s="546"/>
      <c r="N180" s="546"/>
      <c r="O180" s="546"/>
      <c r="P180" s="546"/>
      <c r="Q180" s="546"/>
      <c r="R180" s="546"/>
      <c r="S180" s="546"/>
      <c r="T180" s="546"/>
      <c r="U180" s="546"/>
      <c r="V180" s="546"/>
      <c r="W180" s="546"/>
      <c r="X180" s="546"/>
      <c r="Y180" s="546"/>
      <c r="Z180" s="546"/>
      <c r="AA180" s="537"/>
      <c r="AB180" s="537"/>
      <c r="AC180" s="537"/>
    </row>
    <row r="181" spans="1:68" ht="27" hidden="1" customHeight="1" x14ac:dyDescent="0.25">
      <c r="A181" s="54" t="s">
        <v>297</v>
      </c>
      <c r="B181" s="54" t="s">
        <v>298</v>
      </c>
      <c r="C181" s="31">
        <v>4301170013</v>
      </c>
      <c r="D181" s="547">
        <v>4680115886797</v>
      </c>
      <c r="E181" s="548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7"/>
      <c r="R181" s="557"/>
      <c r="S181" s="557"/>
      <c r="T181" s="558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52"/>
      <c r="B182" s="546"/>
      <c r="C182" s="546"/>
      <c r="D182" s="546"/>
      <c r="E182" s="546"/>
      <c r="F182" s="546"/>
      <c r="G182" s="546"/>
      <c r="H182" s="546"/>
      <c r="I182" s="546"/>
      <c r="J182" s="546"/>
      <c r="K182" s="546"/>
      <c r="L182" s="546"/>
      <c r="M182" s="546"/>
      <c r="N182" s="546"/>
      <c r="O182" s="553"/>
      <c r="P182" s="549" t="s">
        <v>71</v>
      </c>
      <c r="Q182" s="550"/>
      <c r="R182" s="550"/>
      <c r="S182" s="550"/>
      <c r="T182" s="550"/>
      <c r="U182" s="550"/>
      <c r="V182" s="551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hidden="1" x14ac:dyDescent="0.2">
      <c r="A183" s="546"/>
      <c r="B183" s="546"/>
      <c r="C183" s="546"/>
      <c r="D183" s="546"/>
      <c r="E183" s="546"/>
      <c r="F183" s="546"/>
      <c r="G183" s="546"/>
      <c r="H183" s="546"/>
      <c r="I183" s="546"/>
      <c r="J183" s="546"/>
      <c r="K183" s="546"/>
      <c r="L183" s="546"/>
      <c r="M183" s="546"/>
      <c r="N183" s="546"/>
      <c r="O183" s="553"/>
      <c r="P183" s="549" t="s">
        <v>71</v>
      </c>
      <c r="Q183" s="550"/>
      <c r="R183" s="550"/>
      <c r="S183" s="550"/>
      <c r="T183" s="550"/>
      <c r="U183" s="550"/>
      <c r="V183" s="551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hidden="1" customHeight="1" x14ac:dyDescent="0.25">
      <c r="A184" s="574" t="s">
        <v>299</v>
      </c>
      <c r="B184" s="546"/>
      <c r="C184" s="546"/>
      <c r="D184" s="546"/>
      <c r="E184" s="546"/>
      <c r="F184" s="546"/>
      <c r="G184" s="546"/>
      <c r="H184" s="546"/>
      <c r="I184" s="546"/>
      <c r="J184" s="546"/>
      <c r="K184" s="546"/>
      <c r="L184" s="546"/>
      <c r="M184" s="546"/>
      <c r="N184" s="546"/>
      <c r="O184" s="546"/>
      <c r="P184" s="546"/>
      <c r="Q184" s="546"/>
      <c r="R184" s="546"/>
      <c r="S184" s="546"/>
      <c r="T184" s="546"/>
      <c r="U184" s="546"/>
      <c r="V184" s="546"/>
      <c r="W184" s="546"/>
      <c r="X184" s="546"/>
      <c r="Y184" s="546"/>
      <c r="Z184" s="546"/>
      <c r="AA184" s="536"/>
      <c r="AB184" s="536"/>
      <c r="AC184" s="536"/>
    </row>
    <row r="185" spans="1:68" ht="14.25" hidden="1" customHeight="1" x14ac:dyDescent="0.25">
      <c r="A185" s="545" t="s">
        <v>99</v>
      </c>
      <c r="B185" s="546"/>
      <c r="C185" s="546"/>
      <c r="D185" s="546"/>
      <c r="E185" s="546"/>
      <c r="F185" s="546"/>
      <c r="G185" s="546"/>
      <c r="H185" s="546"/>
      <c r="I185" s="546"/>
      <c r="J185" s="546"/>
      <c r="K185" s="546"/>
      <c r="L185" s="546"/>
      <c r="M185" s="546"/>
      <c r="N185" s="546"/>
      <c r="O185" s="546"/>
      <c r="P185" s="546"/>
      <c r="Q185" s="546"/>
      <c r="R185" s="546"/>
      <c r="S185" s="546"/>
      <c r="T185" s="546"/>
      <c r="U185" s="546"/>
      <c r="V185" s="546"/>
      <c r="W185" s="546"/>
      <c r="X185" s="546"/>
      <c r="Y185" s="546"/>
      <c r="Z185" s="546"/>
      <c r="AA185" s="537"/>
      <c r="AB185" s="537"/>
      <c r="AC185" s="537"/>
    </row>
    <row r="186" spans="1:68" ht="16.5" hidden="1" customHeight="1" x14ac:dyDescent="0.25">
      <c r="A186" s="54" t="s">
        <v>300</v>
      </c>
      <c r="B186" s="54" t="s">
        <v>301</v>
      </c>
      <c r="C186" s="31">
        <v>4301011450</v>
      </c>
      <c r="D186" s="547">
        <v>4680115881402</v>
      </c>
      <c r="E186" s="548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303</v>
      </c>
      <c r="B187" s="54" t="s">
        <v>304</v>
      </c>
      <c r="C187" s="31">
        <v>4301011768</v>
      </c>
      <c r="D187" s="547">
        <v>4680115881396</v>
      </c>
      <c r="E187" s="548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55</v>
      </c>
      <c r="P187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7"/>
      <c r="R187" s="557"/>
      <c r="S187" s="557"/>
      <c r="T187" s="558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 t="s">
        <v>106</v>
      </c>
      <c r="AK187" s="68">
        <v>37.799999999999997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2"/>
      <c r="B188" s="546"/>
      <c r="C188" s="546"/>
      <c r="D188" s="546"/>
      <c r="E188" s="546"/>
      <c r="F188" s="546"/>
      <c r="G188" s="546"/>
      <c r="H188" s="546"/>
      <c r="I188" s="546"/>
      <c r="J188" s="546"/>
      <c r="K188" s="546"/>
      <c r="L188" s="546"/>
      <c r="M188" s="546"/>
      <c r="N188" s="546"/>
      <c r="O188" s="553"/>
      <c r="P188" s="549" t="s">
        <v>71</v>
      </c>
      <c r="Q188" s="550"/>
      <c r="R188" s="550"/>
      <c r="S188" s="550"/>
      <c r="T188" s="550"/>
      <c r="U188" s="550"/>
      <c r="V188" s="551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hidden="1" x14ac:dyDescent="0.2">
      <c r="A189" s="546"/>
      <c r="B189" s="546"/>
      <c r="C189" s="546"/>
      <c r="D189" s="546"/>
      <c r="E189" s="546"/>
      <c r="F189" s="546"/>
      <c r="G189" s="546"/>
      <c r="H189" s="546"/>
      <c r="I189" s="546"/>
      <c r="J189" s="546"/>
      <c r="K189" s="546"/>
      <c r="L189" s="546"/>
      <c r="M189" s="546"/>
      <c r="N189" s="546"/>
      <c r="O189" s="553"/>
      <c r="P189" s="549" t="s">
        <v>71</v>
      </c>
      <c r="Q189" s="550"/>
      <c r="R189" s="550"/>
      <c r="S189" s="550"/>
      <c r="T189" s="550"/>
      <c r="U189" s="550"/>
      <c r="V189" s="551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hidden="1" customHeight="1" x14ac:dyDescent="0.25">
      <c r="A190" s="545" t="s">
        <v>135</v>
      </c>
      <c r="B190" s="546"/>
      <c r="C190" s="546"/>
      <c r="D190" s="546"/>
      <c r="E190" s="546"/>
      <c r="F190" s="546"/>
      <c r="G190" s="546"/>
      <c r="H190" s="546"/>
      <c r="I190" s="546"/>
      <c r="J190" s="546"/>
      <c r="K190" s="546"/>
      <c r="L190" s="546"/>
      <c r="M190" s="546"/>
      <c r="N190" s="546"/>
      <c r="O190" s="546"/>
      <c r="P190" s="546"/>
      <c r="Q190" s="546"/>
      <c r="R190" s="546"/>
      <c r="S190" s="546"/>
      <c r="T190" s="546"/>
      <c r="U190" s="546"/>
      <c r="V190" s="546"/>
      <c r="W190" s="546"/>
      <c r="X190" s="546"/>
      <c r="Y190" s="546"/>
      <c r="Z190" s="546"/>
      <c r="AA190" s="537"/>
      <c r="AB190" s="537"/>
      <c r="AC190" s="537"/>
    </row>
    <row r="191" spans="1:68" ht="16.5" hidden="1" customHeight="1" x14ac:dyDescent="0.25">
      <c r="A191" s="54" t="s">
        <v>305</v>
      </c>
      <c r="B191" s="54" t="s">
        <v>306</v>
      </c>
      <c r="C191" s="31">
        <v>4301020261</v>
      </c>
      <c r="D191" s="547">
        <v>4680115882935</v>
      </c>
      <c r="E191" s="548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7"/>
      <c r="R191" s="557"/>
      <c r="S191" s="557"/>
      <c r="T191" s="558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308</v>
      </c>
      <c r="B192" s="54" t="s">
        <v>309</v>
      </c>
      <c r="C192" s="31">
        <v>4301020220</v>
      </c>
      <c r="D192" s="547">
        <v>4680115880764</v>
      </c>
      <c r="E192" s="548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/>
      <c r="M192" s="33" t="s">
        <v>104</v>
      </c>
      <c r="N192" s="33"/>
      <c r="O192" s="32">
        <v>50</v>
      </c>
      <c r="P192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7"/>
      <c r="R192" s="557"/>
      <c r="S192" s="557"/>
      <c r="T192" s="558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52"/>
      <c r="B193" s="546"/>
      <c r="C193" s="546"/>
      <c r="D193" s="546"/>
      <c r="E193" s="546"/>
      <c r="F193" s="546"/>
      <c r="G193" s="546"/>
      <c r="H193" s="546"/>
      <c r="I193" s="546"/>
      <c r="J193" s="546"/>
      <c r="K193" s="546"/>
      <c r="L193" s="546"/>
      <c r="M193" s="546"/>
      <c r="N193" s="546"/>
      <c r="O193" s="553"/>
      <c r="P193" s="549" t="s">
        <v>71</v>
      </c>
      <c r="Q193" s="550"/>
      <c r="R193" s="550"/>
      <c r="S193" s="550"/>
      <c r="T193" s="550"/>
      <c r="U193" s="550"/>
      <c r="V193" s="551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hidden="1" x14ac:dyDescent="0.2">
      <c r="A194" s="546"/>
      <c r="B194" s="546"/>
      <c r="C194" s="546"/>
      <c r="D194" s="546"/>
      <c r="E194" s="546"/>
      <c r="F194" s="546"/>
      <c r="G194" s="546"/>
      <c r="H194" s="546"/>
      <c r="I194" s="546"/>
      <c r="J194" s="546"/>
      <c r="K194" s="546"/>
      <c r="L194" s="546"/>
      <c r="M194" s="546"/>
      <c r="N194" s="546"/>
      <c r="O194" s="553"/>
      <c r="P194" s="549" t="s">
        <v>71</v>
      </c>
      <c r="Q194" s="550"/>
      <c r="R194" s="550"/>
      <c r="S194" s="550"/>
      <c r="T194" s="550"/>
      <c r="U194" s="550"/>
      <c r="V194" s="551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hidden="1" customHeight="1" x14ac:dyDescent="0.25">
      <c r="A195" s="545" t="s">
        <v>64</v>
      </c>
      <c r="B195" s="546"/>
      <c r="C195" s="546"/>
      <c r="D195" s="546"/>
      <c r="E195" s="546"/>
      <c r="F195" s="546"/>
      <c r="G195" s="546"/>
      <c r="H195" s="546"/>
      <c r="I195" s="546"/>
      <c r="J195" s="546"/>
      <c r="K195" s="546"/>
      <c r="L195" s="546"/>
      <c r="M195" s="546"/>
      <c r="N195" s="546"/>
      <c r="O195" s="546"/>
      <c r="P195" s="546"/>
      <c r="Q195" s="546"/>
      <c r="R195" s="546"/>
      <c r="S195" s="546"/>
      <c r="T195" s="546"/>
      <c r="U195" s="546"/>
      <c r="V195" s="546"/>
      <c r="W195" s="546"/>
      <c r="X195" s="546"/>
      <c r="Y195" s="546"/>
      <c r="Z195" s="546"/>
      <c r="AA195" s="537"/>
      <c r="AB195" s="537"/>
      <c r="AC195" s="537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7">
        <v>4680115882683</v>
      </c>
      <c r="E196" s="548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110</v>
      </c>
      <c r="M196" s="33" t="s">
        <v>68</v>
      </c>
      <c r="N196" s="33"/>
      <c r="O196" s="32">
        <v>40</v>
      </c>
      <c r="P196" s="8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69</v>
      </c>
      <c r="X196" s="541">
        <v>258</v>
      </c>
      <c r="Y196" s="542">
        <f t="shared" ref="Y196:Y203" si="10">IFERROR(IF(X196="",0,CEILING((X196/$H196),1)*$H196),"")</f>
        <v>259.20000000000005</v>
      </c>
      <c r="Z196" s="36">
        <f>IFERROR(IF(Y196=0,"",ROUNDUP(Y196/H196,0)*0.00902),"")</f>
        <v>0.43296000000000001</v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268.03333333333336</v>
      </c>
      <c r="BN196" s="64">
        <f t="shared" ref="BN196:BN203" si="12">IFERROR(Y196*I196/H196,"0")</f>
        <v>269.28000000000003</v>
      </c>
      <c r="BO196" s="64">
        <f t="shared" ref="BO196:BO203" si="13">IFERROR(1/J196*(X196/H196),"0")</f>
        <v>0.36195286195286192</v>
      </c>
      <c r="BP196" s="64">
        <f t="shared" ref="BP196:BP203" si="14">IFERROR(1/J196*(Y196/H196),"0")</f>
        <v>0.3636363636363637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7">
        <v>4680115882690</v>
      </c>
      <c r="E197" s="548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110</v>
      </c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69</v>
      </c>
      <c r="X197" s="541">
        <v>12</v>
      </c>
      <c r="Y197" s="542">
        <f t="shared" si="10"/>
        <v>16.200000000000003</v>
      </c>
      <c r="Z197" s="36">
        <f>IFERROR(IF(Y197=0,"",ROUNDUP(Y197/H197,0)*0.00902),"")</f>
        <v>2.7060000000000001E-2</v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12.466666666666667</v>
      </c>
      <c r="BN197" s="64">
        <f t="shared" si="12"/>
        <v>16.830000000000002</v>
      </c>
      <c r="BO197" s="64">
        <f t="shared" si="13"/>
        <v>1.6835016835016831E-2</v>
      </c>
      <c r="BP197" s="64">
        <f t="shared" si="14"/>
        <v>2.2727272727272731E-2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4301031220</v>
      </c>
      <c r="D198" s="547">
        <v>4680115882669</v>
      </c>
      <c r="E198" s="548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 t="s">
        <v>110</v>
      </c>
      <c r="M198" s="33" t="s">
        <v>68</v>
      </c>
      <c r="N198" s="33"/>
      <c r="O198" s="32">
        <v>40</v>
      </c>
      <c r="P198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 t="s">
        <v>106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4301031221</v>
      </c>
      <c r="D199" s="547">
        <v>4680115882676</v>
      </c>
      <c r="E199" s="548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110</v>
      </c>
      <c r="M199" s="33" t="s">
        <v>68</v>
      </c>
      <c r="N199" s="33"/>
      <c r="O199" s="32">
        <v>40</v>
      </c>
      <c r="P199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7"/>
      <c r="R199" s="557"/>
      <c r="S199" s="557"/>
      <c r="T199" s="558"/>
      <c r="U199" s="34"/>
      <c r="V199" s="34"/>
      <c r="W199" s="35" t="s">
        <v>69</v>
      </c>
      <c r="X199" s="541">
        <v>0</v>
      </c>
      <c r="Y199" s="542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7">
        <v>4680115884014</v>
      </c>
      <c r="E200" s="548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7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69</v>
      </c>
      <c r="X200" s="541">
        <v>12</v>
      </c>
      <c r="Y200" s="542">
        <f t="shared" si="10"/>
        <v>12.6</v>
      </c>
      <c r="Z200" s="36">
        <f>IFERROR(IF(Y200=0,"",ROUNDUP(Y200/H200,0)*0.00502),"")</f>
        <v>3.5140000000000005E-2</v>
      </c>
      <c r="AA200" s="56"/>
      <c r="AB200" s="57"/>
      <c r="AC200" s="237" t="s">
        <v>312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12.866666666666667</v>
      </c>
      <c r="BN200" s="64">
        <f t="shared" si="12"/>
        <v>13.509999999999998</v>
      </c>
      <c r="BO200" s="64">
        <f t="shared" si="13"/>
        <v>2.8490028490028491E-2</v>
      </c>
      <c r="BP200" s="64">
        <f t="shared" si="14"/>
        <v>2.9914529914529919E-2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47">
        <v>4680115884007</v>
      </c>
      <c r="E201" s="548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69</v>
      </c>
      <c r="X201" s="541">
        <v>20</v>
      </c>
      <c r="Y201" s="542">
        <f t="shared" si="10"/>
        <v>21.6</v>
      </c>
      <c r="Z201" s="36">
        <f>IFERROR(IF(Y201=0,"",ROUNDUP(Y201/H201,0)*0.00502),"")</f>
        <v>6.0240000000000002E-2</v>
      </c>
      <c r="AA201" s="56"/>
      <c r="AB201" s="57"/>
      <c r="AC201" s="239" t="s">
        <v>315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21.111111111111111</v>
      </c>
      <c r="BN201" s="64">
        <f t="shared" si="12"/>
        <v>22.8</v>
      </c>
      <c r="BO201" s="64">
        <f t="shared" si="13"/>
        <v>4.7483380816714153E-2</v>
      </c>
      <c r="BP201" s="64">
        <f t="shared" si="14"/>
        <v>5.1282051282051287E-2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4301031229</v>
      </c>
      <c r="D202" s="547">
        <v>4680115884038</v>
      </c>
      <c r="E202" s="548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7">
        <v>4680115884021</v>
      </c>
      <c r="E203" s="548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7"/>
      <c r="R203" s="557"/>
      <c r="S203" s="557"/>
      <c r="T203" s="558"/>
      <c r="U203" s="34"/>
      <c r="V203" s="34"/>
      <c r="W203" s="35" t="s">
        <v>69</v>
      </c>
      <c r="X203" s="541">
        <v>10</v>
      </c>
      <c r="Y203" s="542">
        <f t="shared" si="10"/>
        <v>10.8</v>
      </c>
      <c r="Z203" s="36">
        <f>IFERROR(IF(Y203=0,"",ROUNDUP(Y203/H203,0)*0.00502),"")</f>
        <v>3.0120000000000001E-2</v>
      </c>
      <c r="AA203" s="56"/>
      <c r="AB203" s="57"/>
      <c r="AC203" s="243" t="s">
        <v>321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10.555555555555555</v>
      </c>
      <c r="BN203" s="64">
        <f t="shared" si="12"/>
        <v>11.4</v>
      </c>
      <c r="BO203" s="64">
        <f t="shared" si="13"/>
        <v>2.3741690408357077E-2</v>
      </c>
      <c r="BP203" s="64">
        <f t="shared" si="14"/>
        <v>2.5641025641025644E-2</v>
      </c>
    </row>
    <row r="204" spans="1:68" x14ac:dyDescent="0.2">
      <c r="A204" s="552"/>
      <c r="B204" s="546"/>
      <c r="C204" s="546"/>
      <c r="D204" s="546"/>
      <c r="E204" s="546"/>
      <c r="F204" s="546"/>
      <c r="G204" s="546"/>
      <c r="H204" s="546"/>
      <c r="I204" s="546"/>
      <c r="J204" s="546"/>
      <c r="K204" s="546"/>
      <c r="L204" s="546"/>
      <c r="M204" s="546"/>
      <c r="N204" s="546"/>
      <c r="O204" s="553"/>
      <c r="P204" s="549" t="s">
        <v>71</v>
      </c>
      <c r="Q204" s="550"/>
      <c r="R204" s="550"/>
      <c r="S204" s="550"/>
      <c r="T204" s="550"/>
      <c r="U204" s="550"/>
      <c r="V204" s="551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73.333333333333329</v>
      </c>
      <c r="Y204" s="543">
        <f>IFERROR(Y196/H196,"0")+IFERROR(Y197/H197,"0")+IFERROR(Y198/H198,"0")+IFERROR(Y199/H199,"0")+IFERROR(Y200/H200,"0")+IFERROR(Y201/H201,"0")+IFERROR(Y202/H202,"0")+IFERROR(Y203/H203,"0")</f>
        <v>76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0.58552000000000004</v>
      </c>
      <c r="AA204" s="544"/>
      <c r="AB204" s="544"/>
      <c r="AC204" s="544"/>
    </row>
    <row r="205" spans="1:68" x14ac:dyDescent="0.2">
      <c r="A205" s="546"/>
      <c r="B205" s="546"/>
      <c r="C205" s="546"/>
      <c r="D205" s="546"/>
      <c r="E205" s="546"/>
      <c r="F205" s="546"/>
      <c r="G205" s="546"/>
      <c r="H205" s="546"/>
      <c r="I205" s="546"/>
      <c r="J205" s="546"/>
      <c r="K205" s="546"/>
      <c r="L205" s="546"/>
      <c r="M205" s="546"/>
      <c r="N205" s="546"/>
      <c r="O205" s="553"/>
      <c r="P205" s="549" t="s">
        <v>71</v>
      </c>
      <c r="Q205" s="550"/>
      <c r="R205" s="550"/>
      <c r="S205" s="550"/>
      <c r="T205" s="550"/>
      <c r="U205" s="550"/>
      <c r="V205" s="551"/>
      <c r="W205" s="37" t="s">
        <v>69</v>
      </c>
      <c r="X205" s="543">
        <f>IFERROR(SUM(X196:X203),"0")</f>
        <v>312</v>
      </c>
      <c r="Y205" s="543">
        <f>IFERROR(SUM(Y196:Y203),"0")</f>
        <v>320.40000000000009</v>
      </c>
      <c r="Z205" s="37"/>
      <c r="AA205" s="544"/>
      <c r="AB205" s="544"/>
      <c r="AC205" s="544"/>
    </row>
    <row r="206" spans="1:68" ht="14.25" hidden="1" customHeight="1" x14ac:dyDescent="0.25">
      <c r="A206" s="545" t="s">
        <v>73</v>
      </c>
      <c r="B206" s="546"/>
      <c r="C206" s="546"/>
      <c r="D206" s="546"/>
      <c r="E206" s="546"/>
      <c r="F206" s="546"/>
      <c r="G206" s="546"/>
      <c r="H206" s="546"/>
      <c r="I206" s="546"/>
      <c r="J206" s="546"/>
      <c r="K206" s="546"/>
      <c r="L206" s="546"/>
      <c r="M206" s="546"/>
      <c r="N206" s="546"/>
      <c r="O206" s="546"/>
      <c r="P206" s="546"/>
      <c r="Q206" s="546"/>
      <c r="R206" s="546"/>
      <c r="S206" s="546"/>
      <c r="T206" s="546"/>
      <c r="U206" s="546"/>
      <c r="V206" s="546"/>
      <c r="W206" s="546"/>
      <c r="X206" s="546"/>
      <c r="Y206" s="546"/>
      <c r="Z206" s="546"/>
      <c r="AA206" s="537"/>
      <c r="AB206" s="537"/>
      <c r="AC206" s="537"/>
    </row>
    <row r="207" spans="1:68" ht="27" hidden="1" customHeight="1" x14ac:dyDescent="0.25">
      <c r="A207" s="54" t="s">
        <v>330</v>
      </c>
      <c r="B207" s="54" t="s">
        <v>331</v>
      </c>
      <c r="C207" s="31">
        <v>4301051408</v>
      </c>
      <c r="D207" s="547">
        <v>4680115881594</v>
      </c>
      <c r="E207" s="548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 t="s">
        <v>103</v>
      </c>
      <c r="M207" s="33" t="s">
        <v>77</v>
      </c>
      <c r="N207" s="33"/>
      <c r="O207" s="32">
        <v>40</v>
      </c>
      <c r="P207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7"/>
      <c r="R207" s="557"/>
      <c r="S207" s="557"/>
      <c r="T207" s="558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 t="s">
        <v>106</v>
      </c>
      <c r="AK207" s="68">
        <v>64.8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4301051411</v>
      </c>
      <c r="D208" s="547">
        <v>4680115881617</v>
      </c>
      <c r="E208" s="548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 t="s">
        <v>103</v>
      </c>
      <c r="M208" s="33" t="s">
        <v>77</v>
      </c>
      <c r="N208" s="33"/>
      <c r="O208" s="32">
        <v>40</v>
      </c>
      <c r="P208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7"/>
      <c r="R208" s="557"/>
      <c r="S208" s="557"/>
      <c r="T208" s="558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 t="s">
        <v>106</v>
      </c>
      <c r="AK208" s="68">
        <v>64.8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4301051656</v>
      </c>
      <c r="D209" s="547">
        <v>4680115880573</v>
      </c>
      <c r="E209" s="548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7"/>
      <c r="R209" s="557"/>
      <c r="S209" s="557"/>
      <c r="T209" s="558"/>
      <c r="U209" s="34"/>
      <c r="V209" s="34"/>
      <c r="W209" s="35" t="s">
        <v>69</v>
      </c>
      <c r="X209" s="541">
        <v>0</v>
      </c>
      <c r="Y209" s="542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4301051407</v>
      </c>
      <c r="D210" s="547">
        <v>4680115882195</v>
      </c>
      <c r="E210" s="548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69</v>
      </c>
      <c r="X210" s="541">
        <v>0</v>
      </c>
      <c r="Y210" s="542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4301051752</v>
      </c>
      <c r="D211" s="547">
        <v>4680115882607</v>
      </c>
      <c r="E211" s="548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7"/>
      <c r="R211" s="557"/>
      <c r="S211" s="557"/>
      <c r="T211" s="558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7">
        <v>4680115880092</v>
      </c>
      <c r="E212" s="548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188</v>
      </c>
      <c r="M212" s="33" t="s">
        <v>77</v>
      </c>
      <c r="N212" s="33"/>
      <c r="O212" s="32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69</v>
      </c>
      <c r="X212" s="541">
        <v>119</v>
      </c>
      <c r="Y212" s="542">
        <f t="shared" si="15"/>
        <v>120</v>
      </c>
      <c r="Z212" s="36">
        <f t="shared" si="20"/>
        <v>0.32550000000000001</v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131.495</v>
      </c>
      <c r="BN212" s="64">
        <f t="shared" si="17"/>
        <v>132.60000000000002</v>
      </c>
      <c r="BO212" s="64">
        <f t="shared" si="18"/>
        <v>0.27243589743589747</v>
      </c>
      <c r="BP212" s="64">
        <f t="shared" si="19"/>
        <v>0.27472527472527475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7">
        <v>4680115880221</v>
      </c>
      <c r="E213" s="548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188</v>
      </c>
      <c r="M213" s="33" t="s">
        <v>77</v>
      </c>
      <c r="N213" s="33"/>
      <c r="O213" s="32">
        <v>45</v>
      </c>
      <c r="P213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7"/>
      <c r="R213" s="557"/>
      <c r="S213" s="557"/>
      <c r="T213" s="558"/>
      <c r="U213" s="34"/>
      <c r="V213" s="34"/>
      <c r="W213" s="35" t="s">
        <v>69</v>
      </c>
      <c r="X213" s="541">
        <v>22</v>
      </c>
      <c r="Y213" s="542">
        <f t="shared" si="15"/>
        <v>24</v>
      </c>
      <c r="Z213" s="36">
        <f t="shared" si="20"/>
        <v>6.5100000000000005E-2</v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24.310000000000002</v>
      </c>
      <c r="BN213" s="64">
        <f t="shared" si="17"/>
        <v>26.520000000000003</v>
      </c>
      <c r="BO213" s="64">
        <f t="shared" si="18"/>
        <v>5.0366300366300375E-2</v>
      </c>
      <c r="BP213" s="64">
        <f t="shared" si="19"/>
        <v>5.4945054945054951E-2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7">
        <v>4680115880504</v>
      </c>
      <c r="E214" s="548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7"/>
      <c r="R214" s="557"/>
      <c r="S214" s="557"/>
      <c r="T214" s="558"/>
      <c r="U214" s="34"/>
      <c r="V214" s="34"/>
      <c r="W214" s="35" t="s">
        <v>69</v>
      </c>
      <c r="X214" s="541">
        <v>72</v>
      </c>
      <c r="Y214" s="542">
        <f t="shared" si="15"/>
        <v>72</v>
      </c>
      <c r="Z214" s="36">
        <f t="shared" si="20"/>
        <v>0.1953</v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79.560000000000016</v>
      </c>
      <c r="BN214" s="64">
        <f t="shared" si="17"/>
        <v>79.560000000000016</v>
      </c>
      <c r="BO214" s="64">
        <f t="shared" si="18"/>
        <v>0.16483516483516486</v>
      </c>
      <c r="BP214" s="64">
        <f t="shared" si="19"/>
        <v>0.16483516483516486</v>
      </c>
    </row>
    <row r="215" spans="1:68" ht="27" hidden="1" customHeight="1" x14ac:dyDescent="0.25">
      <c r="A215" s="54" t="s">
        <v>351</v>
      </c>
      <c r="B215" s="54" t="s">
        <v>352</v>
      </c>
      <c r="C215" s="31">
        <v>4301051410</v>
      </c>
      <c r="D215" s="547">
        <v>4680115882164</v>
      </c>
      <c r="E215" s="548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7"/>
      <c r="R215" s="557"/>
      <c r="S215" s="557"/>
      <c r="T215" s="558"/>
      <c r="U215" s="34"/>
      <c r="V215" s="34"/>
      <c r="W215" s="35" t="s">
        <v>69</v>
      </c>
      <c r="X215" s="541">
        <v>0</v>
      </c>
      <c r="Y215" s="542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2"/>
      <c r="B216" s="546"/>
      <c r="C216" s="546"/>
      <c r="D216" s="546"/>
      <c r="E216" s="546"/>
      <c r="F216" s="546"/>
      <c r="G216" s="546"/>
      <c r="H216" s="546"/>
      <c r="I216" s="546"/>
      <c r="J216" s="546"/>
      <c r="K216" s="546"/>
      <c r="L216" s="546"/>
      <c r="M216" s="546"/>
      <c r="N216" s="546"/>
      <c r="O216" s="553"/>
      <c r="P216" s="549" t="s">
        <v>71</v>
      </c>
      <c r="Q216" s="550"/>
      <c r="R216" s="550"/>
      <c r="S216" s="550"/>
      <c r="T216" s="550"/>
      <c r="U216" s="550"/>
      <c r="V216" s="551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88.75</v>
      </c>
      <c r="Y216" s="543">
        <f>IFERROR(Y207/H207,"0")+IFERROR(Y208/H208,"0")+IFERROR(Y209/H209,"0")+IFERROR(Y210/H210,"0")+IFERROR(Y211/H211,"0")+IFERROR(Y212/H212,"0")+IFERROR(Y213/H213,"0")+IFERROR(Y214/H214,"0")+IFERROR(Y215/H215,"0")</f>
        <v>90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0.58589999999999998</v>
      </c>
      <c r="AA216" s="544"/>
      <c r="AB216" s="544"/>
      <c r="AC216" s="544"/>
    </row>
    <row r="217" spans="1:68" x14ac:dyDescent="0.2">
      <c r="A217" s="546"/>
      <c r="B217" s="546"/>
      <c r="C217" s="546"/>
      <c r="D217" s="546"/>
      <c r="E217" s="546"/>
      <c r="F217" s="546"/>
      <c r="G217" s="546"/>
      <c r="H217" s="546"/>
      <c r="I217" s="546"/>
      <c r="J217" s="546"/>
      <c r="K217" s="546"/>
      <c r="L217" s="546"/>
      <c r="M217" s="546"/>
      <c r="N217" s="546"/>
      <c r="O217" s="553"/>
      <c r="P217" s="549" t="s">
        <v>71</v>
      </c>
      <c r="Q217" s="550"/>
      <c r="R217" s="550"/>
      <c r="S217" s="550"/>
      <c r="T217" s="550"/>
      <c r="U217" s="550"/>
      <c r="V217" s="551"/>
      <c r="W217" s="37" t="s">
        <v>69</v>
      </c>
      <c r="X217" s="543">
        <f>IFERROR(SUM(X207:X215),"0")</f>
        <v>213</v>
      </c>
      <c r="Y217" s="543">
        <f>IFERROR(SUM(Y207:Y215),"0")</f>
        <v>216</v>
      </c>
      <c r="Z217" s="37"/>
      <c r="AA217" s="544"/>
      <c r="AB217" s="544"/>
      <c r="AC217" s="544"/>
    </row>
    <row r="218" spans="1:68" ht="14.25" hidden="1" customHeight="1" x14ac:dyDescent="0.25">
      <c r="A218" s="545" t="s">
        <v>165</v>
      </c>
      <c r="B218" s="546"/>
      <c r="C218" s="546"/>
      <c r="D218" s="546"/>
      <c r="E218" s="546"/>
      <c r="F218" s="546"/>
      <c r="G218" s="546"/>
      <c r="H218" s="546"/>
      <c r="I218" s="546"/>
      <c r="J218" s="546"/>
      <c r="K218" s="546"/>
      <c r="L218" s="546"/>
      <c r="M218" s="546"/>
      <c r="N218" s="546"/>
      <c r="O218" s="546"/>
      <c r="P218" s="546"/>
      <c r="Q218" s="546"/>
      <c r="R218" s="546"/>
      <c r="S218" s="546"/>
      <c r="T218" s="546"/>
      <c r="U218" s="546"/>
      <c r="V218" s="546"/>
      <c r="W218" s="546"/>
      <c r="X218" s="546"/>
      <c r="Y218" s="546"/>
      <c r="Z218" s="546"/>
      <c r="AA218" s="537"/>
      <c r="AB218" s="537"/>
      <c r="AC218" s="537"/>
    </row>
    <row r="219" spans="1:68" ht="27" customHeight="1" x14ac:dyDescent="0.25">
      <c r="A219" s="54" t="s">
        <v>353</v>
      </c>
      <c r="B219" s="54" t="s">
        <v>354</v>
      </c>
      <c r="C219" s="31">
        <v>4301060463</v>
      </c>
      <c r="D219" s="547">
        <v>4680115880818</v>
      </c>
      <c r="E219" s="548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/>
      <c r="M219" s="33" t="s">
        <v>84</v>
      </c>
      <c r="N219" s="33"/>
      <c r="O219" s="32">
        <v>40</v>
      </c>
      <c r="P219" s="6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69</v>
      </c>
      <c r="X219" s="541">
        <v>14</v>
      </c>
      <c r="Y219" s="542">
        <f>IFERROR(IF(X219="",0,CEILING((X219/$H219),1)*$H219),"")</f>
        <v>14.399999999999999</v>
      </c>
      <c r="Z219" s="36">
        <f>IFERROR(IF(Y219=0,"",ROUNDUP(Y219/H219,0)*0.00651),"")</f>
        <v>3.9059999999999997E-2</v>
      </c>
      <c r="AA219" s="56"/>
      <c r="AB219" s="57"/>
      <c r="AC219" s="263" t="s">
        <v>355</v>
      </c>
      <c r="AG219" s="64"/>
      <c r="AJ219" s="68"/>
      <c r="AK219" s="68">
        <v>0</v>
      </c>
      <c r="BB219" s="264" t="s">
        <v>1</v>
      </c>
      <c r="BM219" s="64">
        <f>IFERROR(X219*I219/H219,"0")</f>
        <v>15.47</v>
      </c>
      <c r="BN219" s="64">
        <f>IFERROR(Y219*I219/H219,"0")</f>
        <v>15.912000000000001</v>
      </c>
      <c r="BO219" s="64">
        <f>IFERROR(1/J219*(X219/H219),"0")</f>
        <v>3.2051282051282055E-2</v>
      </c>
      <c r="BP219" s="64">
        <f>IFERROR(1/J219*(Y219/H219),"0")</f>
        <v>3.2967032967032968E-2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47">
        <v>4680115880801</v>
      </c>
      <c r="E220" s="548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7"/>
      <c r="R220" s="557"/>
      <c r="S220" s="557"/>
      <c r="T220" s="558"/>
      <c r="U220" s="34"/>
      <c r="V220" s="34"/>
      <c r="W220" s="35" t="s">
        <v>69</v>
      </c>
      <c r="X220" s="541">
        <v>13</v>
      </c>
      <c r="Y220" s="542">
        <f>IFERROR(IF(X220="",0,CEILING((X220/$H220),1)*$H220),"")</f>
        <v>14.399999999999999</v>
      </c>
      <c r="Z220" s="36">
        <f>IFERROR(IF(Y220=0,"",ROUNDUP(Y220/H220,0)*0.00651),"")</f>
        <v>3.9059999999999997E-2</v>
      </c>
      <c r="AA220" s="56"/>
      <c r="AB220" s="57"/>
      <c r="AC220" s="265" t="s">
        <v>358</v>
      </c>
      <c r="AG220" s="64"/>
      <c r="AJ220" s="68"/>
      <c r="AK220" s="68">
        <v>0</v>
      </c>
      <c r="BB220" s="266" t="s">
        <v>1</v>
      </c>
      <c r="BM220" s="64">
        <f>IFERROR(X220*I220/H220,"0")</f>
        <v>14.365</v>
      </c>
      <c r="BN220" s="64">
        <f>IFERROR(Y220*I220/H220,"0")</f>
        <v>15.912000000000001</v>
      </c>
      <c r="BO220" s="64">
        <f>IFERROR(1/J220*(X220/H220),"0")</f>
        <v>2.9761904761904767E-2</v>
      </c>
      <c r="BP220" s="64">
        <f>IFERROR(1/J220*(Y220/H220),"0")</f>
        <v>3.2967032967032968E-2</v>
      </c>
    </row>
    <row r="221" spans="1:68" x14ac:dyDescent="0.2">
      <c r="A221" s="552"/>
      <c r="B221" s="546"/>
      <c r="C221" s="546"/>
      <c r="D221" s="546"/>
      <c r="E221" s="546"/>
      <c r="F221" s="546"/>
      <c r="G221" s="546"/>
      <c r="H221" s="546"/>
      <c r="I221" s="546"/>
      <c r="J221" s="546"/>
      <c r="K221" s="546"/>
      <c r="L221" s="546"/>
      <c r="M221" s="546"/>
      <c r="N221" s="546"/>
      <c r="O221" s="553"/>
      <c r="P221" s="549" t="s">
        <v>71</v>
      </c>
      <c r="Q221" s="550"/>
      <c r="R221" s="550"/>
      <c r="S221" s="550"/>
      <c r="T221" s="550"/>
      <c r="U221" s="550"/>
      <c r="V221" s="551"/>
      <c r="W221" s="37" t="s">
        <v>72</v>
      </c>
      <c r="X221" s="543">
        <f>IFERROR(X219/H219,"0")+IFERROR(X220/H220,"0")</f>
        <v>11.25</v>
      </c>
      <c r="Y221" s="543">
        <f>IFERROR(Y219/H219,"0")+IFERROR(Y220/H220,"0")</f>
        <v>12</v>
      </c>
      <c r="Z221" s="543">
        <f>IFERROR(IF(Z219="",0,Z219),"0")+IFERROR(IF(Z220="",0,Z220),"0")</f>
        <v>7.8119999999999995E-2</v>
      </c>
      <c r="AA221" s="544"/>
      <c r="AB221" s="544"/>
      <c r="AC221" s="544"/>
    </row>
    <row r="222" spans="1:68" x14ac:dyDescent="0.2">
      <c r="A222" s="546"/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53"/>
      <c r="P222" s="549" t="s">
        <v>71</v>
      </c>
      <c r="Q222" s="550"/>
      <c r="R222" s="550"/>
      <c r="S222" s="550"/>
      <c r="T222" s="550"/>
      <c r="U222" s="550"/>
      <c r="V222" s="551"/>
      <c r="W222" s="37" t="s">
        <v>69</v>
      </c>
      <c r="X222" s="543">
        <f>IFERROR(SUM(X219:X220),"0")</f>
        <v>27</v>
      </c>
      <c r="Y222" s="543">
        <f>IFERROR(SUM(Y219:Y220),"0")</f>
        <v>28.799999999999997</v>
      </c>
      <c r="Z222" s="37"/>
      <c r="AA222" s="544"/>
      <c r="AB222" s="544"/>
      <c r="AC222" s="544"/>
    </row>
    <row r="223" spans="1:68" ht="16.5" hidden="1" customHeight="1" x14ac:dyDescent="0.25">
      <c r="A223" s="574" t="s">
        <v>359</v>
      </c>
      <c r="B223" s="546"/>
      <c r="C223" s="546"/>
      <c r="D223" s="546"/>
      <c r="E223" s="546"/>
      <c r="F223" s="546"/>
      <c r="G223" s="546"/>
      <c r="H223" s="546"/>
      <c r="I223" s="546"/>
      <c r="J223" s="546"/>
      <c r="K223" s="546"/>
      <c r="L223" s="546"/>
      <c r="M223" s="546"/>
      <c r="N223" s="546"/>
      <c r="O223" s="546"/>
      <c r="P223" s="546"/>
      <c r="Q223" s="546"/>
      <c r="R223" s="546"/>
      <c r="S223" s="546"/>
      <c r="T223" s="546"/>
      <c r="U223" s="546"/>
      <c r="V223" s="546"/>
      <c r="W223" s="546"/>
      <c r="X223" s="546"/>
      <c r="Y223" s="546"/>
      <c r="Z223" s="546"/>
      <c r="AA223" s="536"/>
      <c r="AB223" s="536"/>
      <c r="AC223" s="536"/>
    </row>
    <row r="224" spans="1:68" ht="14.25" hidden="1" customHeight="1" x14ac:dyDescent="0.25">
      <c r="A224" s="545" t="s">
        <v>99</v>
      </c>
      <c r="B224" s="546"/>
      <c r="C224" s="546"/>
      <c r="D224" s="546"/>
      <c r="E224" s="546"/>
      <c r="F224" s="546"/>
      <c r="G224" s="546"/>
      <c r="H224" s="546"/>
      <c r="I224" s="546"/>
      <c r="J224" s="546"/>
      <c r="K224" s="546"/>
      <c r="L224" s="546"/>
      <c r="M224" s="546"/>
      <c r="N224" s="546"/>
      <c r="O224" s="546"/>
      <c r="P224" s="546"/>
      <c r="Q224" s="546"/>
      <c r="R224" s="546"/>
      <c r="S224" s="546"/>
      <c r="T224" s="546"/>
      <c r="U224" s="546"/>
      <c r="V224" s="546"/>
      <c r="W224" s="546"/>
      <c r="X224" s="546"/>
      <c r="Y224" s="546"/>
      <c r="Z224" s="546"/>
      <c r="AA224" s="537"/>
      <c r="AB224" s="537"/>
      <c r="AC224" s="537"/>
    </row>
    <row r="225" spans="1:68" ht="27" hidden="1" customHeight="1" x14ac:dyDescent="0.25">
      <c r="A225" s="54" t="s">
        <v>360</v>
      </c>
      <c r="B225" s="54" t="s">
        <v>361</v>
      </c>
      <c r="C225" s="31">
        <v>4301011826</v>
      </c>
      <c r="D225" s="547">
        <v>4680115884137</v>
      </c>
      <c r="E225" s="548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/>
      <c r="M225" s="33" t="s">
        <v>104</v>
      </c>
      <c r="N225" s="33"/>
      <c r="O225" s="32">
        <v>55</v>
      </c>
      <c r="P225" s="8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/>
      <c r="AK225" s="68">
        <v>0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4301011724</v>
      </c>
      <c r="D226" s="547">
        <v>4680115884236</v>
      </c>
      <c r="E226" s="548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4301011721</v>
      </c>
      <c r="D227" s="547">
        <v>4680115884175</v>
      </c>
      <c r="E227" s="548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7"/>
      <c r="R227" s="557"/>
      <c r="S227" s="557"/>
      <c r="T227" s="558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4301011824</v>
      </c>
      <c r="D228" s="547">
        <v>4680115884144</v>
      </c>
      <c r="E228" s="548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7"/>
      <c r="R228" s="557"/>
      <c r="S228" s="557"/>
      <c r="T228" s="558"/>
      <c r="U228" s="34"/>
      <c r="V228" s="34"/>
      <c r="W228" s="35" t="s">
        <v>69</v>
      </c>
      <c r="X228" s="541">
        <v>0</v>
      </c>
      <c r="Y228" s="542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4301012196</v>
      </c>
      <c r="D229" s="547">
        <v>4680115884144</v>
      </c>
      <c r="E229" s="548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7"/>
      <c r="R229" s="557"/>
      <c r="S229" s="557"/>
      <c r="T229" s="558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47">
        <v>4680115886551</v>
      </c>
      <c r="E230" s="548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7"/>
      <c r="R230" s="557"/>
      <c r="S230" s="557"/>
      <c r="T230" s="558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47">
        <v>4680115884182</v>
      </c>
      <c r="E231" s="548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7"/>
      <c r="R231" s="557"/>
      <c r="S231" s="557"/>
      <c r="T231" s="558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4301012228</v>
      </c>
      <c r="D232" s="547">
        <v>4680115887282</v>
      </c>
      <c r="E232" s="548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33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7"/>
      <c r="R232" s="557"/>
      <c r="S232" s="557"/>
      <c r="T232" s="558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4301011722</v>
      </c>
      <c r="D233" s="547">
        <v>4680115884205</v>
      </c>
      <c r="E233" s="548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 t="s">
        <v>110</v>
      </c>
      <c r="M233" s="33" t="s">
        <v>104</v>
      </c>
      <c r="N233" s="33"/>
      <c r="O233" s="32">
        <v>55</v>
      </c>
      <c r="P233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7"/>
      <c r="R233" s="557"/>
      <c r="S233" s="557"/>
      <c r="T233" s="558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 t="s">
        <v>106</v>
      </c>
      <c r="AK233" s="68">
        <v>48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hidden="1" customHeight="1" x14ac:dyDescent="0.25">
      <c r="A234" s="54" t="s">
        <v>379</v>
      </c>
      <c r="B234" s="54" t="s">
        <v>381</v>
      </c>
      <c r="C234" s="31">
        <v>4301012195</v>
      </c>
      <c r="D234" s="547">
        <v>4680115884205</v>
      </c>
      <c r="E234" s="548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5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7"/>
      <c r="R234" s="557"/>
      <c r="S234" s="557"/>
      <c r="T234" s="558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hidden="1" x14ac:dyDescent="0.2">
      <c r="A235" s="552"/>
      <c r="B235" s="546"/>
      <c r="C235" s="546"/>
      <c r="D235" s="546"/>
      <c r="E235" s="546"/>
      <c r="F235" s="546"/>
      <c r="G235" s="546"/>
      <c r="H235" s="546"/>
      <c r="I235" s="546"/>
      <c r="J235" s="546"/>
      <c r="K235" s="546"/>
      <c r="L235" s="546"/>
      <c r="M235" s="546"/>
      <c r="N235" s="546"/>
      <c r="O235" s="553"/>
      <c r="P235" s="549" t="s">
        <v>71</v>
      </c>
      <c r="Q235" s="550"/>
      <c r="R235" s="550"/>
      <c r="S235" s="550"/>
      <c r="T235" s="550"/>
      <c r="U235" s="550"/>
      <c r="V235" s="551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4"/>
      <c r="AB235" s="544"/>
      <c r="AC235" s="544"/>
    </row>
    <row r="236" spans="1:68" hidden="1" x14ac:dyDescent="0.2">
      <c r="A236" s="546"/>
      <c r="B236" s="546"/>
      <c r="C236" s="546"/>
      <c r="D236" s="546"/>
      <c r="E236" s="546"/>
      <c r="F236" s="546"/>
      <c r="G236" s="546"/>
      <c r="H236" s="546"/>
      <c r="I236" s="546"/>
      <c r="J236" s="546"/>
      <c r="K236" s="546"/>
      <c r="L236" s="546"/>
      <c r="M236" s="546"/>
      <c r="N236" s="546"/>
      <c r="O236" s="553"/>
      <c r="P236" s="549" t="s">
        <v>71</v>
      </c>
      <c r="Q236" s="550"/>
      <c r="R236" s="550"/>
      <c r="S236" s="550"/>
      <c r="T236" s="550"/>
      <c r="U236" s="550"/>
      <c r="V236" s="551"/>
      <c r="W236" s="37" t="s">
        <v>69</v>
      </c>
      <c r="X236" s="543">
        <f>IFERROR(SUM(X225:X234),"0")</f>
        <v>0</v>
      </c>
      <c r="Y236" s="543">
        <f>IFERROR(SUM(Y225:Y234),"0")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45" t="s">
        <v>135</v>
      </c>
      <c r="B237" s="546"/>
      <c r="C237" s="546"/>
      <c r="D237" s="546"/>
      <c r="E237" s="546"/>
      <c r="F237" s="546"/>
      <c r="G237" s="546"/>
      <c r="H237" s="546"/>
      <c r="I237" s="546"/>
      <c r="J237" s="546"/>
      <c r="K237" s="546"/>
      <c r="L237" s="546"/>
      <c r="M237" s="546"/>
      <c r="N237" s="546"/>
      <c r="O237" s="546"/>
      <c r="P237" s="546"/>
      <c r="Q237" s="546"/>
      <c r="R237" s="546"/>
      <c r="S237" s="546"/>
      <c r="T237" s="546"/>
      <c r="U237" s="546"/>
      <c r="V237" s="546"/>
      <c r="W237" s="546"/>
      <c r="X237" s="546"/>
      <c r="Y237" s="546"/>
      <c r="Z237" s="54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4301020377</v>
      </c>
      <c r="D238" s="547">
        <v>4680115885981</v>
      </c>
      <c r="E238" s="548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7"/>
      <c r="R238" s="557"/>
      <c r="S238" s="557"/>
      <c r="T238" s="558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2"/>
      <c r="B239" s="546"/>
      <c r="C239" s="546"/>
      <c r="D239" s="546"/>
      <c r="E239" s="546"/>
      <c r="F239" s="546"/>
      <c r="G239" s="546"/>
      <c r="H239" s="546"/>
      <c r="I239" s="546"/>
      <c r="J239" s="546"/>
      <c r="K239" s="546"/>
      <c r="L239" s="546"/>
      <c r="M239" s="546"/>
      <c r="N239" s="546"/>
      <c r="O239" s="553"/>
      <c r="P239" s="549" t="s">
        <v>71</v>
      </c>
      <c r="Q239" s="550"/>
      <c r="R239" s="550"/>
      <c r="S239" s="550"/>
      <c r="T239" s="550"/>
      <c r="U239" s="550"/>
      <c r="V239" s="551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46"/>
      <c r="B240" s="546"/>
      <c r="C240" s="546"/>
      <c r="D240" s="546"/>
      <c r="E240" s="546"/>
      <c r="F240" s="546"/>
      <c r="G240" s="546"/>
      <c r="H240" s="546"/>
      <c r="I240" s="546"/>
      <c r="J240" s="546"/>
      <c r="K240" s="546"/>
      <c r="L240" s="546"/>
      <c r="M240" s="546"/>
      <c r="N240" s="546"/>
      <c r="O240" s="553"/>
      <c r="P240" s="549" t="s">
        <v>71</v>
      </c>
      <c r="Q240" s="550"/>
      <c r="R240" s="550"/>
      <c r="S240" s="550"/>
      <c r="T240" s="550"/>
      <c r="U240" s="550"/>
      <c r="V240" s="551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45" t="s">
        <v>385</v>
      </c>
      <c r="B241" s="546"/>
      <c r="C241" s="546"/>
      <c r="D241" s="546"/>
      <c r="E241" s="546"/>
      <c r="F241" s="546"/>
      <c r="G241" s="546"/>
      <c r="H241" s="546"/>
      <c r="I241" s="546"/>
      <c r="J241" s="546"/>
      <c r="K241" s="546"/>
      <c r="L241" s="546"/>
      <c r="M241" s="546"/>
      <c r="N241" s="546"/>
      <c r="O241" s="546"/>
      <c r="P241" s="546"/>
      <c r="Q241" s="546"/>
      <c r="R241" s="546"/>
      <c r="S241" s="546"/>
      <c r="T241" s="546"/>
      <c r="U241" s="546"/>
      <c r="V241" s="546"/>
      <c r="W241" s="546"/>
      <c r="X241" s="546"/>
      <c r="Y241" s="546"/>
      <c r="Z241" s="546"/>
      <c r="AA241" s="537"/>
      <c r="AB241" s="537"/>
      <c r="AC241" s="537"/>
    </row>
    <row r="242" spans="1:68" ht="27" hidden="1" customHeight="1" x14ac:dyDescent="0.25">
      <c r="A242" s="54" t="s">
        <v>386</v>
      </c>
      <c r="B242" s="54" t="s">
        <v>387</v>
      </c>
      <c r="C242" s="31">
        <v>4301040362</v>
      </c>
      <c r="D242" s="547">
        <v>4680115886803</v>
      </c>
      <c r="E242" s="548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7"/>
      <c r="R242" s="557"/>
      <c r="S242" s="557"/>
      <c r="T242" s="558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52"/>
      <c r="B243" s="546"/>
      <c r="C243" s="546"/>
      <c r="D243" s="546"/>
      <c r="E243" s="546"/>
      <c r="F243" s="546"/>
      <c r="G243" s="546"/>
      <c r="H243" s="546"/>
      <c r="I243" s="546"/>
      <c r="J243" s="546"/>
      <c r="K243" s="546"/>
      <c r="L243" s="546"/>
      <c r="M243" s="546"/>
      <c r="N243" s="546"/>
      <c r="O243" s="553"/>
      <c r="P243" s="549" t="s">
        <v>71</v>
      </c>
      <c r="Q243" s="550"/>
      <c r="R243" s="550"/>
      <c r="S243" s="550"/>
      <c r="T243" s="550"/>
      <c r="U243" s="550"/>
      <c r="V243" s="551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hidden="1" x14ac:dyDescent="0.2">
      <c r="A244" s="546"/>
      <c r="B244" s="546"/>
      <c r="C244" s="546"/>
      <c r="D244" s="546"/>
      <c r="E244" s="546"/>
      <c r="F244" s="546"/>
      <c r="G244" s="546"/>
      <c r="H244" s="546"/>
      <c r="I244" s="546"/>
      <c r="J244" s="546"/>
      <c r="K244" s="546"/>
      <c r="L244" s="546"/>
      <c r="M244" s="546"/>
      <c r="N244" s="546"/>
      <c r="O244" s="553"/>
      <c r="P244" s="549" t="s">
        <v>71</v>
      </c>
      <c r="Q244" s="550"/>
      <c r="R244" s="550"/>
      <c r="S244" s="550"/>
      <c r="T244" s="550"/>
      <c r="U244" s="550"/>
      <c r="V244" s="551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hidden="1" customHeight="1" x14ac:dyDescent="0.25">
      <c r="A245" s="545" t="s">
        <v>389</v>
      </c>
      <c r="B245" s="546"/>
      <c r="C245" s="546"/>
      <c r="D245" s="546"/>
      <c r="E245" s="546"/>
      <c r="F245" s="546"/>
      <c r="G245" s="546"/>
      <c r="H245" s="546"/>
      <c r="I245" s="546"/>
      <c r="J245" s="546"/>
      <c r="K245" s="546"/>
      <c r="L245" s="546"/>
      <c r="M245" s="546"/>
      <c r="N245" s="546"/>
      <c r="O245" s="546"/>
      <c r="P245" s="546"/>
      <c r="Q245" s="546"/>
      <c r="R245" s="546"/>
      <c r="S245" s="546"/>
      <c r="T245" s="546"/>
      <c r="U245" s="546"/>
      <c r="V245" s="546"/>
      <c r="W245" s="546"/>
      <c r="X245" s="546"/>
      <c r="Y245" s="546"/>
      <c r="Z245" s="546"/>
      <c r="AA245" s="537"/>
      <c r="AB245" s="537"/>
      <c r="AC245" s="537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47">
        <v>4680115886704</v>
      </c>
      <c r="E246" s="548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7"/>
      <c r="R246" s="557"/>
      <c r="S246" s="557"/>
      <c r="T246" s="558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47">
        <v>4680115886681</v>
      </c>
      <c r="E247" s="548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7"/>
      <c r="R247" s="557"/>
      <c r="S247" s="557"/>
      <c r="T247" s="558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395</v>
      </c>
      <c r="B248" s="54" t="s">
        <v>396</v>
      </c>
      <c r="C248" s="31">
        <v>4301041007</v>
      </c>
      <c r="D248" s="547">
        <v>4680115886735</v>
      </c>
      <c r="E248" s="548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7"/>
      <c r="R248" s="557"/>
      <c r="S248" s="557"/>
      <c r="T248" s="558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4301041006</v>
      </c>
      <c r="D249" s="547">
        <v>4680115886728</v>
      </c>
      <c r="E249" s="548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3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7"/>
      <c r="R249" s="557"/>
      <c r="S249" s="557"/>
      <c r="T249" s="558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4301041005</v>
      </c>
      <c r="D250" s="547">
        <v>4680115886711</v>
      </c>
      <c r="E250" s="548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7"/>
      <c r="R250" s="557"/>
      <c r="S250" s="557"/>
      <c r="T250" s="558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52"/>
      <c r="B251" s="546"/>
      <c r="C251" s="546"/>
      <c r="D251" s="546"/>
      <c r="E251" s="546"/>
      <c r="F251" s="546"/>
      <c r="G251" s="546"/>
      <c r="H251" s="546"/>
      <c r="I251" s="546"/>
      <c r="J251" s="546"/>
      <c r="K251" s="546"/>
      <c r="L251" s="546"/>
      <c r="M251" s="546"/>
      <c r="N251" s="546"/>
      <c r="O251" s="553"/>
      <c r="P251" s="549" t="s">
        <v>71</v>
      </c>
      <c r="Q251" s="550"/>
      <c r="R251" s="550"/>
      <c r="S251" s="550"/>
      <c r="T251" s="550"/>
      <c r="U251" s="550"/>
      <c r="V251" s="551"/>
      <c r="W251" s="37" t="s">
        <v>72</v>
      </c>
      <c r="X251" s="543">
        <f>IFERROR(X246/H246,"0")+IFERROR(X247/H247,"0")+IFERROR(X248/H248,"0")+IFERROR(X249/H249,"0")+IFERROR(X250/H250,"0")</f>
        <v>0</v>
      </c>
      <c r="Y251" s="543">
        <f>IFERROR(Y246/H246,"0")+IFERROR(Y247/H247,"0")+IFERROR(Y248/H248,"0")+IFERROR(Y249/H249,"0")+IFERROR(Y250/H250,"0")</f>
        <v>0</v>
      </c>
      <c r="Z251" s="543">
        <f>IFERROR(IF(Z246="",0,Z246),"0")+IFERROR(IF(Z247="",0,Z247),"0")+IFERROR(IF(Z248="",0,Z248),"0")+IFERROR(IF(Z249="",0,Z249),"0")+IFERROR(IF(Z250="",0,Z250),"0")</f>
        <v>0</v>
      </c>
      <c r="AA251" s="544"/>
      <c r="AB251" s="544"/>
      <c r="AC251" s="544"/>
    </row>
    <row r="252" spans="1:68" hidden="1" x14ac:dyDescent="0.2">
      <c r="A252" s="546"/>
      <c r="B252" s="546"/>
      <c r="C252" s="546"/>
      <c r="D252" s="546"/>
      <c r="E252" s="546"/>
      <c r="F252" s="546"/>
      <c r="G252" s="546"/>
      <c r="H252" s="546"/>
      <c r="I252" s="546"/>
      <c r="J252" s="546"/>
      <c r="K252" s="546"/>
      <c r="L252" s="546"/>
      <c r="M252" s="546"/>
      <c r="N252" s="546"/>
      <c r="O252" s="553"/>
      <c r="P252" s="549" t="s">
        <v>71</v>
      </c>
      <c r="Q252" s="550"/>
      <c r="R252" s="550"/>
      <c r="S252" s="550"/>
      <c r="T252" s="550"/>
      <c r="U252" s="550"/>
      <c r="V252" s="551"/>
      <c r="W252" s="37" t="s">
        <v>69</v>
      </c>
      <c r="X252" s="543">
        <f>IFERROR(SUM(X246:X250),"0")</f>
        <v>0</v>
      </c>
      <c r="Y252" s="543">
        <f>IFERROR(SUM(Y246:Y250),"0")</f>
        <v>0</v>
      </c>
      <c r="Z252" s="37"/>
      <c r="AA252" s="544"/>
      <c r="AB252" s="544"/>
      <c r="AC252" s="544"/>
    </row>
    <row r="253" spans="1:68" ht="16.5" hidden="1" customHeight="1" x14ac:dyDescent="0.25">
      <c r="A253" s="574" t="s">
        <v>401</v>
      </c>
      <c r="B253" s="546"/>
      <c r="C253" s="546"/>
      <c r="D253" s="546"/>
      <c r="E253" s="546"/>
      <c r="F253" s="546"/>
      <c r="G253" s="546"/>
      <c r="H253" s="546"/>
      <c r="I253" s="546"/>
      <c r="J253" s="546"/>
      <c r="K253" s="546"/>
      <c r="L253" s="546"/>
      <c r="M253" s="546"/>
      <c r="N253" s="546"/>
      <c r="O253" s="546"/>
      <c r="P253" s="546"/>
      <c r="Q253" s="546"/>
      <c r="R253" s="546"/>
      <c r="S253" s="546"/>
      <c r="T253" s="546"/>
      <c r="U253" s="546"/>
      <c r="V253" s="546"/>
      <c r="W253" s="546"/>
      <c r="X253" s="546"/>
      <c r="Y253" s="546"/>
      <c r="Z253" s="546"/>
      <c r="AA253" s="536"/>
      <c r="AB253" s="536"/>
      <c r="AC253" s="536"/>
    </row>
    <row r="254" spans="1:68" ht="14.25" hidden="1" customHeight="1" x14ac:dyDescent="0.25">
      <c r="A254" s="545" t="s">
        <v>99</v>
      </c>
      <c r="B254" s="546"/>
      <c r="C254" s="546"/>
      <c r="D254" s="546"/>
      <c r="E254" s="546"/>
      <c r="F254" s="546"/>
      <c r="G254" s="546"/>
      <c r="H254" s="546"/>
      <c r="I254" s="546"/>
      <c r="J254" s="546"/>
      <c r="K254" s="546"/>
      <c r="L254" s="546"/>
      <c r="M254" s="546"/>
      <c r="N254" s="546"/>
      <c r="O254" s="546"/>
      <c r="P254" s="546"/>
      <c r="Q254" s="546"/>
      <c r="R254" s="546"/>
      <c r="S254" s="546"/>
      <c r="T254" s="546"/>
      <c r="U254" s="546"/>
      <c r="V254" s="546"/>
      <c r="W254" s="546"/>
      <c r="X254" s="546"/>
      <c r="Y254" s="546"/>
      <c r="Z254" s="546"/>
      <c r="AA254" s="537"/>
      <c r="AB254" s="537"/>
      <c r="AC254" s="537"/>
    </row>
    <row r="255" spans="1:68" ht="27" hidden="1" customHeight="1" x14ac:dyDescent="0.25">
      <c r="A255" s="54" t="s">
        <v>402</v>
      </c>
      <c r="B255" s="54" t="s">
        <v>403</v>
      </c>
      <c r="C255" s="31">
        <v>4301011855</v>
      </c>
      <c r="D255" s="547">
        <v>4680115885837</v>
      </c>
      <c r="E255" s="548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 t="s">
        <v>103</v>
      </c>
      <c r="M255" s="33" t="s">
        <v>104</v>
      </c>
      <c r="N255" s="33"/>
      <c r="O255" s="32">
        <v>55</v>
      </c>
      <c r="P255" s="6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7"/>
      <c r="R255" s="557"/>
      <c r="S255" s="557"/>
      <c r="T255" s="558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 t="s">
        <v>106</v>
      </c>
      <c r="AK255" s="68">
        <v>86.4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405</v>
      </c>
      <c r="B256" s="54" t="s">
        <v>406</v>
      </c>
      <c r="C256" s="31">
        <v>4301011853</v>
      </c>
      <c r="D256" s="547">
        <v>4680115885851</v>
      </c>
      <c r="E256" s="548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7"/>
      <c r="R256" s="557"/>
      <c r="S256" s="557"/>
      <c r="T256" s="558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47">
        <v>4680115885806</v>
      </c>
      <c r="E257" s="548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 t="s">
        <v>103</v>
      </c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7"/>
      <c r="R257" s="557"/>
      <c r="S257" s="557"/>
      <c r="T257" s="558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 t="s">
        <v>106</v>
      </c>
      <c r="AK257" s="68">
        <v>86.4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411</v>
      </c>
      <c r="B258" s="54" t="s">
        <v>412</v>
      </c>
      <c r="C258" s="31">
        <v>4301011852</v>
      </c>
      <c r="D258" s="547">
        <v>4680115885844</v>
      </c>
      <c r="E258" s="548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7"/>
      <c r="R258" s="557"/>
      <c r="S258" s="557"/>
      <c r="T258" s="558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414</v>
      </c>
      <c r="B259" s="54" t="s">
        <v>415</v>
      </c>
      <c r="C259" s="31">
        <v>4301011851</v>
      </c>
      <c r="D259" s="547">
        <v>4680115885820</v>
      </c>
      <c r="E259" s="548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5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7"/>
      <c r="R259" s="557"/>
      <c r="S259" s="557"/>
      <c r="T259" s="558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52"/>
      <c r="B260" s="546"/>
      <c r="C260" s="546"/>
      <c r="D260" s="546"/>
      <c r="E260" s="546"/>
      <c r="F260" s="546"/>
      <c r="G260" s="546"/>
      <c r="H260" s="546"/>
      <c r="I260" s="546"/>
      <c r="J260" s="546"/>
      <c r="K260" s="546"/>
      <c r="L260" s="546"/>
      <c r="M260" s="546"/>
      <c r="N260" s="546"/>
      <c r="O260" s="553"/>
      <c r="P260" s="549" t="s">
        <v>71</v>
      </c>
      <c r="Q260" s="550"/>
      <c r="R260" s="550"/>
      <c r="S260" s="550"/>
      <c r="T260" s="550"/>
      <c r="U260" s="550"/>
      <c r="V260" s="551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hidden="1" x14ac:dyDescent="0.2">
      <c r="A261" s="546"/>
      <c r="B261" s="546"/>
      <c r="C261" s="546"/>
      <c r="D261" s="546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53"/>
      <c r="P261" s="549" t="s">
        <v>71</v>
      </c>
      <c r="Q261" s="550"/>
      <c r="R261" s="550"/>
      <c r="S261" s="550"/>
      <c r="T261" s="550"/>
      <c r="U261" s="550"/>
      <c r="V261" s="551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hidden="1" customHeight="1" x14ac:dyDescent="0.25">
      <c r="A262" s="574" t="s">
        <v>417</v>
      </c>
      <c r="B262" s="546"/>
      <c r="C262" s="546"/>
      <c r="D262" s="546"/>
      <c r="E262" s="546"/>
      <c r="F262" s="546"/>
      <c r="G262" s="546"/>
      <c r="H262" s="546"/>
      <c r="I262" s="546"/>
      <c r="J262" s="546"/>
      <c r="K262" s="546"/>
      <c r="L262" s="546"/>
      <c r="M262" s="546"/>
      <c r="N262" s="546"/>
      <c r="O262" s="546"/>
      <c r="P262" s="546"/>
      <c r="Q262" s="546"/>
      <c r="R262" s="546"/>
      <c r="S262" s="546"/>
      <c r="T262" s="546"/>
      <c r="U262" s="546"/>
      <c r="V262" s="546"/>
      <c r="W262" s="546"/>
      <c r="X262" s="546"/>
      <c r="Y262" s="546"/>
      <c r="Z262" s="546"/>
      <c r="AA262" s="536"/>
      <c r="AB262" s="536"/>
      <c r="AC262" s="536"/>
    </row>
    <row r="263" spans="1:68" ht="14.25" hidden="1" customHeight="1" x14ac:dyDescent="0.25">
      <c r="A263" s="545" t="s">
        <v>99</v>
      </c>
      <c r="B263" s="546"/>
      <c r="C263" s="546"/>
      <c r="D263" s="546"/>
      <c r="E263" s="546"/>
      <c r="F263" s="546"/>
      <c r="G263" s="546"/>
      <c r="H263" s="546"/>
      <c r="I263" s="546"/>
      <c r="J263" s="546"/>
      <c r="K263" s="546"/>
      <c r="L263" s="546"/>
      <c r="M263" s="546"/>
      <c r="N263" s="546"/>
      <c r="O263" s="546"/>
      <c r="P263" s="546"/>
      <c r="Q263" s="546"/>
      <c r="R263" s="546"/>
      <c r="S263" s="546"/>
      <c r="T263" s="546"/>
      <c r="U263" s="546"/>
      <c r="V263" s="546"/>
      <c r="W263" s="546"/>
      <c r="X263" s="546"/>
      <c r="Y263" s="546"/>
      <c r="Z263" s="546"/>
      <c r="AA263" s="537"/>
      <c r="AB263" s="537"/>
      <c r="AC263" s="537"/>
    </row>
    <row r="264" spans="1:68" ht="27" hidden="1" customHeight="1" x14ac:dyDescent="0.25">
      <c r="A264" s="54" t="s">
        <v>418</v>
      </c>
      <c r="B264" s="54" t="s">
        <v>419</v>
      </c>
      <c r="C264" s="31">
        <v>4301011223</v>
      </c>
      <c r="D264" s="547">
        <v>4607091383423</v>
      </c>
      <c r="E264" s="548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7"/>
      <c r="R264" s="557"/>
      <c r="S264" s="557"/>
      <c r="T264" s="558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420</v>
      </c>
      <c r="B265" s="54" t="s">
        <v>421</v>
      </c>
      <c r="C265" s="31">
        <v>4301012199</v>
      </c>
      <c r="D265" s="547">
        <v>4680115886957</v>
      </c>
      <c r="E265" s="548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7"/>
      <c r="R265" s="557"/>
      <c r="S265" s="557"/>
      <c r="T265" s="558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423</v>
      </c>
      <c r="B266" s="54" t="s">
        <v>424</v>
      </c>
      <c r="C266" s="31">
        <v>4301012098</v>
      </c>
      <c r="D266" s="547">
        <v>4680115885660</v>
      </c>
      <c r="E266" s="548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7"/>
      <c r="R266" s="557"/>
      <c r="S266" s="557"/>
      <c r="T266" s="558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425</v>
      </c>
      <c r="B267" s="54" t="s">
        <v>426</v>
      </c>
      <c r="C267" s="31">
        <v>4301012176</v>
      </c>
      <c r="D267" s="547">
        <v>4680115886773</v>
      </c>
      <c r="E267" s="548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7"/>
      <c r="R267" s="557"/>
      <c r="S267" s="557"/>
      <c r="T267" s="558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52"/>
      <c r="B268" s="546"/>
      <c r="C268" s="546"/>
      <c r="D268" s="546"/>
      <c r="E268" s="546"/>
      <c r="F268" s="546"/>
      <c r="G268" s="546"/>
      <c r="H268" s="546"/>
      <c r="I268" s="546"/>
      <c r="J268" s="546"/>
      <c r="K268" s="546"/>
      <c r="L268" s="546"/>
      <c r="M268" s="546"/>
      <c r="N268" s="546"/>
      <c r="O268" s="553"/>
      <c r="P268" s="549" t="s">
        <v>71</v>
      </c>
      <c r="Q268" s="550"/>
      <c r="R268" s="550"/>
      <c r="S268" s="550"/>
      <c r="T268" s="550"/>
      <c r="U268" s="550"/>
      <c r="V268" s="551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hidden="1" x14ac:dyDescent="0.2">
      <c r="A269" s="546"/>
      <c r="B269" s="546"/>
      <c r="C269" s="546"/>
      <c r="D269" s="546"/>
      <c r="E269" s="546"/>
      <c r="F269" s="546"/>
      <c r="G269" s="546"/>
      <c r="H269" s="546"/>
      <c r="I269" s="546"/>
      <c r="J269" s="546"/>
      <c r="K269" s="546"/>
      <c r="L269" s="546"/>
      <c r="M269" s="546"/>
      <c r="N269" s="546"/>
      <c r="O269" s="553"/>
      <c r="P269" s="549" t="s">
        <v>71</v>
      </c>
      <c r="Q269" s="550"/>
      <c r="R269" s="550"/>
      <c r="S269" s="550"/>
      <c r="T269" s="550"/>
      <c r="U269" s="550"/>
      <c r="V269" s="551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hidden="1" customHeight="1" x14ac:dyDescent="0.25">
      <c r="A270" s="574" t="s">
        <v>428</v>
      </c>
      <c r="B270" s="546"/>
      <c r="C270" s="546"/>
      <c r="D270" s="546"/>
      <c r="E270" s="546"/>
      <c r="F270" s="546"/>
      <c r="G270" s="546"/>
      <c r="H270" s="546"/>
      <c r="I270" s="546"/>
      <c r="J270" s="546"/>
      <c r="K270" s="546"/>
      <c r="L270" s="546"/>
      <c r="M270" s="546"/>
      <c r="N270" s="546"/>
      <c r="O270" s="546"/>
      <c r="P270" s="546"/>
      <c r="Q270" s="546"/>
      <c r="R270" s="546"/>
      <c r="S270" s="546"/>
      <c r="T270" s="546"/>
      <c r="U270" s="546"/>
      <c r="V270" s="546"/>
      <c r="W270" s="546"/>
      <c r="X270" s="546"/>
      <c r="Y270" s="546"/>
      <c r="Z270" s="546"/>
      <c r="AA270" s="536"/>
      <c r="AB270" s="536"/>
      <c r="AC270" s="536"/>
    </row>
    <row r="271" spans="1:68" ht="14.25" hidden="1" customHeight="1" x14ac:dyDescent="0.25">
      <c r="A271" s="545" t="s">
        <v>73</v>
      </c>
      <c r="B271" s="546"/>
      <c r="C271" s="546"/>
      <c r="D271" s="546"/>
      <c r="E271" s="546"/>
      <c r="F271" s="546"/>
      <c r="G271" s="546"/>
      <c r="H271" s="546"/>
      <c r="I271" s="546"/>
      <c r="J271" s="546"/>
      <c r="K271" s="546"/>
      <c r="L271" s="546"/>
      <c r="M271" s="546"/>
      <c r="N271" s="546"/>
      <c r="O271" s="546"/>
      <c r="P271" s="546"/>
      <c r="Q271" s="546"/>
      <c r="R271" s="546"/>
      <c r="S271" s="546"/>
      <c r="T271" s="546"/>
      <c r="U271" s="546"/>
      <c r="V271" s="546"/>
      <c r="W271" s="546"/>
      <c r="X271" s="546"/>
      <c r="Y271" s="546"/>
      <c r="Z271" s="546"/>
      <c r="AA271" s="537"/>
      <c r="AB271" s="537"/>
      <c r="AC271" s="537"/>
    </row>
    <row r="272" spans="1:68" ht="27" hidden="1" customHeight="1" x14ac:dyDescent="0.25">
      <c r="A272" s="54" t="s">
        <v>429</v>
      </c>
      <c r="B272" s="54" t="s">
        <v>430</v>
      </c>
      <c r="C272" s="31">
        <v>4301051893</v>
      </c>
      <c r="D272" s="547">
        <v>4680115886186</v>
      </c>
      <c r="E272" s="548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7"/>
      <c r="R272" s="557"/>
      <c r="S272" s="557"/>
      <c r="T272" s="558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7">
        <v>4680115881228</v>
      </c>
      <c r="E273" s="548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188</v>
      </c>
      <c r="M273" s="33" t="s">
        <v>84</v>
      </c>
      <c r="N273" s="33"/>
      <c r="O273" s="32">
        <v>40</v>
      </c>
      <c r="P273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7"/>
      <c r="R273" s="557"/>
      <c r="S273" s="557"/>
      <c r="T273" s="558"/>
      <c r="U273" s="34"/>
      <c r="V273" s="34"/>
      <c r="W273" s="35" t="s">
        <v>69</v>
      </c>
      <c r="X273" s="541">
        <v>30</v>
      </c>
      <c r="Y273" s="542">
        <f>IFERROR(IF(X273="",0,CEILING((X273/$H273),1)*$H273),"")</f>
        <v>31.2</v>
      </c>
      <c r="Z273" s="36">
        <f>IFERROR(IF(Y273=0,"",ROUNDUP(Y273/H273,0)*0.00651),"")</f>
        <v>8.4629999999999997E-2</v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33.150000000000006</v>
      </c>
      <c r="BN273" s="64">
        <f>IFERROR(Y273*I273/H273,"0")</f>
        <v>34.476000000000006</v>
      </c>
      <c r="BO273" s="64">
        <f>IFERROR(1/J273*(X273/H273),"0")</f>
        <v>6.8681318681318687E-2</v>
      </c>
      <c r="BP273" s="64">
        <f>IFERROR(1/J273*(Y273/H273),"0")</f>
        <v>7.1428571428571438E-2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7">
        <v>4680115881211</v>
      </c>
      <c r="E274" s="548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188</v>
      </c>
      <c r="M274" s="33" t="s">
        <v>77</v>
      </c>
      <c r="N274" s="33"/>
      <c r="O274" s="32">
        <v>45</v>
      </c>
      <c r="P274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7"/>
      <c r="R274" s="557"/>
      <c r="S274" s="557"/>
      <c r="T274" s="558"/>
      <c r="U274" s="34"/>
      <c r="V274" s="34"/>
      <c r="W274" s="35" t="s">
        <v>69</v>
      </c>
      <c r="X274" s="541">
        <v>8</v>
      </c>
      <c r="Y274" s="542">
        <f>IFERROR(IF(X274="",0,CEILING((X274/$H274),1)*$H274),"")</f>
        <v>9.6</v>
      </c>
      <c r="Z274" s="36">
        <f>IFERROR(IF(Y274=0,"",ROUNDUP(Y274/H274,0)*0.00651),"")</f>
        <v>2.6040000000000001E-2</v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8.6000000000000014</v>
      </c>
      <c r="BN274" s="64">
        <f>IFERROR(Y274*I274/H274,"0")</f>
        <v>10.32</v>
      </c>
      <c r="BO274" s="64">
        <f>IFERROR(1/J274*(X274/H274),"0")</f>
        <v>1.8315018315018316E-2</v>
      </c>
      <c r="BP274" s="64">
        <f>IFERROR(1/J274*(Y274/H274),"0")</f>
        <v>2.197802197802198E-2</v>
      </c>
    </row>
    <row r="275" spans="1:68" x14ac:dyDescent="0.2">
      <c r="A275" s="552"/>
      <c r="B275" s="546"/>
      <c r="C275" s="546"/>
      <c r="D275" s="546"/>
      <c r="E275" s="546"/>
      <c r="F275" s="546"/>
      <c r="G275" s="546"/>
      <c r="H275" s="546"/>
      <c r="I275" s="546"/>
      <c r="J275" s="546"/>
      <c r="K275" s="546"/>
      <c r="L275" s="546"/>
      <c r="M275" s="546"/>
      <c r="N275" s="546"/>
      <c r="O275" s="553"/>
      <c r="P275" s="549" t="s">
        <v>71</v>
      </c>
      <c r="Q275" s="550"/>
      <c r="R275" s="550"/>
      <c r="S275" s="550"/>
      <c r="T275" s="550"/>
      <c r="U275" s="550"/>
      <c r="V275" s="551"/>
      <c r="W275" s="37" t="s">
        <v>72</v>
      </c>
      <c r="X275" s="543">
        <f>IFERROR(X272/H272,"0")+IFERROR(X273/H273,"0")+IFERROR(X274/H274,"0")</f>
        <v>15.833333333333334</v>
      </c>
      <c r="Y275" s="543">
        <f>IFERROR(Y272/H272,"0")+IFERROR(Y273/H273,"0")+IFERROR(Y274/H274,"0")</f>
        <v>17</v>
      </c>
      <c r="Z275" s="543">
        <f>IFERROR(IF(Z272="",0,Z272),"0")+IFERROR(IF(Z273="",0,Z273),"0")+IFERROR(IF(Z274="",0,Z274),"0")</f>
        <v>0.11066999999999999</v>
      </c>
      <c r="AA275" s="544"/>
      <c r="AB275" s="544"/>
      <c r="AC275" s="544"/>
    </row>
    <row r="276" spans="1:68" x14ac:dyDescent="0.2">
      <c r="A276" s="546"/>
      <c r="B276" s="546"/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53"/>
      <c r="P276" s="549" t="s">
        <v>71</v>
      </c>
      <c r="Q276" s="550"/>
      <c r="R276" s="550"/>
      <c r="S276" s="550"/>
      <c r="T276" s="550"/>
      <c r="U276" s="550"/>
      <c r="V276" s="551"/>
      <c r="W276" s="37" t="s">
        <v>69</v>
      </c>
      <c r="X276" s="543">
        <f>IFERROR(SUM(X272:X274),"0")</f>
        <v>38</v>
      </c>
      <c r="Y276" s="543">
        <f>IFERROR(SUM(Y272:Y274),"0")</f>
        <v>40.799999999999997</v>
      </c>
      <c r="Z276" s="37"/>
      <c r="AA276" s="544"/>
      <c r="AB276" s="544"/>
      <c r="AC276" s="544"/>
    </row>
    <row r="277" spans="1:68" ht="16.5" hidden="1" customHeight="1" x14ac:dyDescent="0.25">
      <c r="A277" s="574" t="s">
        <v>437</v>
      </c>
      <c r="B277" s="546"/>
      <c r="C277" s="546"/>
      <c r="D277" s="546"/>
      <c r="E277" s="546"/>
      <c r="F277" s="546"/>
      <c r="G277" s="546"/>
      <c r="H277" s="546"/>
      <c r="I277" s="546"/>
      <c r="J277" s="546"/>
      <c r="K277" s="546"/>
      <c r="L277" s="546"/>
      <c r="M277" s="546"/>
      <c r="N277" s="546"/>
      <c r="O277" s="546"/>
      <c r="P277" s="546"/>
      <c r="Q277" s="546"/>
      <c r="R277" s="546"/>
      <c r="S277" s="546"/>
      <c r="T277" s="546"/>
      <c r="U277" s="546"/>
      <c r="V277" s="546"/>
      <c r="W277" s="546"/>
      <c r="X277" s="546"/>
      <c r="Y277" s="546"/>
      <c r="Z277" s="546"/>
      <c r="AA277" s="536"/>
      <c r="AB277" s="536"/>
      <c r="AC277" s="536"/>
    </row>
    <row r="278" spans="1:68" ht="14.25" hidden="1" customHeight="1" x14ac:dyDescent="0.25">
      <c r="A278" s="545" t="s">
        <v>64</v>
      </c>
      <c r="B278" s="546"/>
      <c r="C278" s="546"/>
      <c r="D278" s="546"/>
      <c r="E278" s="546"/>
      <c r="F278" s="546"/>
      <c r="G278" s="546"/>
      <c r="H278" s="546"/>
      <c r="I278" s="546"/>
      <c r="J278" s="546"/>
      <c r="K278" s="546"/>
      <c r="L278" s="546"/>
      <c r="M278" s="546"/>
      <c r="N278" s="546"/>
      <c r="O278" s="546"/>
      <c r="P278" s="546"/>
      <c r="Q278" s="546"/>
      <c r="R278" s="546"/>
      <c r="S278" s="546"/>
      <c r="T278" s="546"/>
      <c r="U278" s="546"/>
      <c r="V278" s="546"/>
      <c r="W278" s="546"/>
      <c r="X278" s="546"/>
      <c r="Y278" s="546"/>
      <c r="Z278" s="546"/>
      <c r="AA278" s="537"/>
      <c r="AB278" s="537"/>
      <c r="AC278" s="537"/>
    </row>
    <row r="279" spans="1:68" ht="27" hidden="1" customHeight="1" x14ac:dyDescent="0.25">
      <c r="A279" s="54" t="s">
        <v>438</v>
      </c>
      <c r="B279" s="54" t="s">
        <v>439</v>
      </c>
      <c r="C279" s="31">
        <v>4301031307</v>
      </c>
      <c r="D279" s="547">
        <v>4680115880344</v>
      </c>
      <c r="E279" s="548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7"/>
      <c r="R279" s="557"/>
      <c r="S279" s="557"/>
      <c r="T279" s="558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441</v>
      </c>
      <c r="B280" s="54" t="s">
        <v>442</v>
      </c>
      <c r="C280" s="31">
        <v>4301031429</v>
      </c>
      <c r="D280" s="547">
        <v>4680115886919</v>
      </c>
      <c r="E280" s="548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57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7"/>
      <c r="R280" s="557"/>
      <c r="S280" s="557"/>
      <c r="T280" s="558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52"/>
      <c r="B281" s="546"/>
      <c r="C281" s="546"/>
      <c r="D281" s="546"/>
      <c r="E281" s="546"/>
      <c r="F281" s="546"/>
      <c r="G281" s="546"/>
      <c r="H281" s="546"/>
      <c r="I281" s="546"/>
      <c r="J281" s="546"/>
      <c r="K281" s="546"/>
      <c r="L281" s="546"/>
      <c r="M281" s="546"/>
      <c r="N281" s="546"/>
      <c r="O281" s="553"/>
      <c r="P281" s="549" t="s">
        <v>71</v>
      </c>
      <c r="Q281" s="550"/>
      <c r="R281" s="550"/>
      <c r="S281" s="550"/>
      <c r="T281" s="550"/>
      <c r="U281" s="550"/>
      <c r="V281" s="551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hidden="1" x14ac:dyDescent="0.2">
      <c r="A282" s="546"/>
      <c r="B282" s="546"/>
      <c r="C282" s="546"/>
      <c r="D282" s="546"/>
      <c r="E282" s="546"/>
      <c r="F282" s="546"/>
      <c r="G282" s="546"/>
      <c r="H282" s="546"/>
      <c r="I282" s="546"/>
      <c r="J282" s="546"/>
      <c r="K282" s="546"/>
      <c r="L282" s="546"/>
      <c r="M282" s="546"/>
      <c r="N282" s="546"/>
      <c r="O282" s="553"/>
      <c r="P282" s="549" t="s">
        <v>71</v>
      </c>
      <c r="Q282" s="550"/>
      <c r="R282" s="550"/>
      <c r="S282" s="550"/>
      <c r="T282" s="550"/>
      <c r="U282" s="550"/>
      <c r="V282" s="551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hidden="1" customHeight="1" x14ac:dyDescent="0.25">
      <c r="A283" s="545" t="s">
        <v>73</v>
      </c>
      <c r="B283" s="546"/>
      <c r="C283" s="546"/>
      <c r="D283" s="546"/>
      <c r="E283" s="546"/>
      <c r="F283" s="546"/>
      <c r="G283" s="546"/>
      <c r="H283" s="546"/>
      <c r="I283" s="546"/>
      <c r="J283" s="546"/>
      <c r="K283" s="546"/>
      <c r="L283" s="546"/>
      <c r="M283" s="546"/>
      <c r="N283" s="546"/>
      <c r="O283" s="546"/>
      <c r="P283" s="546"/>
      <c r="Q283" s="546"/>
      <c r="R283" s="546"/>
      <c r="S283" s="546"/>
      <c r="T283" s="546"/>
      <c r="U283" s="546"/>
      <c r="V283" s="546"/>
      <c r="W283" s="546"/>
      <c r="X283" s="546"/>
      <c r="Y283" s="546"/>
      <c r="Z283" s="546"/>
      <c r="AA283" s="537"/>
      <c r="AB283" s="537"/>
      <c r="AC283" s="537"/>
    </row>
    <row r="284" spans="1:68" ht="37.5" hidden="1" customHeight="1" x14ac:dyDescent="0.25">
      <c r="A284" s="54" t="s">
        <v>444</v>
      </c>
      <c r="B284" s="54" t="s">
        <v>445</v>
      </c>
      <c r="C284" s="31">
        <v>4301051782</v>
      </c>
      <c r="D284" s="547">
        <v>4680115884618</v>
      </c>
      <c r="E284" s="548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7"/>
      <c r="R284" s="557"/>
      <c r="S284" s="557"/>
      <c r="T284" s="558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2"/>
      <c r="B285" s="546"/>
      <c r="C285" s="546"/>
      <c r="D285" s="546"/>
      <c r="E285" s="546"/>
      <c r="F285" s="546"/>
      <c r="G285" s="546"/>
      <c r="H285" s="546"/>
      <c r="I285" s="546"/>
      <c r="J285" s="546"/>
      <c r="K285" s="546"/>
      <c r="L285" s="546"/>
      <c r="M285" s="546"/>
      <c r="N285" s="546"/>
      <c r="O285" s="553"/>
      <c r="P285" s="549" t="s">
        <v>71</v>
      </c>
      <c r="Q285" s="550"/>
      <c r="R285" s="550"/>
      <c r="S285" s="550"/>
      <c r="T285" s="550"/>
      <c r="U285" s="550"/>
      <c r="V285" s="551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hidden="1" x14ac:dyDescent="0.2">
      <c r="A286" s="546"/>
      <c r="B286" s="546"/>
      <c r="C286" s="546"/>
      <c r="D286" s="546"/>
      <c r="E286" s="546"/>
      <c r="F286" s="546"/>
      <c r="G286" s="546"/>
      <c r="H286" s="546"/>
      <c r="I286" s="546"/>
      <c r="J286" s="546"/>
      <c r="K286" s="546"/>
      <c r="L286" s="546"/>
      <c r="M286" s="546"/>
      <c r="N286" s="546"/>
      <c r="O286" s="553"/>
      <c r="P286" s="549" t="s">
        <v>71</v>
      </c>
      <c r="Q286" s="550"/>
      <c r="R286" s="550"/>
      <c r="S286" s="550"/>
      <c r="T286" s="550"/>
      <c r="U286" s="550"/>
      <c r="V286" s="551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hidden="1" customHeight="1" x14ac:dyDescent="0.25">
      <c r="A287" s="574" t="s">
        <v>447</v>
      </c>
      <c r="B287" s="546"/>
      <c r="C287" s="546"/>
      <c r="D287" s="546"/>
      <c r="E287" s="546"/>
      <c r="F287" s="546"/>
      <c r="G287" s="546"/>
      <c r="H287" s="546"/>
      <c r="I287" s="546"/>
      <c r="J287" s="546"/>
      <c r="K287" s="546"/>
      <c r="L287" s="546"/>
      <c r="M287" s="546"/>
      <c r="N287" s="546"/>
      <c r="O287" s="546"/>
      <c r="P287" s="546"/>
      <c r="Q287" s="546"/>
      <c r="R287" s="546"/>
      <c r="S287" s="546"/>
      <c r="T287" s="546"/>
      <c r="U287" s="546"/>
      <c r="V287" s="546"/>
      <c r="W287" s="546"/>
      <c r="X287" s="546"/>
      <c r="Y287" s="546"/>
      <c r="Z287" s="546"/>
      <c r="AA287" s="536"/>
      <c r="AB287" s="536"/>
      <c r="AC287" s="536"/>
    </row>
    <row r="288" spans="1:68" ht="14.25" hidden="1" customHeight="1" x14ac:dyDescent="0.25">
      <c r="A288" s="545" t="s">
        <v>99</v>
      </c>
      <c r="B288" s="546"/>
      <c r="C288" s="546"/>
      <c r="D288" s="546"/>
      <c r="E288" s="546"/>
      <c r="F288" s="546"/>
      <c r="G288" s="546"/>
      <c r="H288" s="546"/>
      <c r="I288" s="546"/>
      <c r="J288" s="546"/>
      <c r="K288" s="546"/>
      <c r="L288" s="546"/>
      <c r="M288" s="546"/>
      <c r="N288" s="546"/>
      <c r="O288" s="546"/>
      <c r="P288" s="546"/>
      <c r="Q288" s="546"/>
      <c r="R288" s="546"/>
      <c r="S288" s="546"/>
      <c r="T288" s="546"/>
      <c r="U288" s="546"/>
      <c r="V288" s="546"/>
      <c r="W288" s="546"/>
      <c r="X288" s="546"/>
      <c r="Y288" s="546"/>
      <c r="Z288" s="546"/>
      <c r="AA288" s="537"/>
      <c r="AB288" s="537"/>
      <c r="AC288" s="537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7"/>
      <c r="R291" s="557"/>
      <c r="S291" s="557"/>
      <c r="T291" s="558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7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7"/>
      <c r="R293" s="557"/>
      <c r="S293" s="557"/>
      <c r="T293" s="558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2"/>
      <c r="B294" s="546"/>
      <c r="C294" s="546"/>
      <c r="D294" s="546"/>
      <c r="E294" s="546"/>
      <c r="F294" s="546"/>
      <c r="G294" s="546"/>
      <c r="H294" s="546"/>
      <c r="I294" s="546"/>
      <c r="J294" s="546"/>
      <c r="K294" s="546"/>
      <c r="L294" s="546"/>
      <c r="M294" s="546"/>
      <c r="N294" s="546"/>
      <c r="O294" s="553"/>
      <c r="P294" s="549" t="s">
        <v>71</v>
      </c>
      <c r="Q294" s="550"/>
      <c r="R294" s="550"/>
      <c r="S294" s="550"/>
      <c r="T294" s="550"/>
      <c r="U294" s="550"/>
      <c r="V294" s="551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hidden="1" x14ac:dyDescent="0.2">
      <c r="A295" s="546"/>
      <c r="B295" s="546"/>
      <c r="C295" s="546"/>
      <c r="D295" s="546"/>
      <c r="E295" s="546"/>
      <c r="F295" s="546"/>
      <c r="G295" s="546"/>
      <c r="H295" s="546"/>
      <c r="I295" s="546"/>
      <c r="J295" s="546"/>
      <c r="K295" s="546"/>
      <c r="L295" s="546"/>
      <c r="M295" s="546"/>
      <c r="N295" s="546"/>
      <c r="O295" s="553"/>
      <c r="P295" s="549" t="s">
        <v>71</v>
      </c>
      <c r="Q295" s="550"/>
      <c r="R295" s="550"/>
      <c r="S295" s="550"/>
      <c r="T295" s="550"/>
      <c r="U295" s="550"/>
      <c r="V295" s="551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hidden="1" customHeight="1" x14ac:dyDescent="0.25">
      <c r="A296" s="545" t="s">
        <v>64</v>
      </c>
      <c r="B296" s="546"/>
      <c r="C296" s="546"/>
      <c r="D296" s="546"/>
      <c r="E296" s="546"/>
      <c r="F296" s="546"/>
      <c r="G296" s="546"/>
      <c r="H296" s="546"/>
      <c r="I296" s="546"/>
      <c r="J296" s="546"/>
      <c r="K296" s="546"/>
      <c r="L296" s="546"/>
      <c r="M296" s="546"/>
      <c r="N296" s="546"/>
      <c r="O296" s="546"/>
      <c r="P296" s="546"/>
      <c r="Q296" s="546"/>
      <c r="R296" s="546"/>
      <c r="S296" s="546"/>
      <c r="T296" s="546"/>
      <c r="U296" s="546"/>
      <c r="V296" s="546"/>
      <c r="W296" s="546"/>
      <c r="X296" s="546"/>
      <c r="Y296" s="546"/>
      <c r="Z296" s="546"/>
      <c r="AA296" s="537"/>
      <c r="AB296" s="537"/>
      <c r="AC296" s="537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 t="s">
        <v>106</v>
      </c>
      <c r="AK298" s="68">
        <v>50.4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7"/>
      <c r="R299" s="557"/>
      <c r="S299" s="557"/>
      <c r="T299" s="558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7"/>
      <c r="R301" s="557"/>
      <c r="S301" s="557"/>
      <c r="T301" s="558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/>
      <c r="AK301" s="68">
        <v>0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7"/>
      <c r="R302" s="557"/>
      <c r="S302" s="557"/>
      <c r="T302" s="558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7"/>
      <c r="R303" s="557"/>
      <c r="S303" s="557"/>
      <c r="T303" s="558"/>
      <c r="U303" s="34"/>
      <c r="V303" s="34"/>
      <c r="W303" s="35" t="s">
        <v>69</v>
      </c>
      <c r="X303" s="541">
        <v>2</v>
      </c>
      <c r="Y303" s="542">
        <f t="shared" si="26"/>
        <v>3.6</v>
      </c>
      <c r="Z303" s="36">
        <f>IFERROR(IF(Y303=0,"",ROUNDUP(Y303/H303,0)*0.00651),"")</f>
        <v>1.302E-2</v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2.2533333333333334</v>
      </c>
      <c r="BN303" s="64">
        <f t="shared" si="28"/>
        <v>4.056</v>
      </c>
      <c r="BO303" s="64">
        <f t="shared" si="29"/>
        <v>6.1050061050061059E-3</v>
      </c>
      <c r="BP303" s="64">
        <f t="shared" si="30"/>
        <v>1.098901098901099E-2</v>
      </c>
    </row>
    <row r="304" spans="1:68" x14ac:dyDescent="0.2">
      <c r="A304" s="552"/>
      <c r="B304" s="546"/>
      <c r="C304" s="546"/>
      <c r="D304" s="546"/>
      <c r="E304" s="546"/>
      <c r="F304" s="546"/>
      <c r="G304" s="546"/>
      <c r="H304" s="546"/>
      <c r="I304" s="546"/>
      <c r="J304" s="546"/>
      <c r="K304" s="546"/>
      <c r="L304" s="546"/>
      <c r="M304" s="546"/>
      <c r="N304" s="546"/>
      <c r="O304" s="553"/>
      <c r="P304" s="549" t="s">
        <v>71</v>
      </c>
      <c r="Q304" s="550"/>
      <c r="R304" s="550"/>
      <c r="S304" s="550"/>
      <c r="T304" s="550"/>
      <c r="U304" s="550"/>
      <c r="V304" s="551"/>
      <c r="W304" s="37" t="s">
        <v>72</v>
      </c>
      <c r="X304" s="543">
        <f>IFERROR(X297/H297,"0")+IFERROR(X298/H298,"0")+IFERROR(X299/H299,"0")+IFERROR(X300/H300,"0")+IFERROR(X301/H301,"0")+IFERROR(X302/H302,"0")+IFERROR(X303/H303,"0")</f>
        <v>1.1111111111111112</v>
      </c>
      <c r="Y304" s="543">
        <f>IFERROR(Y297/H297,"0")+IFERROR(Y298/H298,"0")+IFERROR(Y299/H299,"0")+IFERROR(Y300/H300,"0")+IFERROR(Y301/H301,"0")+IFERROR(Y302/H302,"0")+IFERROR(Y303/H303,"0")</f>
        <v>2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1.302E-2</v>
      </c>
      <c r="AA304" s="544"/>
      <c r="AB304" s="544"/>
      <c r="AC304" s="544"/>
    </row>
    <row r="305" spans="1:68" x14ac:dyDescent="0.2">
      <c r="A305" s="546"/>
      <c r="B305" s="546"/>
      <c r="C305" s="546"/>
      <c r="D305" s="546"/>
      <c r="E305" s="546"/>
      <c r="F305" s="546"/>
      <c r="G305" s="546"/>
      <c r="H305" s="546"/>
      <c r="I305" s="546"/>
      <c r="J305" s="546"/>
      <c r="K305" s="546"/>
      <c r="L305" s="546"/>
      <c r="M305" s="546"/>
      <c r="N305" s="546"/>
      <c r="O305" s="553"/>
      <c r="P305" s="549" t="s">
        <v>71</v>
      </c>
      <c r="Q305" s="550"/>
      <c r="R305" s="550"/>
      <c r="S305" s="550"/>
      <c r="T305" s="550"/>
      <c r="U305" s="550"/>
      <c r="V305" s="551"/>
      <c r="W305" s="37" t="s">
        <v>69</v>
      </c>
      <c r="X305" s="543">
        <f>IFERROR(SUM(X297:X303),"0")</f>
        <v>2</v>
      </c>
      <c r="Y305" s="543">
        <f>IFERROR(SUM(Y297:Y303),"0")</f>
        <v>3.6</v>
      </c>
      <c r="Z305" s="37"/>
      <c r="AA305" s="544"/>
      <c r="AB305" s="544"/>
      <c r="AC305" s="544"/>
    </row>
    <row r="306" spans="1:68" ht="14.25" hidden="1" customHeight="1" x14ac:dyDescent="0.25">
      <c r="A306" s="545" t="s">
        <v>73</v>
      </c>
      <c r="B306" s="546"/>
      <c r="C306" s="546"/>
      <c r="D306" s="546"/>
      <c r="E306" s="546"/>
      <c r="F306" s="546"/>
      <c r="G306" s="546"/>
      <c r="H306" s="546"/>
      <c r="I306" s="546"/>
      <c r="J306" s="546"/>
      <c r="K306" s="546"/>
      <c r="L306" s="546"/>
      <c r="M306" s="546"/>
      <c r="N306" s="546"/>
      <c r="O306" s="546"/>
      <c r="P306" s="546"/>
      <c r="Q306" s="546"/>
      <c r="R306" s="546"/>
      <c r="S306" s="546"/>
      <c r="T306" s="546"/>
      <c r="U306" s="546"/>
      <c r="V306" s="546"/>
      <c r="W306" s="546"/>
      <c r="X306" s="546"/>
      <c r="Y306" s="546"/>
      <c r="Z306" s="546"/>
      <c r="AA306" s="537"/>
      <c r="AB306" s="537"/>
      <c r="AC306" s="537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7"/>
      <c r="R307" s="557"/>
      <c r="S307" s="557"/>
      <c r="T307" s="558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 t="s">
        <v>106</v>
      </c>
      <c r="AK307" s="68">
        <v>62.4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7"/>
      <c r="R309" s="557"/>
      <c r="S309" s="557"/>
      <c r="T309" s="558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7"/>
      <c r="R310" s="557"/>
      <c r="S310" s="557"/>
      <c r="T310" s="558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7"/>
      <c r="R311" s="557"/>
      <c r="S311" s="557"/>
      <c r="T311" s="558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2"/>
      <c r="B312" s="546"/>
      <c r="C312" s="546"/>
      <c r="D312" s="546"/>
      <c r="E312" s="546"/>
      <c r="F312" s="546"/>
      <c r="G312" s="546"/>
      <c r="H312" s="546"/>
      <c r="I312" s="546"/>
      <c r="J312" s="546"/>
      <c r="K312" s="546"/>
      <c r="L312" s="546"/>
      <c r="M312" s="546"/>
      <c r="N312" s="546"/>
      <c r="O312" s="553"/>
      <c r="P312" s="549" t="s">
        <v>71</v>
      </c>
      <c r="Q312" s="550"/>
      <c r="R312" s="550"/>
      <c r="S312" s="550"/>
      <c r="T312" s="550"/>
      <c r="U312" s="550"/>
      <c r="V312" s="551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hidden="1" x14ac:dyDescent="0.2">
      <c r="A313" s="546"/>
      <c r="B313" s="546"/>
      <c r="C313" s="546"/>
      <c r="D313" s="546"/>
      <c r="E313" s="546"/>
      <c r="F313" s="546"/>
      <c r="G313" s="546"/>
      <c r="H313" s="546"/>
      <c r="I313" s="546"/>
      <c r="J313" s="546"/>
      <c r="K313" s="546"/>
      <c r="L313" s="546"/>
      <c r="M313" s="546"/>
      <c r="N313" s="546"/>
      <c r="O313" s="553"/>
      <c r="P313" s="549" t="s">
        <v>71</v>
      </c>
      <c r="Q313" s="550"/>
      <c r="R313" s="550"/>
      <c r="S313" s="550"/>
      <c r="T313" s="550"/>
      <c r="U313" s="550"/>
      <c r="V313" s="551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hidden="1" customHeight="1" x14ac:dyDescent="0.25">
      <c r="A314" s="545" t="s">
        <v>165</v>
      </c>
      <c r="B314" s="546"/>
      <c r="C314" s="546"/>
      <c r="D314" s="546"/>
      <c r="E314" s="546"/>
      <c r="F314" s="546"/>
      <c r="G314" s="546"/>
      <c r="H314" s="546"/>
      <c r="I314" s="546"/>
      <c r="J314" s="546"/>
      <c r="K314" s="546"/>
      <c r="L314" s="546"/>
      <c r="M314" s="546"/>
      <c r="N314" s="546"/>
      <c r="O314" s="546"/>
      <c r="P314" s="546"/>
      <c r="Q314" s="546"/>
      <c r="R314" s="546"/>
      <c r="S314" s="546"/>
      <c r="T314" s="546"/>
      <c r="U314" s="546"/>
      <c r="V314" s="546"/>
      <c r="W314" s="546"/>
      <c r="X314" s="546"/>
      <c r="Y314" s="546"/>
      <c r="Z314" s="546"/>
      <c r="AA314" s="537"/>
      <c r="AB314" s="537"/>
      <c r="AC314" s="537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7"/>
      <c r="R315" s="557"/>
      <c r="S315" s="557"/>
      <c r="T315" s="558"/>
      <c r="U315" s="34"/>
      <c r="V315" s="34"/>
      <c r="W315" s="35" t="s">
        <v>69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5" t="s">
        <v>498</v>
      </c>
      <c r="AG315" s="64"/>
      <c r="AJ315" s="68"/>
      <c r="AK315" s="68">
        <v>0</v>
      </c>
      <c r="BB315" s="36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7"/>
      <c r="R316" s="557"/>
      <c r="S316" s="557"/>
      <c r="T316" s="558"/>
      <c r="U316" s="34"/>
      <c r="V316" s="34"/>
      <c r="W316" s="35" t="s">
        <v>69</v>
      </c>
      <c r="X316" s="541">
        <v>8</v>
      </c>
      <c r="Y316" s="542">
        <f>IFERROR(IF(X316="",0,CEILING((X316/$H316),1)*$H316),"")</f>
        <v>15.6</v>
      </c>
      <c r="Z316" s="36">
        <f>IFERROR(IF(Y316=0,"",ROUNDUP(Y316/H316,0)*0.01898),"")</f>
        <v>3.7960000000000001E-2</v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8.5323076923076933</v>
      </c>
      <c r="BN316" s="64">
        <f>IFERROR(Y316*I316/H316,"0")</f>
        <v>16.638000000000002</v>
      </c>
      <c r="BO316" s="64">
        <f>IFERROR(1/J316*(X316/H316),"0")</f>
        <v>1.6025641025641028E-2</v>
      </c>
      <c r="BP316" s="64">
        <f>IFERROR(1/J316*(Y316/H316),"0")</f>
        <v>3.125E-2</v>
      </c>
    </row>
    <row r="317" spans="1:68" ht="16.5" hidden="1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7"/>
      <c r="R317" s="557"/>
      <c r="S317" s="557"/>
      <c r="T317" s="558"/>
      <c r="U317" s="34"/>
      <c r="V317" s="34"/>
      <c r="W317" s="35" t="s">
        <v>69</v>
      </c>
      <c r="X317" s="541">
        <v>0</v>
      </c>
      <c r="Y317" s="54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9" t="s">
        <v>504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2"/>
      <c r="B318" s="546"/>
      <c r="C318" s="546"/>
      <c r="D318" s="546"/>
      <c r="E318" s="546"/>
      <c r="F318" s="546"/>
      <c r="G318" s="546"/>
      <c r="H318" s="546"/>
      <c r="I318" s="546"/>
      <c r="J318" s="546"/>
      <c r="K318" s="546"/>
      <c r="L318" s="546"/>
      <c r="M318" s="546"/>
      <c r="N318" s="546"/>
      <c r="O318" s="553"/>
      <c r="P318" s="549" t="s">
        <v>71</v>
      </c>
      <c r="Q318" s="550"/>
      <c r="R318" s="550"/>
      <c r="S318" s="550"/>
      <c r="T318" s="550"/>
      <c r="U318" s="550"/>
      <c r="V318" s="551"/>
      <c r="W318" s="37" t="s">
        <v>72</v>
      </c>
      <c r="X318" s="543">
        <f>IFERROR(X315/H315,"0")+IFERROR(X316/H316,"0")+IFERROR(X317/H317,"0")</f>
        <v>1.0256410256410258</v>
      </c>
      <c r="Y318" s="543">
        <f>IFERROR(Y315/H315,"0")+IFERROR(Y316/H316,"0")+IFERROR(Y317/H317,"0")</f>
        <v>2</v>
      </c>
      <c r="Z318" s="543">
        <f>IFERROR(IF(Z315="",0,Z315),"0")+IFERROR(IF(Z316="",0,Z316),"0")+IFERROR(IF(Z317="",0,Z317),"0")</f>
        <v>3.7960000000000001E-2</v>
      </c>
      <c r="AA318" s="544"/>
      <c r="AB318" s="544"/>
      <c r="AC318" s="544"/>
    </row>
    <row r="319" spans="1:68" x14ac:dyDescent="0.2">
      <c r="A319" s="546"/>
      <c r="B319" s="546"/>
      <c r="C319" s="546"/>
      <c r="D319" s="546"/>
      <c r="E319" s="546"/>
      <c r="F319" s="546"/>
      <c r="G319" s="546"/>
      <c r="H319" s="546"/>
      <c r="I319" s="546"/>
      <c r="J319" s="546"/>
      <c r="K319" s="546"/>
      <c r="L319" s="546"/>
      <c r="M319" s="546"/>
      <c r="N319" s="546"/>
      <c r="O319" s="553"/>
      <c r="P319" s="549" t="s">
        <v>71</v>
      </c>
      <c r="Q319" s="550"/>
      <c r="R319" s="550"/>
      <c r="S319" s="550"/>
      <c r="T319" s="550"/>
      <c r="U319" s="550"/>
      <c r="V319" s="551"/>
      <c r="W319" s="37" t="s">
        <v>69</v>
      </c>
      <c r="X319" s="543">
        <f>IFERROR(SUM(X315:X317),"0")</f>
        <v>8</v>
      </c>
      <c r="Y319" s="543">
        <f>IFERROR(SUM(Y315:Y317),"0")</f>
        <v>15.6</v>
      </c>
      <c r="Z319" s="37"/>
      <c r="AA319" s="544"/>
      <c r="AB319" s="544"/>
      <c r="AC319" s="544"/>
    </row>
    <row r="320" spans="1:68" ht="14.25" hidden="1" customHeight="1" x14ac:dyDescent="0.25">
      <c r="A320" s="545" t="s">
        <v>91</v>
      </c>
      <c r="B320" s="546"/>
      <c r="C320" s="546"/>
      <c r="D320" s="546"/>
      <c r="E320" s="546"/>
      <c r="F320" s="546"/>
      <c r="G320" s="546"/>
      <c r="H320" s="546"/>
      <c r="I320" s="546"/>
      <c r="J320" s="546"/>
      <c r="K320" s="546"/>
      <c r="L320" s="546"/>
      <c r="M320" s="546"/>
      <c r="N320" s="546"/>
      <c r="O320" s="546"/>
      <c r="P320" s="546"/>
      <c r="Q320" s="546"/>
      <c r="R320" s="546"/>
      <c r="S320" s="546"/>
      <c r="T320" s="546"/>
      <c r="U320" s="546"/>
      <c r="V320" s="546"/>
      <c r="W320" s="546"/>
      <c r="X320" s="546"/>
      <c r="Y320" s="546"/>
      <c r="Z320" s="546"/>
      <c r="AA320" s="537"/>
      <c r="AB320" s="537"/>
      <c r="AC320" s="537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5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7"/>
      <c r="R321" s="557"/>
      <c r="S321" s="557"/>
      <c r="T321" s="558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2" t="s">
        <v>510</v>
      </c>
      <c r="Q322" s="557"/>
      <c r="R322" s="557"/>
      <c r="S322" s="557"/>
      <c r="T322" s="558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7"/>
      <c r="R323" s="557"/>
      <c r="S323" s="557"/>
      <c r="T323" s="558"/>
      <c r="U323" s="34"/>
      <c r="V323" s="34"/>
      <c r="W323" s="35" t="s">
        <v>69</v>
      </c>
      <c r="X323" s="541">
        <v>3</v>
      </c>
      <c r="Y323" s="542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5" t="s">
        <v>513</v>
      </c>
      <c r="AG323" s="64"/>
      <c r="AJ323" s="68" t="s">
        <v>106</v>
      </c>
      <c r="AK323" s="68">
        <v>35.700000000000003</v>
      </c>
      <c r="BB323" s="376" t="s">
        <v>1</v>
      </c>
      <c r="BM323" s="64">
        <f>IFERROR(X323*I323/H323,"0")</f>
        <v>3.4764705882352946</v>
      </c>
      <c r="BN323" s="64">
        <f>IFERROR(Y323*I323/H323,"0")</f>
        <v>5.91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7"/>
      <c r="R324" s="557"/>
      <c r="S324" s="557"/>
      <c r="T324" s="558"/>
      <c r="U324" s="34"/>
      <c r="V324" s="34"/>
      <c r="W324" s="35" t="s">
        <v>69</v>
      </c>
      <c r="X324" s="541">
        <v>14</v>
      </c>
      <c r="Y324" s="542">
        <f>IFERROR(IF(X324="",0,CEILING((X324/$H324),1)*$H324),"")</f>
        <v>15.299999999999999</v>
      </c>
      <c r="Z324" s="36">
        <f>IFERROR(IF(Y324=0,"",ROUNDUP(Y324/H324,0)*0.00651),"")</f>
        <v>3.9059999999999997E-2</v>
      </c>
      <c r="AA324" s="56"/>
      <c r="AB324" s="57"/>
      <c r="AC324" s="377" t="s">
        <v>507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15.811764705882354</v>
      </c>
      <c r="BN324" s="64">
        <f>IFERROR(Y324*I324/H324,"0")</f>
        <v>17.279999999999998</v>
      </c>
      <c r="BO324" s="64">
        <f>IFERROR(1/J324*(X324/H324),"0")</f>
        <v>3.0165912518853699E-2</v>
      </c>
      <c r="BP324" s="64">
        <f>IFERROR(1/J324*(Y324/H324),"0")</f>
        <v>3.2967032967032968E-2</v>
      </c>
    </row>
    <row r="325" spans="1:68" x14ac:dyDescent="0.2">
      <c r="A325" s="552"/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53"/>
      <c r="P325" s="549" t="s">
        <v>71</v>
      </c>
      <c r="Q325" s="550"/>
      <c r="R325" s="550"/>
      <c r="S325" s="550"/>
      <c r="T325" s="550"/>
      <c r="U325" s="550"/>
      <c r="V325" s="551"/>
      <c r="W325" s="37" t="s">
        <v>72</v>
      </c>
      <c r="X325" s="543">
        <f>IFERROR(X321/H321,"0")+IFERROR(X322/H322,"0")+IFERROR(X323/H323,"0")+IFERROR(X324/H324,"0")</f>
        <v>6.666666666666667</v>
      </c>
      <c r="Y325" s="543">
        <f>IFERROR(Y321/H321,"0")+IFERROR(Y322/H322,"0")+IFERROR(Y323/H323,"0")+IFERROR(Y324/H324,"0")</f>
        <v>8</v>
      </c>
      <c r="Z325" s="543">
        <f>IFERROR(IF(Z321="",0,Z321),"0")+IFERROR(IF(Z322="",0,Z322),"0")+IFERROR(IF(Z323="",0,Z323),"0")+IFERROR(IF(Z324="",0,Z324),"0")</f>
        <v>5.2080000000000001E-2</v>
      </c>
      <c r="AA325" s="544"/>
      <c r="AB325" s="544"/>
      <c r="AC325" s="544"/>
    </row>
    <row r="326" spans="1:68" x14ac:dyDescent="0.2">
      <c r="A326" s="546"/>
      <c r="B326" s="546"/>
      <c r="C326" s="546"/>
      <c r="D326" s="546"/>
      <c r="E326" s="546"/>
      <c r="F326" s="546"/>
      <c r="G326" s="546"/>
      <c r="H326" s="546"/>
      <c r="I326" s="546"/>
      <c r="J326" s="546"/>
      <c r="K326" s="546"/>
      <c r="L326" s="546"/>
      <c r="M326" s="546"/>
      <c r="N326" s="546"/>
      <c r="O326" s="553"/>
      <c r="P326" s="549" t="s">
        <v>71</v>
      </c>
      <c r="Q326" s="550"/>
      <c r="R326" s="550"/>
      <c r="S326" s="550"/>
      <c r="T326" s="550"/>
      <c r="U326" s="550"/>
      <c r="V326" s="551"/>
      <c r="W326" s="37" t="s">
        <v>69</v>
      </c>
      <c r="X326" s="543">
        <f>IFERROR(SUM(X321:X324),"0")</f>
        <v>17</v>
      </c>
      <c r="Y326" s="543">
        <f>IFERROR(SUM(Y321:Y324),"0")</f>
        <v>20.399999999999999</v>
      </c>
      <c r="Z326" s="37"/>
      <c r="AA326" s="544"/>
      <c r="AB326" s="544"/>
      <c r="AC326" s="544"/>
    </row>
    <row r="327" spans="1:68" ht="14.25" hidden="1" customHeight="1" x14ac:dyDescent="0.25">
      <c r="A327" s="545" t="s">
        <v>516</v>
      </c>
      <c r="B327" s="546"/>
      <c r="C327" s="546"/>
      <c r="D327" s="546"/>
      <c r="E327" s="546"/>
      <c r="F327" s="546"/>
      <c r="G327" s="546"/>
      <c r="H327" s="546"/>
      <c r="I327" s="546"/>
      <c r="J327" s="546"/>
      <c r="K327" s="546"/>
      <c r="L327" s="546"/>
      <c r="M327" s="546"/>
      <c r="N327" s="546"/>
      <c r="O327" s="546"/>
      <c r="P327" s="546"/>
      <c r="Q327" s="546"/>
      <c r="R327" s="546"/>
      <c r="S327" s="546"/>
      <c r="T327" s="546"/>
      <c r="U327" s="546"/>
      <c r="V327" s="546"/>
      <c r="W327" s="546"/>
      <c r="X327" s="546"/>
      <c r="Y327" s="546"/>
      <c r="Z327" s="546"/>
      <c r="AA327" s="537"/>
      <c r="AB327" s="537"/>
      <c r="AC327" s="537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69</v>
      </c>
      <c r="X328" s="541">
        <v>6</v>
      </c>
      <c r="Y328" s="542">
        <f>IFERROR(IF(X328="",0,CEILING((X328/$H328),1)*$H328),"")</f>
        <v>6</v>
      </c>
      <c r="Z328" s="36">
        <f>IFERROR(IF(Y328=0,"",ROUNDUP(Y328/H328,0)*0.00474),"")</f>
        <v>1.422E-2</v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6.7200000000000006</v>
      </c>
      <c r="BN328" s="64">
        <f>IFERROR(Y328*I328/H328,"0")</f>
        <v>6.7200000000000006</v>
      </c>
      <c r="BO328" s="64">
        <f>IFERROR(1/J328*(X328/H328),"0")</f>
        <v>1.2605042016806723E-2</v>
      </c>
      <c r="BP328" s="64">
        <f>IFERROR(1/J328*(Y328/H328),"0")</f>
        <v>1.2605042016806723E-2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7"/>
      <c r="R329" s="557"/>
      <c r="S329" s="557"/>
      <c r="T329" s="558"/>
      <c r="U329" s="34"/>
      <c r="V329" s="34"/>
      <c r="W329" s="35" t="s">
        <v>69</v>
      </c>
      <c r="X329" s="541">
        <v>2</v>
      </c>
      <c r="Y329" s="542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7"/>
      <c r="R330" s="557"/>
      <c r="S330" s="557"/>
      <c r="T330" s="558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2"/>
      <c r="B331" s="546"/>
      <c r="C331" s="546"/>
      <c r="D331" s="546"/>
      <c r="E331" s="546"/>
      <c r="F331" s="546"/>
      <c r="G331" s="546"/>
      <c r="H331" s="546"/>
      <c r="I331" s="546"/>
      <c r="J331" s="546"/>
      <c r="K331" s="546"/>
      <c r="L331" s="546"/>
      <c r="M331" s="546"/>
      <c r="N331" s="546"/>
      <c r="O331" s="553"/>
      <c r="P331" s="549" t="s">
        <v>71</v>
      </c>
      <c r="Q331" s="550"/>
      <c r="R331" s="550"/>
      <c r="S331" s="550"/>
      <c r="T331" s="550"/>
      <c r="U331" s="550"/>
      <c r="V331" s="551"/>
      <c r="W331" s="37" t="s">
        <v>72</v>
      </c>
      <c r="X331" s="543">
        <f>IFERROR(X328/H328,"0")+IFERROR(X329/H329,"0")+IFERROR(X330/H330,"0")</f>
        <v>4</v>
      </c>
      <c r="Y331" s="543">
        <f>IFERROR(Y328/H328,"0")+IFERROR(Y329/H329,"0")+IFERROR(Y330/H330,"0")</f>
        <v>4</v>
      </c>
      <c r="Z331" s="543">
        <f>IFERROR(IF(Z328="",0,Z328),"0")+IFERROR(IF(Z329="",0,Z329),"0")+IFERROR(IF(Z330="",0,Z330),"0")</f>
        <v>1.8960000000000001E-2</v>
      </c>
      <c r="AA331" s="544"/>
      <c r="AB331" s="544"/>
      <c r="AC331" s="544"/>
    </row>
    <row r="332" spans="1:68" x14ac:dyDescent="0.2">
      <c r="A332" s="546"/>
      <c r="B332" s="546"/>
      <c r="C332" s="546"/>
      <c r="D332" s="546"/>
      <c r="E332" s="546"/>
      <c r="F332" s="546"/>
      <c r="G332" s="546"/>
      <c r="H332" s="546"/>
      <c r="I332" s="546"/>
      <c r="J332" s="546"/>
      <c r="K332" s="546"/>
      <c r="L332" s="546"/>
      <c r="M332" s="546"/>
      <c r="N332" s="546"/>
      <c r="O332" s="553"/>
      <c r="P332" s="549" t="s">
        <v>71</v>
      </c>
      <c r="Q332" s="550"/>
      <c r="R332" s="550"/>
      <c r="S332" s="550"/>
      <c r="T332" s="550"/>
      <c r="U332" s="550"/>
      <c r="V332" s="551"/>
      <c r="W332" s="37" t="s">
        <v>69</v>
      </c>
      <c r="X332" s="543">
        <f>IFERROR(SUM(X328:X330),"0")</f>
        <v>8</v>
      </c>
      <c r="Y332" s="543">
        <f>IFERROR(SUM(Y328:Y330),"0")</f>
        <v>8</v>
      </c>
      <c r="Z332" s="37"/>
      <c r="AA332" s="544"/>
      <c r="AB332" s="544"/>
      <c r="AC332" s="544"/>
    </row>
    <row r="333" spans="1:68" ht="16.5" hidden="1" customHeight="1" x14ac:dyDescent="0.25">
      <c r="A333" s="574" t="s">
        <v>525</v>
      </c>
      <c r="B333" s="546"/>
      <c r="C333" s="546"/>
      <c r="D333" s="546"/>
      <c r="E333" s="546"/>
      <c r="F333" s="546"/>
      <c r="G333" s="546"/>
      <c r="H333" s="546"/>
      <c r="I333" s="546"/>
      <c r="J333" s="546"/>
      <c r="K333" s="546"/>
      <c r="L333" s="546"/>
      <c r="M333" s="546"/>
      <c r="N333" s="546"/>
      <c r="O333" s="546"/>
      <c r="P333" s="546"/>
      <c r="Q333" s="546"/>
      <c r="R333" s="546"/>
      <c r="S333" s="546"/>
      <c r="T333" s="546"/>
      <c r="U333" s="546"/>
      <c r="V333" s="546"/>
      <c r="W333" s="546"/>
      <c r="X333" s="546"/>
      <c r="Y333" s="546"/>
      <c r="Z333" s="546"/>
      <c r="AA333" s="536"/>
      <c r="AB333" s="536"/>
      <c r="AC333" s="536"/>
    </row>
    <row r="334" spans="1:68" ht="14.25" hidden="1" customHeight="1" x14ac:dyDescent="0.25">
      <c r="A334" s="545" t="s">
        <v>73</v>
      </c>
      <c r="B334" s="546"/>
      <c r="C334" s="546"/>
      <c r="D334" s="546"/>
      <c r="E334" s="546"/>
      <c r="F334" s="546"/>
      <c r="G334" s="546"/>
      <c r="H334" s="546"/>
      <c r="I334" s="546"/>
      <c r="J334" s="546"/>
      <c r="K334" s="546"/>
      <c r="L334" s="546"/>
      <c r="M334" s="546"/>
      <c r="N334" s="546"/>
      <c r="O334" s="546"/>
      <c r="P334" s="546"/>
      <c r="Q334" s="546"/>
      <c r="R334" s="546"/>
      <c r="S334" s="546"/>
      <c r="T334" s="546"/>
      <c r="U334" s="546"/>
      <c r="V334" s="546"/>
      <c r="W334" s="546"/>
      <c r="X334" s="546"/>
      <c r="Y334" s="546"/>
      <c r="Z334" s="546"/>
      <c r="AA334" s="537"/>
      <c r="AB334" s="537"/>
      <c r="AC334" s="537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7"/>
      <c r="R335" s="557"/>
      <c r="S335" s="557"/>
      <c r="T335" s="558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528</v>
      </c>
      <c r="AG335" s="64"/>
      <c r="AJ335" s="68"/>
      <c r="AK335" s="68">
        <v>0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 t="s">
        <v>106</v>
      </c>
      <c r="AK336" s="68">
        <v>29.4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7"/>
      <c r="R337" s="557"/>
      <c r="S337" s="557"/>
      <c r="T337" s="558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 t="s">
        <v>106</v>
      </c>
      <c r="AK337" s="68">
        <v>29.4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2"/>
      <c r="B338" s="546"/>
      <c r="C338" s="546"/>
      <c r="D338" s="546"/>
      <c r="E338" s="546"/>
      <c r="F338" s="546"/>
      <c r="G338" s="546"/>
      <c r="H338" s="546"/>
      <c r="I338" s="546"/>
      <c r="J338" s="546"/>
      <c r="K338" s="546"/>
      <c r="L338" s="546"/>
      <c r="M338" s="546"/>
      <c r="N338" s="546"/>
      <c r="O338" s="553"/>
      <c r="P338" s="549" t="s">
        <v>71</v>
      </c>
      <c r="Q338" s="550"/>
      <c r="R338" s="550"/>
      <c r="S338" s="550"/>
      <c r="T338" s="550"/>
      <c r="U338" s="550"/>
      <c r="V338" s="551"/>
      <c r="W338" s="37" t="s">
        <v>72</v>
      </c>
      <c r="X338" s="543">
        <f>IFERROR(X335/H335,"0")+IFERROR(X336/H336,"0")+IFERROR(X337/H337,"0")</f>
        <v>0</v>
      </c>
      <c r="Y338" s="543">
        <f>IFERROR(Y335/H335,"0")+IFERROR(Y336/H336,"0")+IFERROR(Y337/H337,"0")</f>
        <v>0</v>
      </c>
      <c r="Z338" s="543">
        <f>IFERROR(IF(Z335="",0,Z335),"0")+IFERROR(IF(Z336="",0,Z336),"0")+IFERROR(IF(Z337="",0,Z337),"0")</f>
        <v>0</v>
      </c>
      <c r="AA338" s="544"/>
      <c r="AB338" s="544"/>
      <c r="AC338" s="544"/>
    </row>
    <row r="339" spans="1:68" hidden="1" x14ac:dyDescent="0.2">
      <c r="A339" s="546"/>
      <c r="B339" s="546"/>
      <c r="C339" s="546"/>
      <c r="D339" s="546"/>
      <c r="E339" s="546"/>
      <c r="F339" s="546"/>
      <c r="G339" s="546"/>
      <c r="H339" s="546"/>
      <c r="I339" s="546"/>
      <c r="J339" s="546"/>
      <c r="K339" s="546"/>
      <c r="L339" s="546"/>
      <c r="M339" s="546"/>
      <c r="N339" s="546"/>
      <c r="O339" s="553"/>
      <c r="P339" s="549" t="s">
        <v>71</v>
      </c>
      <c r="Q339" s="550"/>
      <c r="R339" s="550"/>
      <c r="S339" s="550"/>
      <c r="T339" s="550"/>
      <c r="U339" s="550"/>
      <c r="V339" s="551"/>
      <c r="W339" s="37" t="s">
        <v>69</v>
      </c>
      <c r="X339" s="543">
        <f>IFERROR(SUM(X335:X337),"0")</f>
        <v>0</v>
      </c>
      <c r="Y339" s="543">
        <f>IFERROR(SUM(Y335:Y337),"0")</f>
        <v>0</v>
      </c>
      <c r="Z339" s="37"/>
      <c r="AA339" s="544"/>
      <c r="AB339" s="544"/>
      <c r="AC339" s="544"/>
    </row>
    <row r="340" spans="1:68" ht="27.75" hidden="1" customHeight="1" x14ac:dyDescent="0.2">
      <c r="A340" s="644" t="s">
        <v>535</v>
      </c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5"/>
      <c r="P340" s="645"/>
      <c r="Q340" s="645"/>
      <c r="R340" s="645"/>
      <c r="S340" s="645"/>
      <c r="T340" s="645"/>
      <c r="U340" s="645"/>
      <c r="V340" s="645"/>
      <c r="W340" s="645"/>
      <c r="X340" s="645"/>
      <c r="Y340" s="645"/>
      <c r="Z340" s="645"/>
      <c r="AA340" s="48"/>
      <c r="AB340" s="48"/>
      <c r="AC340" s="48"/>
    </row>
    <row r="341" spans="1:68" ht="16.5" hidden="1" customHeight="1" x14ac:dyDescent="0.25">
      <c r="A341" s="574" t="s">
        <v>536</v>
      </c>
      <c r="B341" s="546"/>
      <c r="C341" s="546"/>
      <c r="D341" s="546"/>
      <c r="E341" s="546"/>
      <c r="F341" s="546"/>
      <c r="G341" s="546"/>
      <c r="H341" s="546"/>
      <c r="I341" s="546"/>
      <c r="J341" s="546"/>
      <c r="K341" s="546"/>
      <c r="L341" s="546"/>
      <c r="M341" s="546"/>
      <c r="N341" s="546"/>
      <c r="O341" s="546"/>
      <c r="P341" s="546"/>
      <c r="Q341" s="546"/>
      <c r="R341" s="546"/>
      <c r="S341" s="546"/>
      <c r="T341" s="546"/>
      <c r="U341" s="546"/>
      <c r="V341" s="546"/>
      <c r="W341" s="546"/>
      <c r="X341" s="546"/>
      <c r="Y341" s="546"/>
      <c r="Z341" s="546"/>
      <c r="AA341" s="536"/>
      <c r="AB341" s="536"/>
      <c r="AC341" s="536"/>
    </row>
    <row r="342" spans="1:68" ht="14.25" hidden="1" customHeight="1" x14ac:dyDescent="0.25">
      <c r="A342" s="545" t="s">
        <v>99</v>
      </c>
      <c r="B342" s="546"/>
      <c r="C342" s="546"/>
      <c r="D342" s="546"/>
      <c r="E342" s="546"/>
      <c r="F342" s="546"/>
      <c r="G342" s="546"/>
      <c r="H342" s="546"/>
      <c r="I342" s="546"/>
      <c r="J342" s="546"/>
      <c r="K342" s="546"/>
      <c r="L342" s="546"/>
      <c r="M342" s="546"/>
      <c r="N342" s="546"/>
      <c r="O342" s="546"/>
      <c r="P342" s="546"/>
      <c r="Q342" s="546"/>
      <c r="R342" s="546"/>
      <c r="S342" s="546"/>
      <c r="T342" s="546"/>
      <c r="U342" s="546"/>
      <c r="V342" s="546"/>
      <c r="W342" s="546"/>
      <c r="X342" s="546"/>
      <c r="Y342" s="546"/>
      <c r="Z342" s="546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7"/>
      <c r="R343" s="557"/>
      <c r="S343" s="557"/>
      <c r="T343" s="558"/>
      <c r="U343" s="34"/>
      <c r="V343" s="34"/>
      <c r="W343" s="35" t="s">
        <v>69</v>
      </c>
      <c r="X343" s="541">
        <v>835</v>
      </c>
      <c r="Y343" s="542">
        <f t="shared" ref="Y343:Y349" si="31">IFERROR(IF(X343="",0,CEILING((X343/$H343),1)*$H343),"")</f>
        <v>840</v>
      </c>
      <c r="Z343" s="36">
        <f>IFERROR(IF(Y343=0,"",ROUNDUP(Y343/H343,0)*0.02175),"")</f>
        <v>1.218</v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861.72</v>
      </c>
      <c r="BN343" s="64">
        <f t="shared" ref="BN343:BN349" si="33">IFERROR(Y343*I343/H343,"0")</f>
        <v>866.88</v>
      </c>
      <c r="BO343" s="64">
        <f t="shared" ref="BO343:BO349" si="34">IFERROR(1/J343*(X343/H343),"0")</f>
        <v>1.1597222222222221</v>
      </c>
      <c r="BP343" s="64">
        <f t="shared" ref="BP343:BP349" si="35">IFERROR(1/J343*(Y343/H343),"0")</f>
        <v>1.1666666666666665</v>
      </c>
    </row>
    <row r="344" spans="1:68" ht="27" hidden="1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69</v>
      </c>
      <c r="X344" s="541">
        <v>0</v>
      </c>
      <c r="Y344" s="542">
        <f t="shared" si="31"/>
        <v>0</v>
      </c>
      <c r="Z344" s="36" t="str">
        <f>IFERROR(IF(Y344=0,"",ROUNDUP(Y344/H344,0)*0.02175),"")</f>
        <v/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0</v>
      </c>
      <c r="BN344" s="64">
        <f t="shared" si="33"/>
        <v>0</v>
      </c>
      <c r="BO344" s="64">
        <f t="shared" si="34"/>
        <v>0</v>
      </c>
      <c r="BP344" s="64">
        <f t="shared" si="35"/>
        <v>0</v>
      </c>
    </row>
    <row r="345" spans="1:68" ht="27" hidden="1" customHeight="1" x14ac:dyDescent="0.25">
      <c r="A345" s="54" t="s">
        <v>543</v>
      </c>
      <c r="B345" s="54" t="s">
        <v>544</v>
      </c>
      <c r="C345" s="31">
        <v>4301011832</v>
      </c>
      <c r="D345" s="547">
        <v>4607091383997</v>
      </c>
      <c r="E345" s="548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7"/>
      <c r="R345" s="557"/>
      <c r="S345" s="557"/>
      <c r="T345" s="558"/>
      <c r="U345" s="34"/>
      <c r="V345" s="34"/>
      <c r="W345" s="35" t="s">
        <v>69</v>
      </c>
      <c r="X345" s="541">
        <v>0</v>
      </c>
      <c r="Y345" s="542">
        <f t="shared" si="31"/>
        <v>0</v>
      </c>
      <c r="Z345" s="36" t="str">
        <f>IFERROR(IF(Y345=0,"",ROUNDUP(Y345/H345,0)*0.02175),"")</f>
        <v/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0</v>
      </c>
      <c r="BN345" s="64">
        <f t="shared" si="33"/>
        <v>0</v>
      </c>
      <c r="BO345" s="64">
        <f t="shared" si="34"/>
        <v>0</v>
      </c>
      <c r="BP345" s="64">
        <f t="shared" si="35"/>
        <v>0</v>
      </c>
    </row>
    <row r="346" spans="1:68" ht="37.5" hidden="1" customHeight="1" x14ac:dyDescent="0.25">
      <c r="A346" s="54" t="s">
        <v>546</v>
      </c>
      <c r="B346" s="54" t="s">
        <v>547</v>
      </c>
      <c r="C346" s="31">
        <v>4301011867</v>
      </c>
      <c r="D346" s="547">
        <v>4680115884830</v>
      </c>
      <c r="E346" s="548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7"/>
      <c r="R346" s="557"/>
      <c r="S346" s="557"/>
      <c r="T346" s="558"/>
      <c r="U346" s="34"/>
      <c r="V346" s="34"/>
      <c r="W346" s="35" t="s">
        <v>69</v>
      </c>
      <c r="X346" s="541">
        <v>0</v>
      </c>
      <c r="Y346" s="542">
        <f t="shared" si="31"/>
        <v>0</v>
      </c>
      <c r="Z346" s="36" t="str">
        <f>IFERROR(IF(Y346=0,"",ROUNDUP(Y346/H346,0)*0.02175),"")</f>
        <v/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0</v>
      </c>
      <c r="BN346" s="64">
        <f t="shared" si="33"/>
        <v>0</v>
      </c>
      <c r="BO346" s="64">
        <f t="shared" si="34"/>
        <v>0</v>
      </c>
      <c r="BP346" s="64">
        <f t="shared" si="35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7"/>
      <c r="R347" s="557"/>
      <c r="S347" s="557"/>
      <c r="T347" s="558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7"/>
      <c r="R348" s="557"/>
      <c r="S348" s="557"/>
      <c r="T348" s="558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7"/>
      <c r="R349" s="557"/>
      <c r="S349" s="557"/>
      <c r="T349" s="558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2"/>
      <c r="B350" s="546"/>
      <c r="C350" s="546"/>
      <c r="D350" s="546"/>
      <c r="E350" s="546"/>
      <c r="F350" s="546"/>
      <c r="G350" s="546"/>
      <c r="H350" s="546"/>
      <c r="I350" s="546"/>
      <c r="J350" s="546"/>
      <c r="K350" s="546"/>
      <c r="L350" s="546"/>
      <c r="M350" s="546"/>
      <c r="N350" s="546"/>
      <c r="O350" s="553"/>
      <c r="P350" s="549" t="s">
        <v>71</v>
      </c>
      <c r="Q350" s="550"/>
      <c r="R350" s="550"/>
      <c r="S350" s="550"/>
      <c r="T350" s="550"/>
      <c r="U350" s="550"/>
      <c r="V350" s="551"/>
      <c r="W350" s="37" t="s">
        <v>72</v>
      </c>
      <c r="X350" s="543">
        <f>IFERROR(X343/H343,"0")+IFERROR(X344/H344,"0")+IFERROR(X345/H345,"0")+IFERROR(X346/H346,"0")+IFERROR(X347/H347,"0")+IFERROR(X348/H348,"0")+IFERROR(X349/H349,"0")</f>
        <v>55.666666666666664</v>
      </c>
      <c r="Y350" s="543">
        <f>IFERROR(Y343/H343,"0")+IFERROR(Y344/H344,"0")+IFERROR(Y345/H345,"0")+IFERROR(Y346/H346,"0")+IFERROR(Y347/H347,"0")+IFERROR(Y348/H348,"0")+IFERROR(Y349/H349,"0")</f>
        <v>56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1.218</v>
      </c>
      <c r="AA350" s="544"/>
      <c r="AB350" s="544"/>
      <c r="AC350" s="544"/>
    </row>
    <row r="351" spans="1:68" x14ac:dyDescent="0.2">
      <c r="A351" s="546"/>
      <c r="B351" s="546"/>
      <c r="C351" s="546"/>
      <c r="D351" s="546"/>
      <c r="E351" s="546"/>
      <c r="F351" s="546"/>
      <c r="G351" s="546"/>
      <c r="H351" s="546"/>
      <c r="I351" s="546"/>
      <c r="J351" s="546"/>
      <c r="K351" s="546"/>
      <c r="L351" s="546"/>
      <c r="M351" s="546"/>
      <c r="N351" s="546"/>
      <c r="O351" s="553"/>
      <c r="P351" s="549" t="s">
        <v>71</v>
      </c>
      <c r="Q351" s="550"/>
      <c r="R351" s="550"/>
      <c r="S351" s="550"/>
      <c r="T351" s="550"/>
      <c r="U351" s="550"/>
      <c r="V351" s="551"/>
      <c r="W351" s="37" t="s">
        <v>69</v>
      </c>
      <c r="X351" s="543">
        <f>IFERROR(SUM(X343:X349),"0")</f>
        <v>835</v>
      </c>
      <c r="Y351" s="543">
        <f>IFERROR(SUM(Y343:Y349),"0")</f>
        <v>840</v>
      </c>
      <c r="Z351" s="37"/>
      <c r="AA351" s="544"/>
      <c r="AB351" s="544"/>
      <c r="AC351" s="544"/>
    </row>
    <row r="352" spans="1:68" ht="14.25" hidden="1" customHeight="1" x14ac:dyDescent="0.25">
      <c r="A352" s="545" t="s">
        <v>135</v>
      </c>
      <c r="B352" s="546"/>
      <c r="C352" s="546"/>
      <c r="D352" s="546"/>
      <c r="E352" s="546"/>
      <c r="F352" s="546"/>
      <c r="G352" s="546"/>
      <c r="H352" s="546"/>
      <c r="I352" s="546"/>
      <c r="J352" s="546"/>
      <c r="K352" s="546"/>
      <c r="L352" s="546"/>
      <c r="M352" s="546"/>
      <c r="N352" s="546"/>
      <c r="O352" s="546"/>
      <c r="P352" s="546"/>
      <c r="Q352" s="546"/>
      <c r="R352" s="546"/>
      <c r="S352" s="546"/>
      <c r="T352" s="546"/>
      <c r="U352" s="546"/>
      <c r="V352" s="546"/>
      <c r="W352" s="546"/>
      <c r="X352" s="546"/>
      <c r="Y352" s="546"/>
      <c r="Z352" s="546"/>
      <c r="AA352" s="537"/>
      <c r="AB352" s="537"/>
      <c r="AC352" s="537"/>
    </row>
    <row r="353" spans="1:68" ht="27" hidden="1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7"/>
      <c r="R353" s="557"/>
      <c r="S353" s="557"/>
      <c r="T353" s="558"/>
      <c r="U353" s="34"/>
      <c r="V353" s="34"/>
      <c r="W353" s="35" t="s">
        <v>69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7"/>
      <c r="R354" s="557"/>
      <c r="S354" s="557"/>
      <c r="T354" s="558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52"/>
      <c r="B355" s="546"/>
      <c r="C355" s="546"/>
      <c r="D355" s="546"/>
      <c r="E355" s="546"/>
      <c r="F355" s="546"/>
      <c r="G355" s="546"/>
      <c r="H355" s="546"/>
      <c r="I355" s="546"/>
      <c r="J355" s="546"/>
      <c r="K355" s="546"/>
      <c r="L355" s="546"/>
      <c r="M355" s="546"/>
      <c r="N355" s="546"/>
      <c r="O355" s="553"/>
      <c r="P355" s="549" t="s">
        <v>71</v>
      </c>
      <c r="Q355" s="550"/>
      <c r="R355" s="550"/>
      <c r="S355" s="550"/>
      <c r="T355" s="550"/>
      <c r="U355" s="550"/>
      <c r="V355" s="551"/>
      <c r="W355" s="37" t="s">
        <v>72</v>
      </c>
      <c r="X355" s="543">
        <f>IFERROR(X353/H353,"0")+IFERROR(X354/H354,"0")</f>
        <v>0</v>
      </c>
      <c r="Y355" s="543">
        <f>IFERROR(Y353/H353,"0")+IFERROR(Y354/H354,"0")</f>
        <v>0</v>
      </c>
      <c r="Z355" s="543">
        <f>IFERROR(IF(Z353="",0,Z353),"0")+IFERROR(IF(Z354="",0,Z354),"0")</f>
        <v>0</v>
      </c>
      <c r="AA355" s="544"/>
      <c r="AB355" s="544"/>
      <c r="AC355" s="544"/>
    </row>
    <row r="356" spans="1:68" hidden="1" x14ac:dyDescent="0.2">
      <c r="A356" s="546"/>
      <c r="B356" s="546"/>
      <c r="C356" s="546"/>
      <c r="D356" s="546"/>
      <c r="E356" s="546"/>
      <c r="F356" s="546"/>
      <c r="G356" s="546"/>
      <c r="H356" s="546"/>
      <c r="I356" s="546"/>
      <c r="J356" s="546"/>
      <c r="K356" s="546"/>
      <c r="L356" s="546"/>
      <c r="M356" s="546"/>
      <c r="N356" s="546"/>
      <c r="O356" s="553"/>
      <c r="P356" s="549" t="s">
        <v>71</v>
      </c>
      <c r="Q356" s="550"/>
      <c r="R356" s="550"/>
      <c r="S356" s="550"/>
      <c r="T356" s="550"/>
      <c r="U356" s="550"/>
      <c r="V356" s="551"/>
      <c r="W356" s="37" t="s">
        <v>69</v>
      </c>
      <c r="X356" s="543">
        <f>IFERROR(SUM(X353:X354),"0")</f>
        <v>0</v>
      </c>
      <c r="Y356" s="543">
        <f>IFERROR(SUM(Y353:Y354),"0")</f>
        <v>0</v>
      </c>
      <c r="Z356" s="37"/>
      <c r="AA356" s="544"/>
      <c r="AB356" s="544"/>
      <c r="AC356" s="544"/>
    </row>
    <row r="357" spans="1:68" ht="14.25" hidden="1" customHeight="1" x14ac:dyDescent="0.25">
      <c r="A357" s="545" t="s">
        <v>73</v>
      </c>
      <c r="B357" s="546"/>
      <c r="C357" s="546"/>
      <c r="D357" s="546"/>
      <c r="E357" s="546"/>
      <c r="F357" s="546"/>
      <c r="G357" s="546"/>
      <c r="H357" s="546"/>
      <c r="I357" s="546"/>
      <c r="J357" s="546"/>
      <c r="K357" s="546"/>
      <c r="L357" s="546"/>
      <c r="M357" s="546"/>
      <c r="N357" s="546"/>
      <c r="O357" s="546"/>
      <c r="P357" s="546"/>
      <c r="Q357" s="546"/>
      <c r="R357" s="546"/>
      <c r="S357" s="546"/>
      <c r="T357" s="546"/>
      <c r="U357" s="546"/>
      <c r="V357" s="546"/>
      <c r="W357" s="546"/>
      <c r="X357" s="546"/>
      <c r="Y357" s="546"/>
      <c r="Z357" s="546"/>
      <c r="AA357" s="537"/>
      <c r="AB357" s="537"/>
      <c r="AC357" s="537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5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7"/>
      <c r="R359" s="557"/>
      <c r="S359" s="557"/>
      <c r="T359" s="558"/>
      <c r="U359" s="34"/>
      <c r="V359" s="34"/>
      <c r="W359" s="35" t="s">
        <v>69</v>
      </c>
      <c r="X359" s="541">
        <v>0</v>
      </c>
      <c r="Y359" s="5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/>
      <c r="AK359" s="68">
        <v>0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2"/>
      <c r="B360" s="546"/>
      <c r="C360" s="546"/>
      <c r="D360" s="546"/>
      <c r="E360" s="546"/>
      <c r="F360" s="546"/>
      <c r="G360" s="546"/>
      <c r="H360" s="546"/>
      <c r="I360" s="546"/>
      <c r="J360" s="546"/>
      <c r="K360" s="546"/>
      <c r="L360" s="546"/>
      <c r="M360" s="546"/>
      <c r="N360" s="546"/>
      <c r="O360" s="553"/>
      <c r="P360" s="549" t="s">
        <v>71</v>
      </c>
      <c r="Q360" s="550"/>
      <c r="R360" s="550"/>
      <c r="S360" s="550"/>
      <c r="T360" s="550"/>
      <c r="U360" s="550"/>
      <c r="V360" s="551"/>
      <c r="W360" s="37" t="s">
        <v>72</v>
      </c>
      <c r="X360" s="543">
        <f>IFERROR(X358/H358,"0")+IFERROR(X359/H359,"0")</f>
        <v>0</v>
      </c>
      <c r="Y360" s="543">
        <f>IFERROR(Y358/H358,"0")+IFERROR(Y359/H359,"0")</f>
        <v>0</v>
      </c>
      <c r="Z360" s="543">
        <f>IFERROR(IF(Z358="",0,Z358),"0")+IFERROR(IF(Z359="",0,Z359),"0")</f>
        <v>0</v>
      </c>
      <c r="AA360" s="544"/>
      <c r="AB360" s="544"/>
      <c r="AC360" s="544"/>
    </row>
    <row r="361" spans="1:68" hidden="1" x14ac:dyDescent="0.2">
      <c r="A361" s="546"/>
      <c r="B361" s="546"/>
      <c r="C361" s="546"/>
      <c r="D361" s="546"/>
      <c r="E361" s="546"/>
      <c r="F361" s="546"/>
      <c r="G361" s="546"/>
      <c r="H361" s="546"/>
      <c r="I361" s="546"/>
      <c r="J361" s="546"/>
      <c r="K361" s="546"/>
      <c r="L361" s="546"/>
      <c r="M361" s="546"/>
      <c r="N361" s="546"/>
      <c r="O361" s="553"/>
      <c r="P361" s="549" t="s">
        <v>71</v>
      </c>
      <c r="Q361" s="550"/>
      <c r="R361" s="550"/>
      <c r="S361" s="550"/>
      <c r="T361" s="550"/>
      <c r="U361" s="550"/>
      <c r="V361" s="551"/>
      <c r="W361" s="37" t="s">
        <v>69</v>
      </c>
      <c r="X361" s="543">
        <f>IFERROR(SUM(X358:X359),"0")</f>
        <v>0</v>
      </c>
      <c r="Y361" s="543">
        <f>IFERROR(SUM(Y358:Y359),"0")</f>
        <v>0</v>
      </c>
      <c r="Z361" s="37"/>
      <c r="AA361" s="544"/>
      <c r="AB361" s="544"/>
      <c r="AC361" s="544"/>
    </row>
    <row r="362" spans="1:68" ht="14.25" hidden="1" customHeight="1" x14ac:dyDescent="0.25">
      <c r="A362" s="545" t="s">
        <v>165</v>
      </c>
      <c r="B362" s="546"/>
      <c r="C362" s="546"/>
      <c r="D362" s="546"/>
      <c r="E362" s="546"/>
      <c r="F362" s="546"/>
      <c r="G362" s="546"/>
      <c r="H362" s="546"/>
      <c r="I362" s="546"/>
      <c r="J362" s="546"/>
      <c r="K362" s="546"/>
      <c r="L362" s="546"/>
      <c r="M362" s="546"/>
      <c r="N362" s="546"/>
      <c r="O362" s="546"/>
      <c r="P362" s="546"/>
      <c r="Q362" s="546"/>
      <c r="R362" s="546"/>
      <c r="S362" s="546"/>
      <c r="T362" s="546"/>
      <c r="U362" s="546"/>
      <c r="V362" s="546"/>
      <c r="W362" s="546"/>
      <c r="X362" s="546"/>
      <c r="Y362" s="546"/>
      <c r="Z362" s="546"/>
      <c r="AA362" s="537"/>
      <c r="AB362" s="537"/>
      <c r="AC362" s="537"/>
    </row>
    <row r="363" spans="1:68" ht="16.5" hidden="1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7"/>
      <c r="R363" s="557"/>
      <c r="S363" s="557"/>
      <c r="T363" s="558"/>
      <c r="U363" s="34"/>
      <c r="V363" s="34"/>
      <c r="W363" s="35" t="s">
        <v>69</v>
      </c>
      <c r="X363" s="541">
        <v>0</v>
      </c>
      <c r="Y363" s="54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2"/>
      <c r="B364" s="546"/>
      <c r="C364" s="546"/>
      <c r="D364" s="546"/>
      <c r="E364" s="546"/>
      <c r="F364" s="546"/>
      <c r="G364" s="546"/>
      <c r="H364" s="546"/>
      <c r="I364" s="546"/>
      <c r="J364" s="546"/>
      <c r="K364" s="546"/>
      <c r="L364" s="546"/>
      <c r="M364" s="546"/>
      <c r="N364" s="546"/>
      <c r="O364" s="553"/>
      <c r="P364" s="549" t="s">
        <v>71</v>
      </c>
      <c r="Q364" s="550"/>
      <c r="R364" s="550"/>
      <c r="S364" s="550"/>
      <c r="T364" s="550"/>
      <c r="U364" s="550"/>
      <c r="V364" s="551"/>
      <c r="W364" s="37" t="s">
        <v>72</v>
      </c>
      <c r="X364" s="543">
        <f>IFERROR(X363/H363,"0")</f>
        <v>0</v>
      </c>
      <c r="Y364" s="543">
        <f>IFERROR(Y363/H363,"0")</f>
        <v>0</v>
      </c>
      <c r="Z364" s="543">
        <f>IFERROR(IF(Z363="",0,Z363),"0")</f>
        <v>0</v>
      </c>
      <c r="AA364" s="544"/>
      <c r="AB364" s="544"/>
      <c r="AC364" s="544"/>
    </row>
    <row r="365" spans="1:68" hidden="1" x14ac:dyDescent="0.2">
      <c r="A365" s="546"/>
      <c r="B365" s="546"/>
      <c r="C365" s="546"/>
      <c r="D365" s="546"/>
      <c r="E365" s="546"/>
      <c r="F365" s="546"/>
      <c r="G365" s="546"/>
      <c r="H365" s="546"/>
      <c r="I365" s="546"/>
      <c r="J365" s="546"/>
      <c r="K365" s="546"/>
      <c r="L365" s="546"/>
      <c r="M365" s="546"/>
      <c r="N365" s="546"/>
      <c r="O365" s="553"/>
      <c r="P365" s="549" t="s">
        <v>71</v>
      </c>
      <c r="Q365" s="550"/>
      <c r="R365" s="550"/>
      <c r="S365" s="550"/>
      <c r="T365" s="550"/>
      <c r="U365" s="550"/>
      <c r="V365" s="551"/>
      <c r="W365" s="37" t="s">
        <v>69</v>
      </c>
      <c r="X365" s="543">
        <f>IFERROR(SUM(X363:X363),"0")</f>
        <v>0</v>
      </c>
      <c r="Y365" s="543">
        <f>IFERROR(SUM(Y363:Y363),"0")</f>
        <v>0</v>
      </c>
      <c r="Z365" s="37"/>
      <c r="AA365" s="544"/>
      <c r="AB365" s="544"/>
      <c r="AC365" s="544"/>
    </row>
    <row r="366" spans="1:68" ht="16.5" hidden="1" customHeight="1" x14ac:dyDescent="0.25">
      <c r="A366" s="574" t="s">
        <v>570</v>
      </c>
      <c r="B366" s="546"/>
      <c r="C366" s="546"/>
      <c r="D366" s="546"/>
      <c r="E366" s="546"/>
      <c r="F366" s="546"/>
      <c r="G366" s="546"/>
      <c r="H366" s="546"/>
      <c r="I366" s="546"/>
      <c r="J366" s="546"/>
      <c r="K366" s="546"/>
      <c r="L366" s="546"/>
      <c r="M366" s="546"/>
      <c r="N366" s="546"/>
      <c r="O366" s="546"/>
      <c r="P366" s="546"/>
      <c r="Q366" s="546"/>
      <c r="R366" s="546"/>
      <c r="S366" s="546"/>
      <c r="T366" s="546"/>
      <c r="U366" s="546"/>
      <c r="V366" s="546"/>
      <c r="W366" s="546"/>
      <c r="X366" s="546"/>
      <c r="Y366" s="546"/>
      <c r="Z366" s="546"/>
      <c r="AA366" s="536"/>
      <c r="AB366" s="536"/>
      <c r="AC366" s="536"/>
    </row>
    <row r="367" spans="1:68" ht="14.25" hidden="1" customHeight="1" x14ac:dyDescent="0.25">
      <c r="A367" s="545" t="s">
        <v>99</v>
      </c>
      <c r="B367" s="546"/>
      <c r="C367" s="546"/>
      <c r="D367" s="546"/>
      <c r="E367" s="546"/>
      <c r="F367" s="546"/>
      <c r="G367" s="546"/>
      <c r="H367" s="546"/>
      <c r="I367" s="546"/>
      <c r="J367" s="546"/>
      <c r="K367" s="546"/>
      <c r="L367" s="546"/>
      <c r="M367" s="546"/>
      <c r="N367" s="546"/>
      <c r="O367" s="546"/>
      <c r="P367" s="546"/>
      <c r="Q367" s="546"/>
      <c r="R367" s="546"/>
      <c r="S367" s="546"/>
      <c r="T367" s="546"/>
      <c r="U367" s="546"/>
      <c r="V367" s="546"/>
      <c r="W367" s="546"/>
      <c r="X367" s="546"/>
      <c r="Y367" s="546"/>
      <c r="Z367" s="546"/>
      <c r="AA367" s="537"/>
      <c r="AB367" s="537"/>
      <c r="AC367" s="537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573</v>
      </c>
      <c r="AG368" s="64"/>
      <c r="AJ368" s="68" t="s">
        <v>106</v>
      </c>
      <c r="AK368" s="68">
        <v>96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2"/>
      <c r="B370" s="546"/>
      <c r="C370" s="546"/>
      <c r="D370" s="546"/>
      <c r="E370" s="546"/>
      <c r="F370" s="546"/>
      <c r="G370" s="546"/>
      <c r="H370" s="546"/>
      <c r="I370" s="546"/>
      <c r="J370" s="546"/>
      <c r="K370" s="546"/>
      <c r="L370" s="546"/>
      <c r="M370" s="546"/>
      <c r="N370" s="546"/>
      <c r="O370" s="553"/>
      <c r="P370" s="549" t="s">
        <v>71</v>
      </c>
      <c r="Q370" s="550"/>
      <c r="R370" s="550"/>
      <c r="S370" s="550"/>
      <c r="T370" s="550"/>
      <c r="U370" s="550"/>
      <c r="V370" s="551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46"/>
      <c r="B371" s="546"/>
      <c r="C371" s="546"/>
      <c r="D371" s="546"/>
      <c r="E371" s="546"/>
      <c r="F371" s="546"/>
      <c r="G371" s="546"/>
      <c r="H371" s="546"/>
      <c r="I371" s="546"/>
      <c r="J371" s="546"/>
      <c r="K371" s="546"/>
      <c r="L371" s="546"/>
      <c r="M371" s="546"/>
      <c r="N371" s="546"/>
      <c r="O371" s="553"/>
      <c r="P371" s="549" t="s">
        <v>71</v>
      </c>
      <c r="Q371" s="550"/>
      <c r="R371" s="550"/>
      <c r="S371" s="550"/>
      <c r="T371" s="550"/>
      <c r="U371" s="550"/>
      <c r="V371" s="551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45" t="s">
        <v>64</v>
      </c>
      <c r="B372" s="546"/>
      <c r="C372" s="546"/>
      <c r="D372" s="546"/>
      <c r="E372" s="546"/>
      <c r="F372" s="546"/>
      <c r="G372" s="546"/>
      <c r="H372" s="546"/>
      <c r="I372" s="546"/>
      <c r="J372" s="546"/>
      <c r="K372" s="546"/>
      <c r="L372" s="546"/>
      <c r="M372" s="546"/>
      <c r="N372" s="546"/>
      <c r="O372" s="546"/>
      <c r="P372" s="546"/>
      <c r="Q372" s="546"/>
      <c r="R372" s="546"/>
      <c r="S372" s="546"/>
      <c r="T372" s="546"/>
      <c r="U372" s="546"/>
      <c r="V372" s="546"/>
      <c r="W372" s="546"/>
      <c r="X372" s="546"/>
      <c r="Y372" s="546"/>
      <c r="Z372" s="546"/>
      <c r="AA372" s="537"/>
      <c r="AB372" s="537"/>
      <c r="AC372" s="537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578</v>
      </c>
      <c r="AG373" s="64"/>
      <c r="AJ373" s="68" t="s">
        <v>106</v>
      </c>
      <c r="AK373" s="68">
        <v>52.56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7"/>
      <c r="R374" s="557"/>
      <c r="S374" s="557"/>
      <c r="T374" s="558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2"/>
      <c r="B375" s="546"/>
      <c r="C375" s="546"/>
      <c r="D375" s="546"/>
      <c r="E375" s="546"/>
      <c r="F375" s="546"/>
      <c r="G375" s="546"/>
      <c r="H375" s="546"/>
      <c r="I375" s="546"/>
      <c r="J375" s="546"/>
      <c r="K375" s="546"/>
      <c r="L375" s="546"/>
      <c r="M375" s="546"/>
      <c r="N375" s="546"/>
      <c r="O375" s="553"/>
      <c r="P375" s="549" t="s">
        <v>71</v>
      </c>
      <c r="Q375" s="550"/>
      <c r="R375" s="550"/>
      <c r="S375" s="550"/>
      <c r="T375" s="550"/>
      <c r="U375" s="550"/>
      <c r="V375" s="551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hidden="1" x14ac:dyDescent="0.2">
      <c r="A376" s="546"/>
      <c r="B376" s="546"/>
      <c r="C376" s="546"/>
      <c r="D376" s="546"/>
      <c r="E376" s="546"/>
      <c r="F376" s="546"/>
      <c r="G376" s="546"/>
      <c r="H376" s="546"/>
      <c r="I376" s="546"/>
      <c r="J376" s="546"/>
      <c r="K376" s="546"/>
      <c r="L376" s="546"/>
      <c r="M376" s="546"/>
      <c r="N376" s="546"/>
      <c r="O376" s="553"/>
      <c r="P376" s="549" t="s">
        <v>71</v>
      </c>
      <c r="Q376" s="550"/>
      <c r="R376" s="550"/>
      <c r="S376" s="550"/>
      <c r="T376" s="550"/>
      <c r="U376" s="550"/>
      <c r="V376" s="551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hidden="1" customHeight="1" x14ac:dyDescent="0.25">
      <c r="A377" s="545" t="s">
        <v>73</v>
      </c>
      <c r="B377" s="546"/>
      <c r="C377" s="546"/>
      <c r="D377" s="546"/>
      <c r="E377" s="546"/>
      <c r="F377" s="546"/>
      <c r="G377" s="546"/>
      <c r="H377" s="546"/>
      <c r="I377" s="546"/>
      <c r="J377" s="546"/>
      <c r="K377" s="546"/>
      <c r="L377" s="546"/>
      <c r="M377" s="546"/>
      <c r="N377" s="546"/>
      <c r="O377" s="546"/>
      <c r="P377" s="546"/>
      <c r="Q377" s="546"/>
      <c r="R377" s="546"/>
      <c r="S377" s="546"/>
      <c r="T377" s="546"/>
      <c r="U377" s="546"/>
      <c r="V377" s="546"/>
      <c r="W377" s="546"/>
      <c r="X377" s="546"/>
      <c r="Y377" s="546"/>
      <c r="Z377" s="546"/>
      <c r="AA377" s="537"/>
      <c r="AB377" s="537"/>
      <c r="AC377" s="537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7"/>
      <c r="R378" s="557"/>
      <c r="S378" s="557"/>
      <c r="T378" s="558"/>
      <c r="U378" s="34"/>
      <c r="V378" s="34"/>
      <c r="W378" s="35" t="s">
        <v>69</v>
      </c>
      <c r="X378" s="541">
        <v>381</v>
      </c>
      <c r="Y378" s="542">
        <f>IFERROR(IF(X378="",0,CEILING((X378/$H378),1)*$H378),"")</f>
        <v>387</v>
      </c>
      <c r="Z378" s="36">
        <f>IFERROR(IF(Y378=0,"",ROUNDUP(Y378/H378,0)*0.01898),"")</f>
        <v>0.81613999999999998</v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402.971</v>
      </c>
      <c r="BN378" s="64">
        <f>IFERROR(Y378*I378/H378,"0")</f>
        <v>409.31700000000001</v>
      </c>
      <c r="BO378" s="64">
        <f>IFERROR(1/J378*(X378/H378),"0")</f>
        <v>0.66145833333333337</v>
      </c>
      <c r="BP378" s="64">
        <f>IFERROR(1/J378*(Y378/H378),"0")</f>
        <v>0.671875</v>
      </c>
    </row>
    <row r="379" spans="1:68" ht="27" hidden="1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7"/>
      <c r="R379" s="557"/>
      <c r="S379" s="557"/>
      <c r="T379" s="558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583</v>
      </c>
      <c r="AG379" s="64"/>
      <c r="AJ379" s="68" t="s">
        <v>106</v>
      </c>
      <c r="AK379" s="68">
        <v>33.6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2"/>
      <c r="B380" s="546"/>
      <c r="C380" s="546"/>
      <c r="D380" s="546"/>
      <c r="E380" s="546"/>
      <c r="F380" s="546"/>
      <c r="G380" s="546"/>
      <c r="H380" s="546"/>
      <c r="I380" s="546"/>
      <c r="J380" s="546"/>
      <c r="K380" s="546"/>
      <c r="L380" s="546"/>
      <c r="M380" s="546"/>
      <c r="N380" s="546"/>
      <c r="O380" s="553"/>
      <c r="P380" s="549" t="s">
        <v>71</v>
      </c>
      <c r="Q380" s="550"/>
      <c r="R380" s="550"/>
      <c r="S380" s="550"/>
      <c r="T380" s="550"/>
      <c r="U380" s="550"/>
      <c r="V380" s="551"/>
      <c r="W380" s="37" t="s">
        <v>72</v>
      </c>
      <c r="X380" s="543">
        <f>IFERROR(X378/H378,"0")+IFERROR(X379/H379,"0")</f>
        <v>42.333333333333336</v>
      </c>
      <c r="Y380" s="543">
        <f>IFERROR(Y378/H378,"0")+IFERROR(Y379/H379,"0")</f>
        <v>43</v>
      </c>
      <c r="Z380" s="543">
        <f>IFERROR(IF(Z378="",0,Z378),"0")+IFERROR(IF(Z379="",0,Z379),"0")</f>
        <v>0.81613999999999998</v>
      </c>
      <c r="AA380" s="544"/>
      <c r="AB380" s="544"/>
      <c r="AC380" s="544"/>
    </row>
    <row r="381" spans="1:68" x14ac:dyDescent="0.2">
      <c r="A381" s="546"/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53"/>
      <c r="P381" s="549" t="s">
        <v>71</v>
      </c>
      <c r="Q381" s="550"/>
      <c r="R381" s="550"/>
      <c r="S381" s="550"/>
      <c r="T381" s="550"/>
      <c r="U381" s="550"/>
      <c r="V381" s="551"/>
      <c r="W381" s="37" t="s">
        <v>69</v>
      </c>
      <c r="X381" s="543">
        <f>IFERROR(SUM(X378:X379),"0")</f>
        <v>381</v>
      </c>
      <c r="Y381" s="543">
        <f>IFERROR(SUM(Y378:Y379),"0")</f>
        <v>387</v>
      </c>
      <c r="Z381" s="37"/>
      <c r="AA381" s="544"/>
      <c r="AB381" s="544"/>
      <c r="AC381" s="544"/>
    </row>
    <row r="382" spans="1:68" ht="27.75" hidden="1" customHeight="1" x14ac:dyDescent="0.2">
      <c r="A382" s="644" t="s">
        <v>586</v>
      </c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5"/>
      <c r="P382" s="645"/>
      <c r="Q382" s="645"/>
      <c r="R382" s="645"/>
      <c r="S382" s="645"/>
      <c r="T382" s="645"/>
      <c r="U382" s="645"/>
      <c r="V382" s="645"/>
      <c r="W382" s="645"/>
      <c r="X382" s="645"/>
      <c r="Y382" s="645"/>
      <c r="Z382" s="645"/>
      <c r="AA382" s="48"/>
      <c r="AB382" s="48"/>
      <c r="AC382" s="48"/>
    </row>
    <row r="383" spans="1:68" ht="16.5" hidden="1" customHeight="1" x14ac:dyDescent="0.25">
      <c r="A383" s="574" t="s">
        <v>587</v>
      </c>
      <c r="B383" s="546"/>
      <c r="C383" s="546"/>
      <c r="D383" s="546"/>
      <c r="E383" s="546"/>
      <c r="F383" s="546"/>
      <c r="G383" s="546"/>
      <c r="H383" s="546"/>
      <c r="I383" s="546"/>
      <c r="J383" s="546"/>
      <c r="K383" s="546"/>
      <c r="L383" s="546"/>
      <c r="M383" s="546"/>
      <c r="N383" s="546"/>
      <c r="O383" s="546"/>
      <c r="P383" s="546"/>
      <c r="Q383" s="546"/>
      <c r="R383" s="546"/>
      <c r="S383" s="546"/>
      <c r="T383" s="546"/>
      <c r="U383" s="546"/>
      <c r="V383" s="546"/>
      <c r="W383" s="546"/>
      <c r="X383" s="546"/>
      <c r="Y383" s="546"/>
      <c r="Z383" s="546"/>
      <c r="AA383" s="536"/>
      <c r="AB383" s="536"/>
      <c r="AC383" s="536"/>
    </row>
    <row r="384" spans="1:68" ht="14.25" hidden="1" customHeight="1" x14ac:dyDescent="0.25">
      <c r="A384" s="545" t="s">
        <v>64</v>
      </c>
      <c r="B384" s="546"/>
      <c r="C384" s="546"/>
      <c r="D384" s="546"/>
      <c r="E384" s="546"/>
      <c r="F384" s="546"/>
      <c r="G384" s="546"/>
      <c r="H384" s="546"/>
      <c r="I384" s="546"/>
      <c r="J384" s="546"/>
      <c r="K384" s="546"/>
      <c r="L384" s="546"/>
      <c r="M384" s="546"/>
      <c r="N384" s="546"/>
      <c r="O384" s="546"/>
      <c r="P384" s="546"/>
      <c r="Q384" s="546"/>
      <c r="R384" s="546"/>
      <c r="S384" s="546"/>
      <c r="T384" s="546"/>
      <c r="U384" s="546"/>
      <c r="V384" s="546"/>
      <c r="W384" s="546"/>
      <c r="X384" s="546"/>
      <c r="Y384" s="546"/>
      <c r="Z384" s="546"/>
      <c r="AA384" s="537"/>
      <c r="AB384" s="537"/>
      <c r="AC384" s="537"/>
    </row>
    <row r="385" spans="1:68" ht="27" hidden="1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7"/>
      <c r="R385" s="557"/>
      <c r="S385" s="557"/>
      <c r="T385" s="558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590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4301031406</v>
      </c>
      <c r="D386" s="547">
        <v>4680115886117</v>
      </c>
      <c r="E386" s="548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7"/>
      <c r="R386" s="557"/>
      <c r="S386" s="557"/>
      <c r="T386" s="558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hidden="1" customHeight="1" x14ac:dyDescent="0.25">
      <c r="A387" s="54" t="s">
        <v>594</v>
      </c>
      <c r="B387" s="54" t="s">
        <v>595</v>
      </c>
      <c r="C387" s="31">
        <v>4301031402</v>
      </c>
      <c r="D387" s="547">
        <v>4680115886124</v>
      </c>
      <c r="E387" s="548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 t="s">
        <v>110</v>
      </c>
      <c r="M387" s="33" t="s">
        <v>68</v>
      </c>
      <c r="N387" s="33"/>
      <c r="O387" s="32">
        <v>50</v>
      </c>
      <c r="P387" s="7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 t="s">
        <v>106</v>
      </c>
      <c r="AK387" s="68">
        <v>64.8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hidden="1" customHeight="1" x14ac:dyDescent="0.25">
      <c r="A388" s="54" t="s">
        <v>597</v>
      </c>
      <c r="B388" s="54" t="s">
        <v>598</v>
      </c>
      <c r="C388" s="31">
        <v>4301031366</v>
      </c>
      <c r="D388" s="547">
        <v>4680115883147</v>
      </c>
      <c r="E388" s="548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57"/>
      <c r="R388" s="557"/>
      <c r="S388" s="557"/>
      <c r="T388" s="558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4301031362</v>
      </c>
      <c r="D389" s="547">
        <v>4607091384338</v>
      </c>
      <c r="E389" s="548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57"/>
      <c r="R389" s="557"/>
      <c r="S389" s="557"/>
      <c r="T389" s="558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hidden="1" customHeight="1" x14ac:dyDescent="0.25">
      <c r="A390" s="54" t="s">
        <v>601</v>
      </c>
      <c r="B390" s="54" t="s">
        <v>602</v>
      </c>
      <c r="C390" s="31">
        <v>4301031361</v>
      </c>
      <c r="D390" s="547">
        <v>4607091389524</v>
      </c>
      <c r="E390" s="548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57"/>
      <c r="R390" s="557"/>
      <c r="S390" s="557"/>
      <c r="T390" s="558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4301031364</v>
      </c>
      <c r="D391" s="547">
        <v>4680115883161</v>
      </c>
      <c r="E391" s="548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6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4301031358</v>
      </c>
      <c r="D392" s="547">
        <v>4607091389531</v>
      </c>
      <c r="E392" s="548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57"/>
      <c r="R392" s="557"/>
      <c r="S392" s="557"/>
      <c r="T392" s="558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hidden="1" customHeight="1" x14ac:dyDescent="0.25">
      <c r="A393" s="54" t="s">
        <v>610</v>
      </c>
      <c r="B393" s="54" t="s">
        <v>611</v>
      </c>
      <c r="C393" s="31">
        <v>4301031360</v>
      </c>
      <c r="D393" s="547">
        <v>4607091384345</v>
      </c>
      <c r="E393" s="548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hidden="1" x14ac:dyDescent="0.2">
      <c r="A394" s="552"/>
      <c r="B394" s="546"/>
      <c r="C394" s="546"/>
      <c r="D394" s="546"/>
      <c r="E394" s="546"/>
      <c r="F394" s="546"/>
      <c r="G394" s="546"/>
      <c r="H394" s="546"/>
      <c r="I394" s="546"/>
      <c r="J394" s="546"/>
      <c r="K394" s="546"/>
      <c r="L394" s="546"/>
      <c r="M394" s="546"/>
      <c r="N394" s="546"/>
      <c r="O394" s="553"/>
      <c r="P394" s="549" t="s">
        <v>71</v>
      </c>
      <c r="Q394" s="550"/>
      <c r="R394" s="550"/>
      <c r="S394" s="550"/>
      <c r="T394" s="550"/>
      <c r="U394" s="550"/>
      <c r="V394" s="551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0</v>
      </c>
      <c r="Y394" s="543">
        <f>IFERROR(Y385/H385,"0")+IFERROR(Y386/H386,"0")+IFERROR(Y387/H387,"0")+IFERROR(Y388/H388,"0")+IFERROR(Y389/H389,"0")+IFERROR(Y390/H390,"0")+IFERROR(Y391/H391,"0")+IFERROR(Y392/H392,"0")+IFERROR(Y393/H393,"0")</f>
        <v>0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544"/>
      <c r="AB394" s="544"/>
      <c r="AC394" s="544"/>
    </row>
    <row r="395" spans="1:68" hidden="1" x14ac:dyDescent="0.2">
      <c r="A395" s="546"/>
      <c r="B395" s="546"/>
      <c r="C395" s="546"/>
      <c r="D395" s="546"/>
      <c r="E395" s="546"/>
      <c r="F395" s="546"/>
      <c r="G395" s="546"/>
      <c r="H395" s="546"/>
      <c r="I395" s="546"/>
      <c r="J395" s="546"/>
      <c r="K395" s="546"/>
      <c r="L395" s="546"/>
      <c r="M395" s="546"/>
      <c r="N395" s="546"/>
      <c r="O395" s="553"/>
      <c r="P395" s="549" t="s">
        <v>71</v>
      </c>
      <c r="Q395" s="550"/>
      <c r="R395" s="550"/>
      <c r="S395" s="550"/>
      <c r="T395" s="550"/>
      <c r="U395" s="550"/>
      <c r="V395" s="551"/>
      <c r="W395" s="37" t="s">
        <v>69</v>
      </c>
      <c r="X395" s="543">
        <f>IFERROR(SUM(X385:X393),"0")</f>
        <v>0</v>
      </c>
      <c r="Y395" s="543">
        <f>IFERROR(SUM(Y385:Y393),"0")</f>
        <v>0</v>
      </c>
      <c r="Z395" s="37"/>
      <c r="AA395" s="544"/>
      <c r="AB395" s="544"/>
      <c r="AC395" s="544"/>
    </row>
    <row r="396" spans="1:68" ht="14.25" hidden="1" customHeight="1" x14ac:dyDescent="0.25">
      <c r="A396" s="545" t="s">
        <v>73</v>
      </c>
      <c r="B396" s="546"/>
      <c r="C396" s="546"/>
      <c r="D396" s="546"/>
      <c r="E396" s="546"/>
      <c r="F396" s="546"/>
      <c r="G396" s="546"/>
      <c r="H396" s="546"/>
      <c r="I396" s="546"/>
      <c r="J396" s="546"/>
      <c r="K396" s="546"/>
      <c r="L396" s="546"/>
      <c r="M396" s="546"/>
      <c r="N396" s="546"/>
      <c r="O396" s="546"/>
      <c r="P396" s="546"/>
      <c r="Q396" s="546"/>
      <c r="R396" s="546"/>
      <c r="S396" s="546"/>
      <c r="T396" s="546"/>
      <c r="U396" s="546"/>
      <c r="V396" s="546"/>
      <c r="W396" s="546"/>
      <c r="X396" s="546"/>
      <c r="Y396" s="546"/>
      <c r="Z396" s="546"/>
      <c r="AA396" s="537"/>
      <c r="AB396" s="537"/>
      <c r="AC396" s="537"/>
    </row>
    <row r="397" spans="1:68" ht="27" hidden="1" customHeight="1" x14ac:dyDescent="0.25">
      <c r="A397" s="54" t="s">
        <v>612</v>
      </c>
      <c r="B397" s="54" t="s">
        <v>613</v>
      </c>
      <c r="C397" s="31">
        <v>4301051284</v>
      </c>
      <c r="D397" s="547">
        <v>4607091384352</v>
      </c>
      <c r="E397" s="548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57"/>
      <c r="R397" s="557"/>
      <c r="S397" s="557"/>
      <c r="T397" s="558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615</v>
      </c>
      <c r="B398" s="54" t="s">
        <v>616</v>
      </c>
      <c r="C398" s="31">
        <v>4301051431</v>
      </c>
      <c r="D398" s="547">
        <v>4607091389654</v>
      </c>
      <c r="E398" s="548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57"/>
      <c r="R398" s="557"/>
      <c r="S398" s="557"/>
      <c r="T398" s="558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552"/>
      <c r="B399" s="546"/>
      <c r="C399" s="546"/>
      <c r="D399" s="546"/>
      <c r="E399" s="546"/>
      <c r="F399" s="546"/>
      <c r="G399" s="546"/>
      <c r="H399" s="546"/>
      <c r="I399" s="546"/>
      <c r="J399" s="546"/>
      <c r="K399" s="546"/>
      <c r="L399" s="546"/>
      <c r="M399" s="546"/>
      <c r="N399" s="546"/>
      <c r="O399" s="553"/>
      <c r="P399" s="549" t="s">
        <v>71</v>
      </c>
      <c r="Q399" s="550"/>
      <c r="R399" s="550"/>
      <c r="S399" s="550"/>
      <c r="T399" s="550"/>
      <c r="U399" s="550"/>
      <c r="V399" s="551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hidden="1" x14ac:dyDescent="0.2">
      <c r="A400" s="546"/>
      <c r="B400" s="546"/>
      <c r="C400" s="546"/>
      <c r="D400" s="546"/>
      <c r="E400" s="546"/>
      <c r="F400" s="546"/>
      <c r="G400" s="546"/>
      <c r="H400" s="546"/>
      <c r="I400" s="546"/>
      <c r="J400" s="546"/>
      <c r="K400" s="546"/>
      <c r="L400" s="546"/>
      <c r="M400" s="546"/>
      <c r="N400" s="546"/>
      <c r="O400" s="553"/>
      <c r="P400" s="549" t="s">
        <v>71</v>
      </c>
      <c r="Q400" s="550"/>
      <c r="R400" s="550"/>
      <c r="S400" s="550"/>
      <c r="T400" s="550"/>
      <c r="U400" s="550"/>
      <c r="V400" s="551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hidden="1" customHeight="1" x14ac:dyDescent="0.25">
      <c r="A401" s="574" t="s">
        <v>618</v>
      </c>
      <c r="B401" s="546"/>
      <c r="C401" s="546"/>
      <c r="D401" s="546"/>
      <c r="E401" s="546"/>
      <c r="F401" s="546"/>
      <c r="G401" s="546"/>
      <c r="H401" s="546"/>
      <c r="I401" s="546"/>
      <c r="J401" s="546"/>
      <c r="K401" s="546"/>
      <c r="L401" s="546"/>
      <c r="M401" s="546"/>
      <c r="N401" s="546"/>
      <c r="O401" s="546"/>
      <c r="P401" s="546"/>
      <c r="Q401" s="546"/>
      <c r="R401" s="546"/>
      <c r="S401" s="546"/>
      <c r="T401" s="546"/>
      <c r="U401" s="546"/>
      <c r="V401" s="546"/>
      <c r="W401" s="546"/>
      <c r="X401" s="546"/>
      <c r="Y401" s="546"/>
      <c r="Z401" s="546"/>
      <c r="AA401" s="536"/>
      <c r="AB401" s="536"/>
      <c r="AC401" s="536"/>
    </row>
    <row r="402" spans="1:68" ht="14.25" hidden="1" customHeight="1" x14ac:dyDescent="0.25">
      <c r="A402" s="545" t="s">
        <v>135</v>
      </c>
      <c r="B402" s="546"/>
      <c r="C402" s="546"/>
      <c r="D402" s="546"/>
      <c r="E402" s="546"/>
      <c r="F402" s="546"/>
      <c r="G402" s="546"/>
      <c r="H402" s="546"/>
      <c r="I402" s="546"/>
      <c r="J402" s="546"/>
      <c r="K402" s="546"/>
      <c r="L402" s="546"/>
      <c r="M402" s="546"/>
      <c r="N402" s="546"/>
      <c r="O402" s="546"/>
      <c r="P402" s="546"/>
      <c r="Q402" s="546"/>
      <c r="R402" s="546"/>
      <c r="S402" s="546"/>
      <c r="T402" s="546"/>
      <c r="U402" s="546"/>
      <c r="V402" s="546"/>
      <c r="W402" s="546"/>
      <c r="X402" s="546"/>
      <c r="Y402" s="546"/>
      <c r="Z402" s="546"/>
      <c r="AA402" s="537"/>
      <c r="AB402" s="537"/>
      <c r="AC402" s="537"/>
    </row>
    <row r="403" spans="1:68" ht="27" hidden="1" customHeight="1" x14ac:dyDescent="0.25">
      <c r="A403" s="54" t="s">
        <v>619</v>
      </c>
      <c r="B403" s="54" t="s">
        <v>620</v>
      </c>
      <c r="C403" s="31">
        <v>4301020319</v>
      </c>
      <c r="D403" s="547">
        <v>4680115885240</v>
      </c>
      <c r="E403" s="548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57"/>
      <c r="R403" s="557"/>
      <c r="S403" s="557"/>
      <c r="T403" s="558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2"/>
      <c r="B404" s="546"/>
      <c r="C404" s="546"/>
      <c r="D404" s="546"/>
      <c r="E404" s="546"/>
      <c r="F404" s="546"/>
      <c r="G404" s="546"/>
      <c r="H404" s="546"/>
      <c r="I404" s="546"/>
      <c r="J404" s="546"/>
      <c r="K404" s="546"/>
      <c r="L404" s="546"/>
      <c r="M404" s="546"/>
      <c r="N404" s="546"/>
      <c r="O404" s="553"/>
      <c r="P404" s="549" t="s">
        <v>71</v>
      </c>
      <c r="Q404" s="550"/>
      <c r="R404" s="550"/>
      <c r="S404" s="550"/>
      <c r="T404" s="550"/>
      <c r="U404" s="550"/>
      <c r="V404" s="551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hidden="1" x14ac:dyDescent="0.2">
      <c r="A405" s="546"/>
      <c r="B405" s="546"/>
      <c r="C405" s="546"/>
      <c r="D405" s="546"/>
      <c r="E405" s="546"/>
      <c r="F405" s="546"/>
      <c r="G405" s="546"/>
      <c r="H405" s="546"/>
      <c r="I405" s="546"/>
      <c r="J405" s="546"/>
      <c r="K405" s="546"/>
      <c r="L405" s="546"/>
      <c r="M405" s="546"/>
      <c r="N405" s="546"/>
      <c r="O405" s="553"/>
      <c r="P405" s="549" t="s">
        <v>71</v>
      </c>
      <c r="Q405" s="550"/>
      <c r="R405" s="550"/>
      <c r="S405" s="550"/>
      <c r="T405" s="550"/>
      <c r="U405" s="550"/>
      <c r="V405" s="551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hidden="1" customHeight="1" x14ac:dyDescent="0.25">
      <c r="A406" s="545" t="s">
        <v>64</v>
      </c>
      <c r="B406" s="546"/>
      <c r="C406" s="546"/>
      <c r="D406" s="546"/>
      <c r="E406" s="546"/>
      <c r="F406" s="546"/>
      <c r="G406" s="546"/>
      <c r="H406" s="546"/>
      <c r="I406" s="546"/>
      <c r="J406" s="546"/>
      <c r="K406" s="546"/>
      <c r="L406" s="546"/>
      <c r="M406" s="546"/>
      <c r="N406" s="546"/>
      <c r="O406" s="546"/>
      <c r="P406" s="546"/>
      <c r="Q406" s="546"/>
      <c r="R406" s="546"/>
      <c r="S406" s="546"/>
      <c r="T406" s="546"/>
      <c r="U406" s="546"/>
      <c r="V406" s="546"/>
      <c r="W406" s="546"/>
      <c r="X406" s="546"/>
      <c r="Y406" s="546"/>
      <c r="Z406" s="546"/>
      <c r="AA406" s="537"/>
      <c r="AB406" s="537"/>
      <c r="AC406" s="537"/>
    </row>
    <row r="407" spans="1:68" ht="27" hidden="1" customHeight="1" x14ac:dyDescent="0.25">
      <c r="A407" s="54" t="s">
        <v>622</v>
      </c>
      <c r="B407" s="54" t="s">
        <v>623</v>
      </c>
      <c r="C407" s="31">
        <v>4301031403</v>
      </c>
      <c r="D407" s="547">
        <v>4680115886094</v>
      </c>
      <c r="E407" s="548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58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57"/>
      <c r="R407" s="557"/>
      <c r="S407" s="557"/>
      <c r="T407" s="558"/>
      <c r="U407" s="34"/>
      <c r="V407" s="34"/>
      <c r="W407" s="35" t="s">
        <v>69</v>
      </c>
      <c r="X407" s="541">
        <v>0</v>
      </c>
      <c r="Y407" s="542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1" t="s">
        <v>624</v>
      </c>
      <c r="AG407" s="64"/>
      <c r="AJ407" s="68"/>
      <c r="AK407" s="68">
        <v>0</v>
      </c>
      <c r="BB407" s="452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625</v>
      </c>
      <c r="B408" s="54" t="s">
        <v>626</v>
      </c>
      <c r="C408" s="31">
        <v>4301031363</v>
      </c>
      <c r="D408" s="547">
        <v>4607091389425</v>
      </c>
      <c r="E408" s="548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57"/>
      <c r="R408" s="557"/>
      <c r="S408" s="557"/>
      <c r="T408" s="558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628</v>
      </c>
      <c r="B409" s="54" t="s">
        <v>629</v>
      </c>
      <c r="C409" s="31">
        <v>4301031373</v>
      </c>
      <c r="D409" s="547">
        <v>4680115880771</v>
      </c>
      <c r="E409" s="548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57"/>
      <c r="R409" s="557"/>
      <c r="S409" s="557"/>
      <c r="T409" s="558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631</v>
      </c>
      <c r="B410" s="54" t="s">
        <v>632</v>
      </c>
      <c r="C410" s="31">
        <v>4301031359</v>
      </c>
      <c r="D410" s="547">
        <v>4607091389500</v>
      </c>
      <c r="E410" s="548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57"/>
      <c r="R410" s="557"/>
      <c r="S410" s="557"/>
      <c r="T410" s="558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52"/>
      <c r="B411" s="546"/>
      <c r="C411" s="546"/>
      <c r="D411" s="546"/>
      <c r="E411" s="546"/>
      <c r="F411" s="546"/>
      <c r="G411" s="546"/>
      <c r="H411" s="546"/>
      <c r="I411" s="546"/>
      <c r="J411" s="546"/>
      <c r="K411" s="546"/>
      <c r="L411" s="546"/>
      <c r="M411" s="546"/>
      <c r="N411" s="546"/>
      <c r="O411" s="553"/>
      <c r="P411" s="549" t="s">
        <v>71</v>
      </c>
      <c r="Q411" s="550"/>
      <c r="R411" s="550"/>
      <c r="S411" s="550"/>
      <c r="T411" s="550"/>
      <c r="U411" s="550"/>
      <c r="V411" s="551"/>
      <c r="W411" s="37" t="s">
        <v>72</v>
      </c>
      <c r="X411" s="543">
        <f>IFERROR(X407/H407,"0")+IFERROR(X408/H408,"0")+IFERROR(X409/H409,"0")+IFERROR(X410/H410,"0")</f>
        <v>0</v>
      </c>
      <c r="Y411" s="543">
        <f>IFERROR(Y407/H407,"0")+IFERROR(Y408/H408,"0")+IFERROR(Y409/H409,"0")+IFERROR(Y410/H410,"0")</f>
        <v>0</v>
      </c>
      <c r="Z411" s="543">
        <f>IFERROR(IF(Z407="",0,Z407),"0")+IFERROR(IF(Z408="",0,Z408),"0")+IFERROR(IF(Z409="",0,Z409),"0")+IFERROR(IF(Z410="",0,Z410),"0")</f>
        <v>0</v>
      </c>
      <c r="AA411" s="544"/>
      <c r="AB411" s="544"/>
      <c r="AC411" s="544"/>
    </row>
    <row r="412" spans="1:68" hidden="1" x14ac:dyDescent="0.2">
      <c r="A412" s="546"/>
      <c r="B412" s="546"/>
      <c r="C412" s="546"/>
      <c r="D412" s="546"/>
      <c r="E412" s="546"/>
      <c r="F412" s="546"/>
      <c r="G412" s="546"/>
      <c r="H412" s="546"/>
      <c r="I412" s="546"/>
      <c r="J412" s="546"/>
      <c r="K412" s="546"/>
      <c r="L412" s="546"/>
      <c r="M412" s="546"/>
      <c r="N412" s="546"/>
      <c r="O412" s="553"/>
      <c r="P412" s="549" t="s">
        <v>71</v>
      </c>
      <c r="Q412" s="550"/>
      <c r="R412" s="550"/>
      <c r="S412" s="550"/>
      <c r="T412" s="550"/>
      <c r="U412" s="550"/>
      <c r="V412" s="551"/>
      <c r="W412" s="37" t="s">
        <v>69</v>
      </c>
      <c r="X412" s="543">
        <f>IFERROR(SUM(X407:X410),"0")</f>
        <v>0</v>
      </c>
      <c r="Y412" s="543">
        <f>IFERROR(SUM(Y407:Y410),"0")</f>
        <v>0</v>
      </c>
      <c r="Z412" s="37"/>
      <c r="AA412" s="544"/>
      <c r="AB412" s="544"/>
      <c r="AC412" s="544"/>
    </row>
    <row r="413" spans="1:68" ht="16.5" hidden="1" customHeight="1" x14ac:dyDescent="0.25">
      <c r="A413" s="574" t="s">
        <v>633</v>
      </c>
      <c r="B413" s="546"/>
      <c r="C413" s="546"/>
      <c r="D413" s="546"/>
      <c r="E413" s="546"/>
      <c r="F413" s="546"/>
      <c r="G413" s="546"/>
      <c r="H413" s="546"/>
      <c r="I413" s="546"/>
      <c r="J413" s="546"/>
      <c r="K413" s="546"/>
      <c r="L413" s="546"/>
      <c r="M413" s="546"/>
      <c r="N413" s="546"/>
      <c r="O413" s="546"/>
      <c r="P413" s="546"/>
      <c r="Q413" s="546"/>
      <c r="R413" s="546"/>
      <c r="S413" s="546"/>
      <c r="T413" s="546"/>
      <c r="U413" s="546"/>
      <c r="V413" s="546"/>
      <c r="W413" s="546"/>
      <c r="X413" s="546"/>
      <c r="Y413" s="546"/>
      <c r="Z413" s="546"/>
      <c r="AA413" s="536"/>
      <c r="AB413" s="536"/>
      <c r="AC413" s="536"/>
    </row>
    <row r="414" spans="1:68" ht="14.25" hidden="1" customHeight="1" x14ac:dyDescent="0.25">
      <c r="A414" s="545" t="s">
        <v>64</v>
      </c>
      <c r="B414" s="546"/>
      <c r="C414" s="546"/>
      <c r="D414" s="546"/>
      <c r="E414" s="546"/>
      <c r="F414" s="546"/>
      <c r="G414" s="546"/>
      <c r="H414" s="546"/>
      <c r="I414" s="546"/>
      <c r="J414" s="546"/>
      <c r="K414" s="546"/>
      <c r="L414" s="546"/>
      <c r="M414" s="546"/>
      <c r="N414" s="546"/>
      <c r="O414" s="546"/>
      <c r="P414" s="546"/>
      <c r="Q414" s="546"/>
      <c r="R414" s="546"/>
      <c r="S414" s="546"/>
      <c r="T414" s="546"/>
      <c r="U414" s="546"/>
      <c r="V414" s="546"/>
      <c r="W414" s="546"/>
      <c r="X414" s="546"/>
      <c r="Y414" s="546"/>
      <c r="Z414" s="546"/>
      <c r="AA414" s="537"/>
      <c r="AB414" s="537"/>
      <c r="AC414" s="537"/>
    </row>
    <row r="415" spans="1:68" ht="27" hidden="1" customHeight="1" x14ac:dyDescent="0.25">
      <c r="A415" s="54" t="s">
        <v>634</v>
      </c>
      <c r="B415" s="54" t="s">
        <v>635</v>
      </c>
      <c r="C415" s="31">
        <v>4301031347</v>
      </c>
      <c r="D415" s="547">
        <v>4680115885110</v>
      </c>
      <c r="E415" s="548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57"/>
      <c r="R415" s="557"/>
      <c r="S415" s="557"/>
      <c r="T415" s="558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2"/>
      <c r="B416" s="546"/>
      <c r="C416" s="546"/>
      <c r="D416" s="546"/>
      <c r="E416" s="546"/>
      <c r="F416" s="546"/>
      <c r="G416" s="546"/>
      <c r="H416" s="546"/>
      <c r="I416" s="546"/>
      <c r="J416" s="546"/>
      <c r="K416" s="546"/>
      <c r="L416" s="546"/>
      <c r="M416" s="546"/>
      <c r="N416" s="546"/>
      <c r="O416" s="553"/>
      <c r="P416" s="549" t="s">
        <v>71</v>
      </c>
      <c r="Q416" s="550"/>
      <c r="R416" s="550"/>
      <c r="S416" s="550"/>
      <c r="T416" s="550"/>
      <c r="U416" s="550"/>
      <c r="V416" s="551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hidden="1" x14ac:dyDescent="0.2">
      <c r="A417" s="546"/>
      <c r="B417" s="546"/>
      <c r="C417" s="546"/>
      <c r="D417" s="546"/>
      <c r="E417" s="546"/>
      <c r="F417" s="546"/>
      <c r="G417" s="546"/>
      <c r="H417" s="546"/>
      <c r="I417" s="546"/>
      <c r="J417" s="546"/>
      <c r="K417" s="546"/>
      <c r="L417" s="546"/>
      <c r="M417" s="546"/>
      <c r="N417" s="546"/>
      <c r="O417" s="553"/>
      <c r="P417" s="549" t="s">
        <v>71</v>
      </c>
      <c r="Q417" s="550"/>
      <c r="R417" s="550"/>
      <c r="S417" s="550"/>
      <c r="T417" s="550"/>
      <c r="U417" s="550"/>
      <c r="V417" s="551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hidden="1" customHeight="1" x14ac:dyDescent="0.2">
      <c r="A418" s="644" t="s">
        <v>637</v>
      </c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5"/>
      <c r="P418" s="645"/>
      <c r="Q418" s="645"/>
      <c r="R418" s="645"/>
      <c r="S418" s="645"/>
      <c r="T418" s="645"/>
      <c r="U418" s="645"/>
      <c r="V418" s="645"/>
      <c r="W418" s="645"/>
      <c r="X418" s="645"/>
      <c r="Y418" s="645"/>
      <c r="Z418" s="645"/>
      <c r="AA418" s="48"/>
      <c r="AB418" s="48"/>
      <c r="AC418" s="48"/>
    </row>
    <row r="419" spans="1:68" ht="16.5" hidden="1" customHeight="1" x14ac:dyDescent="0.25">
      <c r="A419" s="574" t="s">
        <v>637</v>
      </c>
      <c r="B419" s="546"/>
      <c r="C419" s="546"/>
      <c r="D419" s="546"/>
      <c r="E419" s="546"/>
      <c r="F419" s="546"/>
      <c r="G419" s="546"/>
      <c r="H419" s="546"/>
      <c r="I419" s="546"/>
      <c r="J419" s="546"/>
      <c r="K419" s="546"/>
      <c r="L419" s="546"/>
      <c r="M419" s="546"/>
      <c r="N419" s="546"/>
      <c r="O419" s="546"/>
      <c r="P419" s="546"/>
      <c r="Q419" s="546"/>
      <c r="R419" s="546"/>
      <c r="S419" s="546"/>
      <c r="T419" s="546"/>
      <c r="U419" s="546"/>
      <c r="V419" s="546"/>
      <c r="W419" s="546"/>
      <c r="X419" s="546"/>
      <c r="Y419" s="546"/>
      <c r="Z419" s="546"/>
      <c r="AA419" s="536"/>
      <c r="AB419" s="536"/>
      <c r="AC419" s="536"/>
    </row>
    <row r="420" spans="1:68" ht="14.25" hidden="1" customHeight="1" x14ac:dyDescent="0.25">
      <c r="A420" s="545" t="s">
        <v>99</v>
      </c>
      <c r="B420" s="546"/>
      <c r="C420" s="546"/>
      <c r="D420" s="546"/>
      <c r="E420" s="546"/>
      <c r="F420" s="546"/>
      <c r="G420" s="546"/>
      <c r="H420" s="546"/>
      <c r="I420" s="546"/>
      <c r="J420" s="546"/>
      <c r="K420" s="546"/>
      <c r="L420" s="546"/>
      <c r="M420" s="546"/>
      <c r="N420" s="546"/>
      <c r="O420" s="546"/>
      <c r="P420" s="546"/>
      <c r="Q420" s="546"/>
      <c r="R420" s="546"/>
      <c r="S420" s="546"/>
      <c r="T420" s="546"/>
      <c r="U420" s="546"/>
      <c r="V420" s="546"/>
      <c r="W420" s="546"/>
      <c r="X420" s="546"/>
      <c r="Y420" s="546"/>
      <c r="Z420" s="546"/>
      <c r="AA420" s="537"/>
      <c r="AB420" s="537"/>
      <c r="AC420" s="537"/>
    </row>
    <row r="421" spans="1:68" ht="27" hidden="1" customHeight="1" x14ac:dyDescent="0.25">
      <c r="A421" s="54" t="s">
        <v>638</v>
      </c>
      <c r="B421" s="54" t="s">
        <v>639</v>
      </c>
      <c r="C421" s="31">
        <v>4301011795</v>
      </c>
      <c r="D421" s="547">
        <v>4607091389067</v>
      </c>
      <c r="E421" s="548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57"/>
      <c r="R421" s="557"/>
      <c r="S421" s="557"/>
      <c r="T421" s="558"/>
      <c r="U421" s="34"/>
      <c r="V421" s="34"/>
      <c r="W421" s="35" t="s">
        <v>69</v>
      </c>
      <c r="X421" s="541">
        <v>0</v>
      </c>
      <c r="Y421" s="542">
        <f t="shared" ref="Y421:Y431" si="42">IFERROR(IF(X421="",0,CEILING((X421/$H421),1)*$H421),"")</f>
        <v>0</v>
      </c>
      <c r="Z421" s="36" t="str">
        <f t="shared" ref="Z421:Z426" si="43">IFERROR(IF(Y421=0,"",ROUNDUP(Y421/H421,0)*0.01196),"")</f>
        <v/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0</v>
      </c>
      <c r="BN421" s="64">
        <f t="shared" ref="BN421:BN431" si="45">IFERROR(Y421*I421/H421,"0")</f>
        <v>0</v>
      </c>
      <c r="BO421" s="64">
        <f t="shared" ref="BO421:BO431" si="46">IFERROR(1/J421*(X421/H421),"0")</f>
        <v>0</v>
      </c>
      <c r="BP421" s="64">
        <f t="shared" ref="BP421:BP431" si="47">IFERROR(1/J421*(Y421/H421),"0")</f>
        <v>0</v>
      </c>
    </row>
    <row r="422" spans="1:68" ht="27" hidden="1" customHeight="1" x14ac:dyDescent="0.25">
      <c r="A422" s="54" t="s">
        <v>640</v>
      </c>
      <c r="B422" s="54" t="s">
        <v>641</v>
      </c>
      <c r="C422" s="31">
        <v>4301011961</v>
      </c>
      <c r="D422" s="547">
        <v>4680115885271</v>
      </c>
      <c r="E422" s="548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57"/>
      <c r="R422" s="557"/>
      <c r="S422" s="557"/>
      <c r="T422" s="558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642</v>
      </c>
      <c r="AG422" s="64"/>
      <c r="AJ422" s="68" t="s">
        <v>106</v>
      </c>
      <c r="AK422" s="68">
        <v>42.24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7">
        <v>4680115885226</v>
      </c>
      <c r="E423" s="548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57"/>
      <c r="R423" s="557"/>
      <c r="S423" s="557"/>
      <c r="T423" s="558"/>
      <c r="U423" s="34"/>
      <c r="V423" s="34"/>
      <c r="W423" s="35" t="s">
        <v>69</v>
      </c>
      <c r="X423" s="541">
        <v>213</v>
      </c>
      <c r="Y423" s="542">
        <f t="shared" si="42"/>
        <v>216.48000000000002</v>
      </c>
      <c r="Z423" s="36">
        <f t="shared" si="43"/>
        <v>0.49036000000000002</v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227.52272727272725</v>
      </c>
      <c r="BN423" s="64">
        <f t="shared" si="45"/>
        <v>231.24</v>
      </c>
      <c r="BO423" s="64">
        <f t="shared" si="46"/>
        <v>0.38789335664335661</v>
      </c>
      <c r="BP423" s="64">
        <f t="shared" si="47"/>
        <v>0.39423076923076927</v>
      </c>
    </row>
    <row r="424" spans="1:68" ht="27" hidden="1" customHeight="1" x14ac:dyDescent="0.25">
      <c r="A424" s="54" t="s">
        <v>646</v>
      </c>
      <c r="B424" s="54" t="s">
        <v>647</v>
      </c>
      <c r="C424" s="31">
        <v>4301012145</v>
      </c>
      <c r="D424" s="547">
        <v>4607091383522</v>
      </c>
      <c r="E424" s="548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7"/>
      <c r="R424" s="557"/>
      <c r="S424" s="557"/>
      <c r="T424" s="558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hidden="1" customHeight="1" x14ac:dyDescent="0.25">
      <c r="A425" s="54" t="s">
        <v>649</v>
      </c>
      <c r="B425" s="54" t="s">
        <v>650</v>
      </c>
      <c r="C425" s="31">
        <v>4301011774</v>
      </c>
      <c r="D425" s="547">
        <v>4680115884502</v>
      </c>
      <c r="E425" s="548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57"/>
      <c r="R425" s="557"/>
      <c r="S425" s="557"/>
      <c r="T425" s="558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7">
        <v>4607091389104</v>
      </c>
      <c r="E426" s="548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57"/>
      <c r="R426" s="557"/>
      <c r="S426" s="557"/>
      <c r="T426" s="558"/>
      <c r="U426" s="34"/>
      <c r="V426" s="34"/>
      <c r="W426" s="35" t="s">
        <v>69</v>
      </c>
      <c r="X426" s="541">
        <v>545</v>
      </c>
      <c r="Y426" s="542">
        <f t="shared" si="42"/>
        <v>549.12</v>
      </c>
      <c r="Z426" s="36">
        <f t="shared" si="43"/>
        <v>1.2438400000000001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582.15909090909088</v>
      </c>
      <c r="BN426" s="64">
        <f t="shared" si="45"/>
        <v>586.55999999999995</v>
      </c>
      <c r="BO426" s="64">
        <f t="shared" si="46"/>
        <v>0.99249708624708632</v>
      </c>
      <c r="BP426" s="64">
        <f t="shared" si="47"/>
        <v>1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4301012125</v>
      </c>
      <c r="D427" s="547">
        <v>4680115886391</v>
      </c>
      <c r="E427" s="548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57"/>
      <c r="R427" s="557"/>
      <c r="S427" s="557"/>
      <c r="T427" s="558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4301012035</v>
      </c>
      <c r="D428" s="547">
        <v>4680115880603</v>
      </c>
      <c r="E428" s="548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57"/>
      <c r="R428" s="557"/>
      <c r="S428" s="557"/>
      <c r="T428" s="558"/>
      <c r="U428" s="34"/>
      <c r="V428" s="34"/>
      <c r="W428" s="35" t="s">
        <v>69</v>
      </c>
      <c r="X428" s="541">
        <v>15</v>
      </c>
      <c r="Y428" s="542">
        <f t="shared" si="42"/>
        <v>19.2</v>
      </c>
      <c r="Z428" s="36">
        <f>IFERROR(IF(Y428=0,"",ROUNDUP(Y428/H428,0)*0.00902),"")</f>
        <v>3.6080000000000001E-2</v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21.65625</v>
      </c>
      <c r="BN428" s="64">
        <f t="shared" si="45"/>
        <v>27.72</v>
      </c>
      <c r="BO428" s="64">
        <f t="shared" si="46"/>
        <v>2.3674242424242424E-2</v>
      </c>
      <c r="BP428" s="64">
        <f t="shared" si="47"/>
        <v>3.0303030303030304E-2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4301012036</v>
      </c>
      <c r="D429" s="547">
        <v>4680115882782</v>
      </c>
      <c r="E429" s="548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57"/>
      <c r="R429" s="557"/>
      <c r="S429" s="557"/>
      <c r="T429" s="558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4301012050</v>
      </c>
      <c r="D430" s="547">
        <v>4680115885479</v>
      </c>
      <c r="E430" s="548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57"/>
      <c r="R430" s="557"/>
      <c r="S430" s="557"/>
      <c r="T430" s="558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4301012034</v>
      </c>
      <c r="D431" s="547">
        <v>4607091389982</v>
      </c>
      <c r="E431" s="548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57"/>
      <c r="R431" s="557"/>
      <c r="S431" s="557"/>
      <c r="T431" s="558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/>
      <c r="AK431" s="68">
        <v>0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2"/>
      <c r="B432" s="546"/>
      <c r="C432" s="546"/>
      <c r="D432" s="546"/>
      <c r="E432" s="546"/>
      <c r="F432" s="546"/>
      <c r="G432" s="546"/>
      <c r="H432" s="546"/>
      <c r="I432" s="546"/>
      <c r="J432" s="546"/>
      <c r="K432" s="546"/>
      <c r="L432" s="546"/>
      <c r="M432" s="546"/>
      <c r="N432" s="546"/>
      <c r="O432" s="553"/>
      <c r="P432" s="549" t="s">
        <v>71</v>
      </c>
      <c r="Q432" s="550"/>
      <c r="R432" s="550"/>
      <c r="S432" s="550"/>
      <c r="T432" s="550"/>
      <c r="U432" s="550"/>
      <c r="V432" s="551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146.68560606060606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149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1.7702800000000001</v>
      </c>
      <c r="AA432" s="544"/>
      <c r="AB432" s="544"/>
      <c r="AC432" s="544"/>
    </row>
    <row r="433" spans="1:68" x14ac:dyDescent="0.2">
      <c r="A433" s="546"/>
      <c r="B433" s="546"/>
      <c r="C433" s="546"/>
      <c r="D433" s="546"/>
      <c r="E433" s="546"/>
      <c r="F433" s="546"/>
      <c r="G433" s="546"/>
      <c r="H433" s="546"/>
      <c r="I433" s="546"/>
      <c r="J433" s="546"/>
      <c r="K433" s="546"/>
      <c r="L433" s="546"/>
      <c r="M433" s="546"/>
      <c r="N433" s="546"/>
      <c r="O433" s="553"/>
      <c r="P433" s="549" t="s">
        <v>71</v>
      </c>
      <c r="Q433" s="550"/>
      <c r="R433" s="550"/>
      <c r="S433" s="550"/>
      <c r="T433" s="550"/>
      <c r="U433" s="550"/>
      <c r="V433" s="551"/>
      <c r="W433" s="37" t="s">
        <v>69</v>
      </c>
      <c r="X433" s="543">
        <f>IFERROR(SUM(X421:X431),"0")</f>
        <v>773</v>
      </c>
      <c r="Y433" s="543">
        <f>IFERROR(SUM(Y421:Y431),"0")</f>
        <v>784.80000000000007</v>
      </c>
      <c r="Z433" s="37"/>
      <c r="AA433" s="544"/>
      <c r="AB433" s="544"/>
      <c r="AC433" s="544"/>
    </row>
    <row r="434" spans="1:68" ht="14.25" hidden="1" customHeight="1" x14ac:dyDescent="0.25">
      <c r="A434" s="545" t="s">
        <v>135</v>
      </c>
      <c r="B434" s="546"/>
      <c r="C434" s="546"/>
      <c r="D434" s="546"/>
      <c r="E434" s="546"/>
      <c r="F434" s="546"/>
      <c r="G434" s="546"/>
      <c r="H434" s="546"/>
      <c r="I434" s="546"/>
      <c r="J434" s="546"/>
      <c r="K434" s="546"/>
      <c r="L434" s="546"/>
      <c r="M434" s="546"/>
      <c r="N434" s="546"/>
      <c r="O434" s="546"/>
      <c r="P434" s="546"/>
      <c r="Q434" s="546"/>
      <c r="R434" s="546"/>
      <c r="S434" s="546"/>
      <c r="T434" s="546"/>
      <c r="U434" s="546"/>
      <c r="V434" s="546"/>
      <c r="W434" s="546"/>
      <c r="X434" s="546"/>
      <c r="Y434" s="546"/>
      <c r="Z434" s="546"/>
      <c r="AA434" s="537"/>
      <c r="AB434" s="537"/>
      <c r="AC434" s="537"/>
    </row>
    <row r="435" spans="1:68" ht="16.5" customHeight="1" x14ac:dyDescent="0.25">
      <c r="A435" s="54" t="s">
        <v>666</v>
      </c>
      <c r="B435" s="54" t="s">
        <v>667</v>
      </c>
      <c r="C435" s="31">
        <v>4301020334</v>
      </c>
      <c r="D435" s="547">
        <v>4607091388930</v>
      </c>
      <c r="E435" s="548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57"/>
      <c r="R435" s="557"/>
      <c r="S435" s="557"/>
      <c r="T435" s="558"/>
      <c r="U435" s="34"/>
      <c r="V435" s="34"/>
      <c r="W435" s="35" t="s">
        <v>69</v>
      </c>
      <c r="X435" s="541">
        <v>576</v>
      </c>
      <c r="Y435" s="542">
        <f>IFERROR(IF(X435="",0,CEILING((X435/$H435),1)*$H435),"")</f>
        <v>580.80000000000007</v>
      </c>
      <c r="Z435" s="36">
        <f>IFERROR(IF(Y435=0,"",ROUNDUP(Y435/H435,0)*0.01196),"")</f>
        <v>1.3156000000000001</v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615.27272727272725</v>
      </c>
      <c r="BN435" s="64">
        <f>IFERROR(Y435*I435/H435,"0")</f>
        <v>620.4</v>
      </c>
      <c r="BO435" s="64">
        <f>IFERROR(1/J435*(X435/H435),"0")</f>
        <v>1.048951048951049</v>
      </c>
      <c r="BP435" s="64">
        <f>IFERROR(1/J435*(Y435/H435),"0")</f>
        <v>1.0576923076923079</v>
      </c>
    </row>
    <row r="436" spans="1:68" ht="16.5" hidden="1" customHeight="1" x14ac:dyDescent="0.25">
      <c r="A436" s="54" t="s">
        <v>669</v>
      </c>
      <c r="B436" s="54" t="s">
        <v>670</v>
      </c>
      <c r="C436" s="31">
        <v>4301020384</v>
      </c>
      <c r="D436" s="547">
        <v>4680115886407</v>
      </c>
      <c r="E436" s="548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671</v>
      </c>
      <c r="B437" s="54" t="s">
        <v>672</v>
      </c>
      <c r="C437" s="31">
        <v>4301020385</v>
      </c>
      <c r="D437" s="547">
        <v>4680115880054</v>
      </c>
      <c r="E437" s="548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 t="s">
        <v>110</v>
      </c>
      <c r="M437" s="33" t="s">
        <v>104</v>
      </c>
      <c r="N437" s="33"/>
      <c r="O437" s="32">
        <v>70</v>
      </c>
      <c r="P437" s="55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57"/>
      <c r="R437" s="557"/>
      <c r="S437" s="557"/>
      <c r="T437" s="558"/>
      <c r="U437" s="34"/>
      <c r="V437" s="34"/>
      <c r="W437" s="35" t="s">
        <v>69</v>
      </c>
      <c r="X437" s="541">
        <v>6</v>
      </c>
      <c r="Y437" s="542">
        <f>IFERROR(IF(X437="",0,CEILING((X437/$H437),1)*$H437),"")</f>
        <v>9.6</v>
      </c>
      <c r="Z437" s="36">
        <f>IFERROR(IF(Y437=0,"",ROUNDUP(Y437/H437,0)*0.00902),"")</f>
        <v>1.804E-2</v>
      </c>
      <c r="AA437" s="56"/>
      <c r="AB437" s="57"/>
      <c r="AC437" s="487" t="s">
        <v>668</v>
      </c>
      <c r="AG437" s="64"/>
      <c r="AJ437" s="68" t="s">
        <v>106</v>
      </c>
      <c r="AK437" s="68">
        <v>57.6</v>
      </c>
      <c r="BB437" s="488" t="s">
        <v>1</v>
      </c>
      <c r="BM437" s="64">
        <f>IFERROR(X437*I437/H437,"0")</f>
        <v>8.6624999999999996</v>
      </c>
      <c r="BN437" s="64">
        <f>IFERROR(Y437*I437/H437,"0")</f>
        <v>13.86</v>
      </c>
      <c r="BO437" s="64">
        <f>IFERROR(1/J437*(X437/H437),"0")</f>
        <v>9.46969696969697E-3</v>
      </c>
      <c r="BP437" s="64">
        <f>IFERROR(1/J437*(Y437/H437),"0")</f>
        <v>1.5151515151515152E-2</v>
      </c>
    </row>
    <row r="438" spans="1:68" x14ac:dyDescent="0.2">
      <c r="A438" s="552"/>
      <c r="B438" s="546"/>
      <c r="C438" s="546"/>
      <c r="D438" s="546"/>
      <c r="E438" s="546"/>
      <c r="F438" s="546"/>
      <c r="G438" s="546"/>
      <c r="H438" s="546"/>
      <c r="I438" s="546"/>
      <c r="J438" s="546"/>
      <c r="K438" s="546"/>
      <c r="L438" s="546"/>
      <c r="M438" s="546"/>
      <c r="N438" s="546"/>
      <c r="O438" s="553"/>
      <c r="P438" s="549" t="s">
        <v>71</v>
      </c>
      <c r="Q438" s="550"/>
      <c r="R438" s="550"/>
      <c r="S438" s="550"/>
      <c r="T438" s="550"/>
      <c r="U438" s="550"/>
      <c r="V438" s="551"/>
      <c r="W438" s="37" t="s">
        <v>72</v>
      </c>
      <c r="X438" s="543">
        <f>IFERROR(X435/H435,"0")+IFERROR(X436/H436,"0")+IFERROR(X437/H437,"0")</f>
        <v>110.34090909090908</v>
      </c>
      <c r="Y438" s="543">
        <f>IFERROR(Y435/H435,"0")+IFERROR(Y436/H436,"0")+IFERROR(Y437/H437,"0")</f>
        <v>112.00000000000001</v>
      </c>
      <c r="Z438" s="543">
        <f>IFERROR(IF(Z435="",0,Z435),"0")+IFERROR(IF(Z436="",0,Z436),"0")+IFERROR(IF(Z437="",0,Z437),"0")</f>
        <v>1.3336400000000002</v>
      </c>
      <c r="AA438" s="544"/>
      <c r="AB438" s="544"/>
      <c r="AC438" s="544"/>
    </row>
    <row r="439" spans="1:68" x14ac:dyDescent="0.2">
      <c r="A439" s="546"/>
      <c r="B439" s="546"/>
      <c r="C439" s="546"/>
      <c r="D439" s="546"/>
      <c r="E439" s="546"/>
      <c r="F439" s="546"/>
      <c r="G439" s="546"/>
      <c r="H439" s="546"/>
      <c r="I439" s="546"/>
      <c r="J439" s="546"/>
      <c r="K439" s="546"/>
      <c r="L439" s="546"/>
      <c r="M439" s="546"/>
      <c r="N439" s="546"/>
      <c r="O439" s="553"/>
      <c r="P439" s="549" t="s">
        <v>71</v>
      </c>
      <c r="Q439" s="550"/>
      <c r="R439" s="550"/>
      <c r="S439" s="550"/>
      <c r="T439" s="550"/>
      <c r="U439" s="550"/>
      <c r="V439" s="551"/>
      <c r="W439" s="37" t="s">
        <v>69</v>
      </c>
      <c r="X439" s="543">
        <f>IFERROR(SUM(X435:X437),"0")</f>
        <v>582</v>
      </c>
      <c r="Y439" s="543">
        <f>IFERROR(SUM(Y435:Y437),"0")</f>
        <v>590.40000000000009</v>
      </c>
      <c r="Z439" s="37"/>
      <c r="AA439" s="544"/>
      <c r="AB439" s="544"/>
      <c r="AC439" s="544"/>
    </row>
    <row r="440" spans="1:68" ht="14.25" hidden="1" customHeight="1" x14ac:dyDescent="0.25">
      <c r="A440" s="545" t="s">
        <v>64</v>
      </c>
      <c r="B440" s="546"/>
      <c r="C440" s="546"/>
      <c r="D440" s="546"/>
      <c r="E440" s="546"/>
      <c r="F440" s="546"/>
      <c r="G440" s="546"/>
      <c r="H440" s="546"/>
      <c r="I440" s="546"/>
      <c r="J440" s="546"/>
      <c r="K440" s="546"/>
      <c r="L440" s="546"/>
      <c r="M440" s="546"/>
      <c r="N440" s="546"/>
      <c r="O440" s="546"/>
      <c r="P440" s="546"/>
      <c r="Q440" s="546"/>
      <c r="R440" s="546"/>
      <c r="S440" s="546"/>
      <c r="T440" s="546"/>
      <c r="U440" s="546"/>
      <c r="V440" s="546"/>
      <c r="W440" s="546"/>
      <c r="X440" s="546"/>
      <c r="Y440" s="546"/>
      <c r="Z440" s="546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7">
        <v>4680115883116</v>
      </c>
      <c r="E441" s="548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57"/>
      <c r="R441" s="557"/>
      <c r="S441" s="557"/>
      <c r="T441" s="558"/>
      <c r="U441" s="34"/>
      <c r="V441" s="34"/>
      <c r="W441" s="35" t="s">
        <v>69</v>
      </c>
      <c r="X441" s="541">
        <v>31</v>
      </c>
      <c r="Y441" s="542">
        <f t="shared" ref="Y441:Y446" si="48">IFERROR(IF(X441="",0,CEILING((X441/$H441),1)*$H441),"")</f>
        <v>31.68</v>
      </c>
      <c r="Z441" s="36">
        <f>IFERROR(IF(Y441=0,"",ROUNDUP(Y441/H441,0)*0.01196),"")</f>
        <v>7.1760000000000004E-2</v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33.11363636363636</v>
      </c>
      <c r="BN441" s="64">
        <f t="shared" ref="BN441:BN446" si="50">IFERROR(Y441*I441/H441,"0")</f>
        <v>33.839999999999996</v>
      </c>
      <c r="BO441" s="64">
        <f t="shared" ref="BO441:BO446" si="51">IFERROR(1/J441*(X441/H441),"0")</f>
        <v>5.6453962703962704E-2</v>
      </c>
      <c r="BP441" s="64">
        <f t="shared" ref="BP441:BP446" si="52">IFERROR(1/J441*(Y441/H441),"0")</f>
        <v>5.7692307692307696E-2</v>
      </c>
    </row>
    <row r="442" spans="1:68" ht="27" hidden="1" customHeight="1" x14ac:dyDescent="0.25">
      <c r="A442" s="54" t="s">
        <v>676</v>
      </c>
      <c r="B442" s="54" t="s">
        <v>677</v>
      </c>
      <c r="C442" s="31">
        <v>4301031350</v>
      </c>
      <c r="D442" s="547">
        <v>4680115883093</v>
      </c>
      <c r="E442" s="548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57"/>
      <c r="R442" s="557"/>
      <c r="S442" s="557"/>
      <c r="T442" s="558"/>
      <c r="U442" s="34"/>
      <c r="V442" s="34"/>
      <c r="W442" s="35" t="s">
        <v>69</v>
      </c>
      <c r="X442" s="541">
        <v>0</v>
      </c>
      <c r="Y442" s="542">
        <f t="shared" si="48"/>
        <v>0</v>
      </c>
      <c r="Z442" s="36" t="str">
        <f>IFERROR(IF(Y442=0,"",ROUNDUP(Y442/H442,0)*0.01196),"")</f>
        <v/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0</v>
      </c>
      <c r="BN442" s="64">
        <f t="shared" si="50"/>
        <v>0</v>
      </c>
      <c r="BO442" s="64">
        <f t="shared" si="51"/>
        <v>0</v>
      </c>
      <c r="BP442" s="64">
        <f t="shared" si="52"/>
        <v>0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7">
        <v>4680115883109</v>
      </c>
      <c r="E443" s="548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63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57"/>
      <c r="R443" s="557"/>
      <c r="S443" s="557"/>
      <c r="T443" s="558"/>
      <c r="U443" s="34"/>
      <c r="V443" s="34"/>
      <c r="W443" s="35" t="s">
        <v>69</v>
      </c>
      <c r="X443" s="541">
        <v>203</v>
      </c>
      <c r="Y443" s="542">
        <f t="shared" si="48"/>
        <v>205.92000000000002</v>
      </c>
      <c r="Z443" s="36">
        <f>IFERROR(IF(Y443=0,"",ROUNDUP(Y443/H443,0)*0.01196),"")</f>
        <v>0.46644000000000002</v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216.84090909090907</v>
      </c>
      <c r="BN443" s="64">
        <f t="shared" si="50"/>
        <v>219.95999999999998</v>
      </c>
      <c r="BO443" s="64">
        <f t="shared" si="51"/>
        <v>0.36968240093240096</v>
      </c>
      <c r="BP443" s="64">
        <f t="shared" si="52"/>
        <v>0.375</v>
      </c>
    </row>
    <row r="444" spans="1:68" ht="27" hidden="1" customHeight="1" x14ac:dyDescent="0.25">
      <c r="A444" s="54" t="s">
        <v>682</v>
      </c>
      <c r="B444" s="54" t="s">
        <v>683</v>
      </c>
      <c r="C444" s="31">
        <v>4301031419</v>
      </c>
      <c r="D444" s="547">
        <v>4680115882072</v>
      </c>
      <c r="E444" s="548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57"/>
      <c r="R444" s="557"/>
      <c r="S444" s="557"/>
      <c r="T444" s="558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4301031418</v>
      </c>
      <c r="D445" s="547">
        <v>4680115882102</v>
      </c>
      <c r="E445" s="548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57"/>
      <c r="R445" s="557"/>
      <c r="S445" s="557"/>
      <c r="T445" s="558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4301031417</v>
      </c>
      <c r="D446" s="547">
        <v>4680115882096</v>
      </c>
      <c r="E446" s="548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57"/>
      <c r="R446" s="557"/>
      <c r="S446" s="557"/>
      <c r="T446" s="558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2"/>
      <c r="B447" s="546"/>
      <c r="C447" s="546"/>
      <c r="D447" s="546"/>
      <c r="E447" s="546"/>
      <c r="F447" s="546"/>
      <c r="G447" s="546"/>
      <c r="H447" s="546"/>
      <c r="I447" s="546"/>
      <c r="J447" s="546"/>
      <c r="K447" s="546"/>
      <c r="L447" s="546"/>
      <c r="M447" s="546"/>
      <c r="N447" s="546"/>
      <c r="O447" s="553"/>
      <c r="P447" s="549" t="s">
        <v>71</v>
      </c>
      <c r="Q447" s="550"/>
      <c r="R447" s="550"/>
      <c r="S447" s="550"/>
      <c r="T447" s="550"/>
      <c r="U447" s="550"/>
      <c r="V447" s="551"/>
      <c r="W447" s="37" t="s">
        <v>72</v>
      </c>
      <c r="X447" s="543">
        <f>IFERROR(X441/H441,"0")+IFERROR(X442/H442,"0")+IFERROR(X443/H443,"0")+IFERROR(X444/H444,"0")+IFERROR(X445/H445,"0")+IFERROR(X446/H446,"0")</f>
        <v>44.318181818181813</v>
      </c>
      <c r="Y447" s="543">
        <f>IFERROR(Y441/H441,"0")+IFERROR(Y442/H442,"0")+IFERROR(Y443/H443,"0")+IFERROR(Y444/H444,"0")+IFERROR(Y445/H445,"0")+IFERROR(Y446/H446,"0")</f>
        <v>45</v>
      </c>
      <c r="Z447" s="543">
        <f>IFERROR(IF(Z441="",0,Z441),"0")+IFERROR(IF(Z442="",0,Z442),"0")+IFERROR(IF(Z443="",0,Z443),"0")+IFERROR(IF(Z444="",0,Z444),"0")+IFERROR(IF(Z445="",0,Z445),"0")+IFERROR(IF(Z446="",0,Z446),"0")</f>
        <v>0.53820000000000001</v>
      </c>
      <c r="AA447" s="544"/>
      <c r="AB447" s="544"/>
      <c r="AC447" s="544"/>
    </row>
    <row r="448" spans="1:68" x14ac:dyDescent="0.2">
      <c r="A448" s="546"/>
      <c r="B448" s="546"/>
      <c r="C448" s="546"/>
      <c r="D448" s="546"/>
      <c r="E448" s="546"/>
      <c r="F448" s="546"/>
      <c r="G448" s="546"/>
      <c r="H448" s="546"/>
      <c r="I448" s="546"/>
      <c r="J448" s="546"/>
      <c r="K448" s="546"/>
      <c r="L448" s="546"/>
      <c r="M448" s="546"/>
      <c r="N448" s="546"/>
      <c r="O448" s="553"/>
      <c r="P448" s="549" t="s">
        <v>71</v>
      </c>
      <c r="Q448" s="550"/>
      <c r="R448" s="550"/>
      <c r="S448" s="550"/>
      <c r="T448" s="550"/>
      <c r="U448" s="550"/>
      <c r="V448" s="551"/>
      <c r="W448" s="37" t="s">
        <v>69</v>
      </c>
      <c r="X448" s="543">
        <f>IFERROR(SUM(X441:X446),"0")</f>
        <v>234</v>
      </c>
      <c r="Y448" s="543">
        <f>IFERROR(SUM(Y441:Y446),"0")</f>
        <v>237.60000000000002</v>
      </c>
      <c r="Z448" s="37"/>
      <c r="AA448" s="544"/>
      <c r="AB448" s="544"/>
      <c r="AC448" s="544"/>
    </row>
    <row r="449" spans="1:68" ht="14.25" hidden="1" customHeight="1" x14ac:dyDescent="0.25">
      <c r="A449" s="545" t="s">
        <v>73</v>
      </c>
      <c r="B449" s="546"/>
      <c r="C449" s="546"/>
      <c r="D449" s="546"/>
      <c r="E449" s="546"/>
      <c r="F449" s="546"/>
      <c r="G449" s="546"/>
      <c r="H449" s="546"/>
      <c r="I449" s="546"/>
      <c r="J449" s="546"/>
      <c r="K449" s="546"/>
      <c r="L449" s="546"/>
      <c r="M449" s="546"/>
      <c r="N449" s="546"/>
      <c r="O449" s="546"/>
      <c r="P449" s="546"/>
      <c r="Q449" s="546"/>
      <c r="R449" s="546"/>
      <c r="S449" s="546"/>
      <c r="T449" s="546"/>
      <c r="U449" s="546"/>
      <c r="V449" s="546"/>
      <c r="W449" s="546"/>
      <c r="X449" s="546"/>
      <c r="Y449" s="546"/>
      <c r="Z449" s="546"/>
      <c r="AA449" s="537"/>
      <c r="AB449" s="537"/>
      <c r="AC449" s="537"/>
    </row>
    <row r="450" spans="1:68" ht="16.5" hidden="1" customHeight="1" x14ac:dyDescent="0.25">
      <c r="A450" s="54" t="s">
        <v>688</v>
      </c>
      <c r="B450" s="54" t="s">
        <v>689</v>
      </c>
      <c r="C450" s="31">
        <v>4301051232</v>
      </c>
      <c r="D450" s="547">
        <v>4607091383409</v>
      </c>
      <c r="E450" s="548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57"/>
      <c r="R450" s="557"/>
      <c r="S450" s="557"/>
      <c r="T450" s="558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691</v>
      </c>
      <c r="B451" s="54" t="s">
        <v>692</v>
      </c>
      <c r="C451" s="31">
        <v>4301051233</v>
      </c>
      <c r="D451" s="547">
        <v>4607091383416</v>
      </c>
      <c r="E451" s="548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57"/>
      <c r="R451" s="557"/>
      <c r="S451" s="557"/>
      <c r="T451" s="558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4301051064</v>
      </c>
      <c r="D452" s="547">
        <v>4680115883536</v>
      </c>
      <c r="E452" s="548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57"/>
      <c r="R452" s="557"/>
      <c r="S452" s="557"/>
      <c r="T452" s="558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52"/>
      <c r="B453" s="546"/>
      <c r="C453" s="546"/>
      <c r="D453" s="546"/>
      <c r="E453" s="546"/>
      <c r="F453" s="546"/>
      <c r="G453" s="546"/>
      <c r="H453" s="546"/>
      <c r="I453" s="546"/>
      <c r="J453" s="546"/>
      <c r="K453" s="546"/>
      <c r="L453" s="546"/>
      <c r="M453" s="546"/>
      <c r="N453" s="546"/>
      <c r="O453" s="553"/>
      <c r="P453" s="549" t="s">
        <v>71</v>
      </c>
      <c r="Q453" s="550"/>
      <c r="R453" s="550"/>
      <c r="S453" s="550"/>
      <c r="T453" s="550"/>
      <c r="U453" s="550"/>
      <c r="V453" s="551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hidden="1" x14ac:dyDescent="0.2">
      <c r="A454" s="546"/>
      <c r="B454" s="546"/>
      <c r="C454" s="546"/>
      <c r="D454" s="546"/>
      <c r="E454" s="546"/>
      <c r="F454" s="546"/>
      <c r="G454" s="546"/>
      <c r="H454" s="546"/>
      <c r="I454" s="546"/>
      <c r="J454" s="546"/>
      <c r="K454" s="546"/>
      <c r="L454" s="546"/>
      <c r="M454" s="546"/>
      <c r="N454" s="546"/>
      <c r="O454" s="553"/>
      <c r="P454" s="549" t="s">
        <v>71</v>
      </c>
      <c r="Q454" s="550"/>
      <c r="R454" s="550"/>
      <c r="S454" s="550"/>
      <c r="T454" s="550"/>
      <c r="U454" s="550"/>
      <c r="V454" s="551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hidden="1" customHeight="1" x14ac:dyDescent="0.2">
      <c r="A455" s="644" t="s">
        <v>697</v>
      </c>
      <c r="B455" s="645"/>
      <c r="C455" s="645"/>
      <c r="D455" s="645"/>
      <c r="E455" s="645"/>
      <c r="F455" s="645"/>
      <c r="G455" s="645"/>
      <c r="H455" s="645"/>
      <c r="I455" s="645"/>
      <c r="J455" s="645"/>
      <c r="K455" s="645"/>
      <c r="L455" s="645"/>
      <c r="M455" s="645"/>
      <c r="N455" s="645"/>
      <c r="O455" s="645"/>
      <c r="P455" s="645"/>
      <c r="Q455" s="645"/>
      <c r="R455" s="645"/>
      <c r="S455" s="645"/>
      <c r="T455" s="645"/>
      <c r="U455" s="645"/>
      <c r="V455" s="645"/>
      <c r="W455" s="645"/>
      <c r="X455" s="645"/>
      <c r="Y455" s="645"/>
      <c r="Z455" s="645"/>
      <c r="AA455" s="48"/>
      <c r="AB455" s="48"/>
      <c r="AC455" s="48"/>
    </row>
    <row r="456" spans="1:68" ht="16.5" hidden="1" customHeight="1" x14ac:dyDescent="0.25">
      <c r="A456" s="574" t="s">
        <v>697</v>
      </c>
      <c r="B456" s="546"/>
      <c r="C456" s="546"/>
      <c r="D456" s="546"/>
      <c r="E456" s="546"/>
      <c r="F456" s="546"/>
      <c r="G456" s="546"/>
      <c r="H456" s="546"/>
      <c r="I456" s="546"/>
      <c r="J456" s="546"/>
      <c r="K456" s="546"/>
      <c r="L456" s="546"/>
      <c r="M456" s="546"/>
      <c r="N456" s="546"/>
      <c r="O456" s="546"/>
      <c r="P456" s="546"/>
      <c r="Q456" s="546"/>
      <c r="R456" s="546"/>
      <c r="S456" s="546"/>
      <c r="T456" s="546"/>
      <c r="U456" s="546"/>
      <c r="V456" s="546"/>
      <c r="W456" s="546"/>
      <c r="X456" s="546"/>
      <c r="Y456" s="546"/>
      <c r="Z456" s="546"/>
      <c r="AA456" s="536"/>
      <c r="AB456" s="536"/>
      <c r="AC456" s="536"/>
    </row>
    <row r="457" spans="1:68" ht="14.25" hidden="1" customHeight="1" x14ac:dyDescent="0.25">
      <c r="A457" s="545" t="s">
        <v>99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546"/>
      <c r="AA457" s="537"/>
      <c r="AB457" s="537"/>
      <c r="AC457" s="537"/>
    </row>
    <row r="458" spans="1:68" ht="27" hidden="1" customHeight="1" x14ac:dyDescent="0.25">
      <c r="A458" s="54" t="s">
        <v>698</v>
      </c>
      <c r="B458" s="54" t="s">
        <v>699</v>
      </c>
      <c r="C458" s="31">
        <v>4301011763</v>
      </c>
      <c r="D458" s="547">
        <v>4640242181011</v>
      </c>
      <c r="E458" s="548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59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57"/>
      <c r="R458" s="557"/>
      <c r="S458" s="557"/>
      <c r="T458" s="558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701</v>
      </c>
      <c r="B459" s="54" t="s">
        <v>702</v>
      </c>
      <c r="C459" s="31">
        <v>4301011585</v>
      </c>
      <c r="D459" s="547">
        <v>4640242180441</v>
      </c>
      <c r="E459" s="548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57"/>
      <c r="R459" s="557"/>
      <c r="S459" s="557"/>
      <c r="T459" s="558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704</v>
      </c>
      <c r="B460" s="54" t="s">
        <v>705</v>
      </c>
      <c r="C460" s="31">
        <v>4301011584</v>
      </c>
      <c r="D460" s="547">
        <v>4640242180564</v>
      </c>
      <c r="E460" s="548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 t="s">
        <v>103</v>
      </c>
      <c r="M460" s="33" t="s">
        <v>104</v>
      </c>
      <c r="N460" s="33"/>
      <c r="O460" s="32">
        <v>50</v>
      </c>
      <c r="P460" s="7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57"/>
      <c r="R460" s="557"/>
      <c r="S460" s="557"/>
      <c r="T460" s="558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 t="s">
        <v>106</v>
      </c>
      <c r="AK460" s="68">
        <v>96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707</v>
      </c>
      <c r="B461" s="54" t="s">
        <v>708</v>
      </c>
      <c r="C461" s="31">
        <v>4301011764</v>
      </c>
      <c r="D461" s="547">
        <v>4640242181189</v>
      </c>
      <c r="E461" s="548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57"/>
      <c r="R461" s="557"/>
      <c r="S461" s="557"/>
      <c r="T461" s="558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2"/>
      <c r="B462" s="546"/>
      <c r="C462" s="546"/>
      <c r="D462" s="546"/>
      <c r="E462" s="546"/>
      <c r="F462" s="546"/>
      <c r="G462" s="546"/>
      <c r="H462" s="546"/>
      <c r="I462" s="546"/>
      <c r="J462" s="546"/>
      <c r="K462" s="546"/>
      <c r="L462" s="546"/>
      <c r="M462" s="546"/>
      <c r="N462" s="546"/>
      <c r="O462" s="553"/>
      <c r="P462" s="549" t="s">
        <v>71</v>
      </c>
      <c r="Q462" s="550"/>
      <c r="R462" s="550"/>
      <c r="S462" s="550"/>
      <c r="T462" s="550"/>
      <c r="U462" s="550"/>
      <c r="V462" s="551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hidden="1" x14ac:dyDescent="0.2">
      <c r="A463" s="546"/>
      <c r="B463" s="546"/>
      <c r="C463" s="546"/>
      <c r="D463" s="546"/>
      <c r="E463" s="546"/>
      <c r="F463" s="546"/>
      <c r="G463" s="546"/>
      <c r="H463" s="546"/>
      <c r="I463" s="546"/>
      <c r="J463" s="546"/>
      <c r="K463" s="546"/>
      <c r="L463" s="546"/>
      <c r="M463" s="546"/>
      <c r="N463" s="546"/>
      <c r="O463" s="553"/>
      <c r="P463" s="549" t="s">
        <v>71</v>
      </c>
      <c r="Q463" s="550"/>
      <c r="R463" s="550"/>
      <c r="S463" s="550"/>
      <c r="T463" s="550"/>
      <c r="U463" s="550"/>
      <c r="V463" s="551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hidden="1" customHeight="1" x14ac:dyDescent="0.25">
      <c r="A464" s="545" t="s">
        <v>135</v>
      </c>
      <c r="B464" s="546"/>
      <c r="C464" s="546"/>
      <c r="D464" s="546"/>
      <c r="E464" s="546"/>
      <c r="F464" s="546"/>
      <c r="G464" s="546"/>
      <c r="H464" s="546"/>
      <c r="I464" s="546"/>
      <c r="J464" s="546"/>
      <c r="K464" s="546"/>
      <c r="L464" s="546"/>
      <c r="M464" s="546"/>
      <c r="N464" s="546"/>
      <c r="O464" s="546"/>
      <c r="P464" s="546"/>
      <c r="Q464" s="546"/>
      <c r="R464" s="546"/>
      <c r="S464" s="546"/>
      <c r="T464" s="546"/>
      <c r="U464" s="546"/>
      <c r="V464" s="546"/>
      <c r="W464" s="546"/>
      <c r="X464" s="546"/>
      <c r="Y464" s="546"/>
      <c r="Z464" s="546"/>
      <c r="AA464" s="537"/>
      <c r="AB464" s="537"/>
      <c r="AC464" s="537"/>
    </row>
    <row r="465" spans="1:68" ht="27" hidden="1" customHeight="1" x14ac:dyDescent="0.25">
      <c r="A465" s="54" t="s">
        <v>709</v>
      </c>
      <c r="B465" s="54" t="s">
        <v>710</v>
      </c>
      <c r="C465" s="31">
        <v>4301020400</v>
      </c>
      <c r="D465" s="547">
        <v>4640242180519</v>
      </c>
      <c r="E465" s="548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79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57"/>
      <c r="R465" s="557"/>
      <c r="S465" s="557"/>
      <c r="T465" s="558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4301020260</v>
      </c>
      <c r="D466" s="547">
        <v>4640242180526</v>
      </c>
      <c r="E466" s="548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57"/>
      <c r="R466" s="557"/>
      <c r="S466" s="557"/>
      <c r="T466" s="558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715</v>
      </c>
      <c r="B467" s="54" t="s">
        <v>716</v>
      </c>
      <c r="C467" s="31">
        <v>4301020295</v>
      </c>
      <c r="D467" s="547">
        <v>4640242181363</v>
      </c>
      <c r="E467" s="548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57"/>
      <c r="R467" s="557"/>
      <c r="S467" s="557"/>
      <c r="T467" s="558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2"/>
      <c r="B468" s="546"/>
      <c r="C468" s="546"/>
      <c r="D468" s="546"/>
      <c r="E468" s="546"/>
      <c r="F468" s="546"/>
      <c r="G468" s="546"/>
      <c r="H468" s="546"/>
      <c r="I468" s="546"/>
      <c r="J468" s="546"/>
      <c r="K468" s="546"/>
      <c r="L468" s="546"/>
      <c r="M468" s="546"/>
      <c r="N468" s="546"/>
      <c r="O468" s="553"/>
      <c r="P468" s="549" t="s">
        <v>71</v>
      </c>
      <c r="Q468" s="550"/>
      <c r="R468" s="550"/>
      <c r="S468" s="550"/>
      <c r="T468" s="550"/>
      <c r="U468" s="550"/>
      <c r="V468" s="551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hidden="1" x14ac:dyDescent="0.2">
      <c r="A469" s="546"/>
      <c r="B469" s="546"/>
      <c r="C469" s="546"/>
      <c r="D469" s="546"/>
      <c r="E469" s="546"/>
      <c r="F469" s="546"/>
      <c r="G469" s="546"/>
      <c r="H469" s="546"/>
      <c r="I469" s="546"/>
      <c r="J469" s="546"/>
      <c r="K469" s="546"/>
      <c r="L469" s="546"/>
      <c r="M469" s="546"/>
      <c r="N469" s="546"/>
      <c r="O469" s="553"/>
      <c r="P469" s="549" t="s">
        <v>71</v>
      </c>
      <c r="Q469" s="550"/>
      <c r="R469" s="550"/>
      <c r="S469" s="550"/>
      <c r="T469" s="550"/>
      <c r="U469" s="550"/>
      <c r="V469" s="551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hidden="1" customHeight="1" x14ac:dyDescent="0.25">
      <c r="A470" s="545" t="s">
        <v>64</v>
      </c>
      <c r="B470" s="546"/>
      <c r="C470" s="546"/>
      <c r="D470" s="546"/>
      <c r="E470" s="546"/>
      <c r="F470" s="546"/>
      <c r="G470" s="546"/>
      <c r="H470" s="546"/>
      <c r="I470" s="546"/>
      <c r="J470" s="546"/>
      <c r="K470" s="546"/>
      <c r="L470" s="546"/>
      <c r="M470" s="546"/>
      <c r="N470" s="546"/>
      <c r="O470" s="546"/>
      <c r="P470" s="546"/>
      <c r="Q470" s="546"/>
      <c r="R470" s="546"/>
      <c r="S470" s="546"/>
      <c r="T470" s="546"/>
      <c r="U470" s="546"/>
      <c r="V470" s="546"/>
      <c r="W470" s="546"/>
      <c r="X470" s="546"/>
      <c r="Y470" s="546"/>
      <c r="Z470" s="546"/>
      <c r="AA470" s="537"/>
      <c r="AB470" s="537"/>
      <c r="AC470" s="537"/>
    </row>
    <row r="471" spans="1:68" ht="27" hidden="1" customHeight="1" x14ac:dyDescent="0.25">
      <c r="A471" s="54" t="s">
        <v>718</v>
      </c>
      <c r="B471" s="54" t="s">
        <v>719</v>
      </c>
      <c r="C471" s="31">
        <v>4301031280</v>
      </c>
      <c r="D471" s="547">
        <v>4640242180816</v>
      </c>
      <c r="E471" s="548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/>
      <c r="M471" s="33" t="s">
        <v>68</v>
      </c>
      <c r="N471" s="33"/>
      <c r="O471" s="32">
        <v>40</v>
      </c>
      <c r="P471" s="6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57"/>
      <c r="R471" s="557"/>
      <c r="S471" s="557"/>
      <c r="T471" s="558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720</v>
      </c>
      <c r="AG471" s="64"/>
      <c r="AJ471" s="68"/>
      <c r="AK471" s="68">
        <v>0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4301031244</v>
      </c>
      <c r="D472" s="547">
        <v>4640242180595</v>
      </c>
      <c r="E472" s="548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/>
      <c r="M472" s="33" t="s">
        <v>68</v>
      </c>
      <c r="N472" s="33"/>
      <c r="O472" s="32">
        <v>40</v>
      </c>
      <c r="P472" s="7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57"/>
      <c r="R472" s="557"/>
      <c r="S472" s="557"/>
      <c r="T472" s="558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/>
      <c r="AK472" s="68">
        <v>0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2"/>
      <c r="B473" s="546"/>
      <c r="C473" s="546"/>
      <c r="D473" s="546"/>
      <c r="E473" s="546"/>
      <c r="F473" s="546"/>
      <c r="G473" s="546"/>
      <c r="H473" s="546"/>
      <c r="I473" s="546"/>
      <c r="J473" s="546"/>
      <c r="K473" s="546"/>
      <c r="L473" s="546"/>
      <c r="M473" s="546"/>
      <c r="N473" s="546"/>
      <c r="O473" s="553"/>
      <c r="P473" s="549" t="s">
        <v>71</v>
      </c>
      <c r="Q473" s="550"/>
      <c r="R473" s="550"/>
      <c r="S473" s="550"/>
      <c r="T473" s="550"/>
      <c r="U473" s="550"/>
      <c r="V473" s="551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hidden="1" x14ac:dyDescent="0.2">
      <c r="A474" s="546"/>
      <c r="B474" s="546"/>
      <c r="C474" s="546"/>
      <c r="D474" s="546"/>
      <c r="E474" s="546"/>
      <c r="F474" s="546"/>
      <c r="G474" s="546"/>
      <c r="H474" s="546"/>
      <c r="I474" s="546"/>
      <c r="J474" s="546"/>
      <c r="K474" s="546"/>
      <c r="L474" s="546"/>
      <c r="M474" s="546"/>
      <c r="N474" s="546"/>
      <c r="O474" s="553"/>
      <c r="P474" s="549" t="s">
        <v>71</v>
      </c>
      <c r="Q474" s="550"/>
      <c r="R474" s="550"/>
      <c r="S474" s="550"/>
      <c r="T474" s="550"/>
      <c r="U474" s="550"/>
      <c r="V474" s="551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hidden="1" customHeight="1" x14ac:dyDescent="0.25">
      <c r="A475" s="545" t="s">
        <v>73</v>
      </c>
      <c r="B475" s="546"/>
      <c r="C475" s="546"/>
      <c r="D475" s="546"/>
      <c r="E475" s="546"/>
      <c r="F475" s="546"/>
      <c r="G475" s="546"/>
      <c r="H475" s="546"/>
      <c r="I475" s="546"/>
      <c r="J475" s="546"/>
      <c r="K475" s="546"/>
      <c r="L475" s="546"/>
      <c r="M475" s="546"/>
      <c r="N475" s="546"/>
      <c r="O475" s="546"/>
      <c r="P475" s="546"/>
      <c r="Q475" s="546"/>
      <c r="R475" s="546"/>
      <c r="S475" s="546"/>
      <c r="T475" s="546"/>
      <c r="U475" s="546"/>
      <c r="V475" s="546"/>
      <c r="W475" s="546"/>
      <c r="X475" s="546"/>
      <c r="Y475" s="546"/>
      <c r="Z475" s="546"/>
      <c r="AA475" s="537"/>
      <c r="AB475" s="537"/>
      <c r="AC475" s="537"/>
    </row>
    <row r="476" spans="1:68" ht="27" hidden="1" customHeight="1" x14ac:dyDescent="0.25">
      <c r="A476" s="54" t="s">
        <v>724</v>
      </c>
      <c r="B476" s="54" t="s">
        <v>725</v>
      </c>
      <c r="C476" s="31">
        <v>4301052046</v>
      </c>
      <c r="D476" s="547">
        <v>4640242180533</v>
      </c>
      <c r="E476" s="548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69</v>
      </c>
      <c r="X476" s="541">
        <v>0</v>
      </c>
      <c r="Y476" s="54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5" t="s">
        <v>726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2"/>
      <c r="B477" s="546"/>
      <c r="C477" s="546"/>
      <c r="D477" s="546"/>
      <c r="E477" s="546"/>
      <c r="F477" s="546"/>
      <c r="G477" s="546"/>
      <c r="H477" s="546"/>
      <c r="I477" s="546"/>
      <c r="J477" s="546"/>
      <c r="K477" s="546"/>
      <c r="L477" s="546"/>
      <c r="M477" s="546"/>
      <c r="N477" s="546"/>
      <c r="O477" s="553"/>
      <c r="P477" s="549" t="s">
        <v>71</v>
      </c>
      <c r="Q477" s="550"/>
      <c r="R477" s="550"/>
      <c r="S477" s="550"/>
      <c r="T477" s="550"/>
      <c r="U477" s="550"/>
      <c r="V477" s="551"/>
      <c r="W477" s="37" t="s">
        <v>72</v>
      </c>
      <c r="X477" s="543">
        <f>IFERROR(X476/H476,"0")</f>
        <v>0</v>
      </c>
      <c r="Y477" s="543">
        <f>IFERROR(Y476/H476,"0")</f>
        <v>0</v>
      </c>
      <c r="Z477" s="543">
        <f>IFERROR(IF(Z476="",0,Z476),"0")</f>
        <v>0</v>
      </c>
      <c r="AA477" s="544"/>
      <c r="AB477" s="544"/>
      <c r="AC477" s="544"/>
    </row>
    <row r="478" spans="1:68" hidden="1" x14ac:dyDescent="0.2">
      <c r="A478" s="546"/>
      <c r="B478" s="546"/>
      <c r="C478" s="546"/>
      <c r="D478" s="546"/>
      <c r="E478" s="546"/>
      <c r="F478" s="546"/>
      <c r="G478" s="546"/>
      <c r="H478" s="546"/>
      <c r="I478" s="546"/>
      <c r="J478" s="546"/>
      <c r="K478" s="546"/>
      <c r="L478" s="546"/>
      <c r="M478" s="546"/>
      <c r="N478" s="546"/>
      <c r="O478" s="553"/>
      <c r="P478" s="549" t="s">
        <v>71</v>
      </c>
      <c r="Q478" s="550"/>
      <c r="R478" s="550"/>
      <c r="S478" s="550"/>
      <c r="T478" s="550"/>
      <c r="U478" s="550"/>
      <c r="V478" s="551"/>
      <c r="W478" s="37" t="s">
        <v>69</v>
      </c>
      <c r="X478" s="543">
        <f>IFERROR(SUM(X476:X476),"0")</f>
        <v>0</v>
      </c>
      <c r="Y478" s="543">
        <f>IFERROR(SUM(Y476:Y476),"0")</f>
        <v>0</v>
      </c>
      <c r="Z478" s="37"/>
      <c r="AA478" s="544"/>
      <c r="AB478" s="544"/>
      <c r="AC478" s="544"/>
    </row>
    <row r="479" spans="1:68" ht="14.25" hidden="1" customHeight="1" x14ac:dyDescent="0.25">
      <c r="A479" s="545" t="s">
        <v>165</v>
      </c>
      <c r="B479" s="546"/>
      <c r="C479" s="546"/>
      <c r="D479" s="546"/>
      <c r="E479" s="546"/>
      <c r="F479" s="546"/>
      <c r="G479" s="546"/>
      <c r="H479" s="546"/>
      <c r="I479" s="546"/>
      <c r="J479" s="546"/>
      <c r="K479" s="546"/>
      <c r="L479" s="546"/>
      <c r="M479" s="546"/>
      <c r="N479" s="546"/>
      <c r="O479" s="546"/>
      <c r="P479" s="546"/>
      <c r="Q479" s="546"/>
      <c r="R479" s="546"/>
      <c r="S479" s="546"/>
      <c r="T479" s="546"/>
      <c r="U479" s="546"/>
      <c r="V479" s="546"/>
      <c r="W479" s="546"/>
      <c r="X479" s="546"/>
      <c r="Y479" s="546"/>
      <c r="Z479" s="546"/>
      <c r="AA479" s="537"/>
      <c r="AB479" s="537"/>
      <c r="AC479" s="537"/>
    </row>
    <row r="480" spans="1:68" ht="27" hidden="1" customHeight="1" x14ac:dyDescent="0.25">
      <c r="A480" s="54" t="s">
        <v>727</v>
      </c>
      <c r="B480" s="54" t="s">
        <v>728</v>
      </c>
      <c r="C480" s="31">
        <v>4301060491</v>
      </c>
      <c r="D480" s="547">
        <v>4640242180120</v>
      </c>
      <c r="E480" s="548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5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57"/>
      <c r="R480" s="557"/>
      <c r="S480" s="557"/>
      <c r="T480" s="558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4301060493</v>
      </c>
      <c r="D481" s="547">
        <v>4640242180137</v>
      </c>
      <c r="E481" s="548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57"/>
      <c r="R481" s="557"/>
      <c r="S481" s="557"/>
      <c r="T481" s="558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2"/>
      <c r="B482" s="546"/>
      <c r="C482" s="546"/>
      <c r="D482" s="546"/>
      <c r="E482" s="546"/>
      <c r="F482" s="546"/>
      <c r="G482" s="546"/>
      <c r="H482" s="546"/>
      <c r="I482" s="546"/>
      <c r="J482" s="546"/>
      <c r="K482" s="546"/>
      <c r="L482" s="546"/>
      <c r="M482" s="546"/>
      <c r="N482" s="546"/>
      <c r="O482" s="553"/>
      <c r="P482" s="549" t="s">
        <v>71</v>
      </c>
      <c r="Q482" s="550"/>
      <c r="R482" s="550"/>
      <c r="S482" s="550"/>
      <c r="T482" s="550"/>
      <c r="U482" s="550"/>
      <c r="V482" s="551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hidden="1" x14ac:dyDescent="0.2">
      <c r="A483" s="546"/>
      <c r="B483" s="546"/>
      <c r="C483" s="546"/>
      <c r="D483" s="546"/>
      <c r="E483" s="546"/>
      <c r="F483" s="546"/>
      <c r="G483" s="546"/>
      <c r="H483" s="546"/>
      <c r="I483" s="546"/>
      <c r="J483" s="546"/>
      <c r="K483" s="546"/>
      <c r="L483" s="546"/>
      <c r="M483" s="546"/>
      <c r="N483" s="546"/>
      <c r="O483" s="553"/>
      <c r="P483" s="549" t="s">
        <v>71</v>
      </c>
      <c r="Q483" s="550"/>
      <c r="R483" s="550"/>
      <c r="S483" s="550"/>
      <c r="T483" s="550"/>
      <c r="U483" s="550"/>
      <c r="V483" s="551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hidden="1" customHeight="1" x14ac:dyDescent="0.25">
      <c r="A484" s="574" t="s">
        <v>733</v>
      </c>
      <c r="B484" s="546"/>
      <c r="C484" s="546"/>
      <c r="D484" s="546"/>
      <c r="E484" s="546"/>
      <c r="F484" s="546"/>
      <c r="G484" s="546"/>
      <c r="H484" s="546"/>
      <c r="I484" s="546"/>
      <c r="J484" s="546"/>
      <c r="K484" s="546"/>
      <c r="L484" s="546"/>
      <c r="M484" s="546"/>
      <c r="N484" s="546"/>
      <c r="O484" s="546"/>
      <c r="P484" s="546"/>
      <c r="Q484" s="546"/>
      <c r="R484" s="546"/>
      <c r="S484" s="546"/>
      <c r="T484" s="546"/>
      <c r="U484" s="546"/>
      <c r="V484" s="546"/>
      <c r="W484" s="546"/>
      <c r="X484" s="546"/>
      <c r="Y484" s="546"/>
      <c r="Z484" s="546"/>
      <c r="AA484" s="536"/>
      <c r="AB484" s="536"/>
      <c r="AC484" s="536"/>
    </row>
    <row r="485" spans="1:68" ht="14.25" hidden="1" customHeight="1" x14ac:dyDescent="0.25">
      <c r="A485" s="545" t="s">
        <v>135</v>
      </c>
      <c r="B485" s="546"/>
      <c r="C485" s="546"/>
      <c r="D485" s="546"/>
      <c r="E485" s="546"/>
      <c r="F485" s="546"/>
      <c r="G485" s="546"/>
      <c r="H485" s="546"/>
      <c r="I485" s="546"/>
      <c r="J485" s="546"/>
      <c r="K485" s="546"/>
      <c r="L485" s="546"/>
      <c r="M485" s="546"/>
      <c r="N485" s="546"/>
      <c r="O485" s="546"/>
      <c r="P485" s="546"/>
      <c r="Q485" s="546"/>
      <c r="R485" s="546"/>
      <c r="S485" s="546"/>
      <c r="T485" s="546"/>
      <c r="U485" s="546"/>
      <c r="V485" s="546"/>
      <c r="W485" s="546"/>
      <c r="X485" s="546"/>
      <c r="Y485" s="546"/>
      <c r="Z485" s="546"/>
      <c r="AA485" s="537"/>
      <c r="AB485" s="537"/>
      <c r="AC485" s="537"/>
    </row>
    <row r="486" spans="1:68" ht="27" hidden="1" customHeight="1" x14ac:dyDescent="0.25">
      <c r="A486" s="54" t="s">
        <v>734</v>
      </c>
      <c r="B486" s="54" t="s">
        <v>735</v>
      </c>
      <c r="C486" s="31">
        <v>4301020314</v>
      </c>
      <c r="D486" s="547">
        <v>4640242180090</v>
      </c>
      <c r="E486" s="548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2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57"/>
      <c r="R486" s="557"/>
      <c r="S486" s="557"/>
      <c r="T486" s="558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52"/>
      <c r="B487" s="546"/>
      <c r="C487" s="546"/>
      <c r="D487" s="546"/>
      <c r="E487" s="546"/>
      <c r="F487" s="546"/>
      <c r="G487" s="546"/>
      <c r="H487" s="546"/>
      <c r="I487" s="546"/>
      <c r="J487" s="546"/>
      <c r="K487" s="546"/>
      <c r="L487" s="546"/>
      <c r="M487" s="546"/>
      <c r="N487" s="546"/>
      <c r="O487" s="553"/>
      <c r="P487" s="549" t="s">
        <v>71</v>
      </c>
      <c r="Q487" s="550"/>
      <c r="R487" s="550"/>
      <c r="S487" s="550"/>
      <c r="T487" s="550"/>
      <c r="U487" s="550"/>
      <c r="V487" s="551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hidden="1" x14ac:dyDescent="0.2">
      <c r="A488" s="546"/>
      <c r="B488" s="546"/>
      <c r="C488" s="546"/>
      <c r="D488" s="546"/>
      <c r="E488" s="546"/>
      <c r="F488" s="546"/>
      <c r="G488" s="546"/>
      <c r="H488" s="546"/>
      <c r="I488" s="546"/>
      <c r="J488" s="546"/>
      <c r="K488" s="546"/>
      <c r="L488" s="546"/>
      <c r="M488" s="546"/>
      <c r="N488" s="546"/>
      <c r="O488" s="553"/>
      <c r="P488" s="549" t="s">
        <v>71</v>
      </c>
      <c r="Q488" s="550"/>
      <c r="R488" s="550"/>
      <c r="S488" s="550"/>
      <c r="T488" s="550"/>
      <c r="U488" s="550"/>
      <c r="V488" s="551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49"/>
      <c r="B489" s="546"/>
      <c r="C489" s="546"/>
      <c r="D489" s="546"/>
      <c r="E489" s="546"/>
      <c r="F489" s="546"/>
      <c r="G489" s="546"/>
      <c r="H489" s="546"/>
      <c r="I489" s="546"/>
      <c r="J489" s="546"/>
      <c r="K489" s="546"/>
      <c r="L489" s="546"/>
      <c r="M489" s="546"/>
      <c r="N489" s="546"/>
      <c r="O489" s="709"/>
      <c r="P489" s="619" t="s">
        <v>737</v>
      </c>
      <c r="Q489" s="620"/>
      <c r="R489" s="620"/>
      <c r="S489" s="620"/>
      <c r="T489" s="620"/>
      <c r="U489" s="620"/>
      <c r="V489" s="621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5173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5255.1</v>
      </c>
      <c r="Z489" s="37"/>
      <c r="AA489" s="544"/>
      <c r="AB489" s="544"/>
      <c r="AC489" s="544"/>
    </row>
    <row r="490" spans="1:68" x14ac:dyDescent="0.2">
      <c r="A490" s="546"/>
      <c r="B490" s="546"/>
      <c r="C490" s="546"/>
      <c r="D490" s="546"/>
      <c r="E490" s="546"/>
      <c r="F490" s="546"/>
      <c r="G490" s="546"/>
      <c r="H490" s="546"/>
      <c r="I490" s="546"/>
      <c r="J490" s="546"/>
      <c r="K490" s="546"/>
      <c r="L490" s="546"/>
      <c r="M490" s="546"/>
      <c r="N490" s="546"/>
      <c r="O490" s="709"/>
      <c r="P490" s="619" t="s">
        <v>738</v>
      </c>
      <c r="Q490" s="620"/>
      <c r="R490" s="620"/>
      <c r="S490" s="620"/>
      <c r="T490" s="620"/>
      <c r="U490" s="620"/>
      <c r="V490" s="621"/>
      <c r="W490" s="37" t="s">
        <v>69</v>
      </c>
      <c r="X490" s="543">
        <f>IFERROR(SUM(BM22:BM486),"0")</f>
        <v>5506.8832738019064</v>
      </c>
      <c r="Y490" s="543">
        <f>IFERROR(SUM(BN22:BN486),"0")</f>
        <v>5597.5129999999999</v>
      </c>
      <c r="Z490" s="37"/>
      <c r="AA490" s="544"/>
      <c r="AB490" s="544"/>
      <c r="AC490" s="544"/>
    </row>
    <row r="491" spans="1:68" x14ac:dyDescent="0.2">
      <c r="A491" s="546"/>
      <c r="B491" s="546"/>
      <c r="C491" s="546"/>
      <c r="D491" s="546"/>
      <c r="E491" s="546"/>
      <c r="F491" s="546"/>
      <c r="G491" s="546"/>
      <c r="H491" s="546"/>
      <c r="I491" s="546"/>
      <c r="J491" s="546"/>
      <c r="K491" s="546"/>
      <c r="L491" s="546"/>
      <c r="M491" s="546"/>
      <c r="N491" s="546"/>
      <c r="O491" s="709"/>
      <c r="P491" s="619" t="s">
        <v>739</v>
      </c>
      <c r="Q491" s="620"/>
      <c r="R491" s="620"/>
      <c r="S491" s="620"/>
      <c r="T491" s="620"/>
      <c r="U491" s="620"/>
      <c r="V491" s="621"/>
      <c r="W491" s="37" t="s">
        <v>740</v>
      </c>
      <c r="X491" s="38">
        <f>ROUNDUP(SUM(BO22:BO486),0)</f>
        <v>10</v>
      </c>
      <c r="Y491" s="38">
        <f>ROUNDUP(SUM(BP22:BP486),0)</f>
        <v>10</v>
      </c>
      <c r="Z491" s="37"/>
      <c r="AA491" s="544"/>
      <c r="AB491" s="544"/>
      <c r="AC491" s="544"/>
    </row>
    <row r="492" spans="1:68" x14ac:dyDescent="0.2">
      <c r="A492" s="546"/>
      <c r="B492" s="546"/>
      <c r="C492" s="546"/>
      <c r="D492" s="546"/>
      <c r="E492" s="546"/>
      <c r="F492" s="546"/>
      <c r="G492" s="546"/>
      <c r="H492" s="546"/>
      <c r="I492" s="546"/>
      <c r="J492" s="546"/>
      <c r="K492" s="546"/>
      <c r="L492" s="546"/>
      <c r="M492" s="546"/>
      <c r="N492" s="546"/>
      <c r="O492" s="709"/>
      <c r="P492" s="619" t="s">
        <v>741</v>
      </c>
      <c r="Q492" s="620"/>
      <c r="R492" s="620"/>
      <c r="S492" s="620"/>
      <c r="T492" s="620"/>
      <c r="U492" s="620"/>
      <c r="V492" s="621"/>
      <c r="W492" s="37" t="s">
        <v>69</v>
      </c>
      <c r="X492" s="543">
        <f>GrossWeightTotal+PalletQtyTotal*25</f>
        <v>5756.8832738019064</v>
      </c>
      <c r="Y492" s="543">
        <f>GrossWeightTotalR+PalletQtyTotalR*25</f>
        <v>5847.5129999999999</v>
      </c>
      <c r="Z492" s="37"/>
      <c r="AA492" s="544"/>
      <c r="AB492" s="544"/>
      <c r="AC492" s="544"/>
    </row>
    <row r="493" spans="1:68" x14ac:dyDescent="0.2">
      <c r="A493" s="546"/>
      <c r="B493" s="546"/>
      <c r="C493" s="546"/>
      <c r="D493" s="546"/>
      <c r="E493" s="546"/>
      <c r="F493" s="546"/>
      <c r="G493" s="546"/>
      <c r="H493" s="546"/>
      <c r="I493" s="546"/>
      <c r="J493" s="546"/>
      <c r="K493" s="546"/>
      <c r="L493" s="546"/>
      <c r="M493" s="546"/>
      <c r="N493" s="546"/>
      <c r="O493" s="709"/>
      <c r="P493" s="619" t="s">
        <v>742</v>
      </c>
      <c r="Q493" s="620"/>
      <c r="R493" s="620"/>
      <c r="S493" s="620"/>
      <c r="T493" s="620"/>
      <c r="U493" s="620"/>
      <c r="V493" s="621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1066.8462571379239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1086</v>
      </c>
      <c r="Z493" s="37"/>
      <c r="AA493" s="544"/>
      <c r="AB493" s="544"/>
      <c r="AC493" s="544"/>
    </row>
    <row r="494" spans="1:68" ht="14.25" hidden="1" customHeight="1" x14ac:dyDescent="0.2">
      <c r="A494" s="546"/>
      <c r="B494" s="546"/>
      <c r="C494" s="546"/>
      <c r="D494" s="546"/>
      <c r="E494" s="546"/>
      <c r="F494" s="546"/>
      <c r="G494" s="546"/>
      <c r="H494" s="546"/>
      <c r="I494" s="546"/>
      <c r="J494" s="546"/>
      <c r="K494" s="546"/>
      <c r="L494" s="546"/>
      <c r="M494" s="546"/>
      <c r="N494" s="546"/>
      <c r="O494" s="709"/>
      <c r="P494" s="619" t="s">
        <v>743</v>
      </c>
      <c r="Q494" s="620"/>
      <c r="R494" s="620"/>
      <c r="S494" s="620"/>
      <c r="T494" s="620"/>
      <c r="U494" s="620"/>
      <c r="V494" s="621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11.27276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0" t="s">
        <v>97</v>
      </c>
      <c r="D496" s="667"/>
      <c r="E496" s="667"/>
      <c r="F496" s="667"/>
      <c r="G496" s="667"/>
      <c r="H496" s="635"/>
      <c r="I496" s="590" t="s">
        <v>257</v>
      </c>
      <c r="J496" s="667"/>
      <c r="K496" s="667"/>
      <c r="L496" s="667"/>
      <c r="M496" s="667"/>
      <c r="N496" s="667"/>
      <c r="O496" s="667"/>
      <c r="P496" s="667"/>
      <c r="Q496" s="667"/>
      <c r="R496" s="635"/>
      <c r="S496" s="590" t="s">
        <v>535</v>
      </c>
      <c r="T496" s="635"/>
      <c r="U496" s="590" t="s">
        <v>586</v>
      </c>
      <c r="V496" s="667"/>
      <c r="W496" s="635"/>
      <c r="X496" s="538" t="s">
        <v>637</v>
      </c>
      <c r="Y496" s="590" t="s">
        <v>697</v>
      </c>
      <c r="Z496" s="635"/>
      <c r="AB496" s="52"/>
      <c r="AC496" s="52"/>
      <c r="AF496" s="539"/>
    </row>
    <row r="497" spans="1:32" ht="14.25" customHeight="1" thickTop="1" x14ac:dyDescent="0.2">
      <c r="A497" s="846" t="s">
        <v>746</v>
      </c>
      <c r="B497" s="590" t="s">
        <v>63</v>
      </c>
      <c r="C497" s="590" t="s">
        <v>98</v>
      </c>
      <c r="D497" s="590" t="s">
        <v>116</v>
      </c>
      <c r="E497" s="590" t="s">
        <v>172</v>
      </c>
      <c r="F497" s="590" t="s">
        <v>192</v>
      </c>
      <c r="G497" s="590" t="s">
        <v>222</v>
      </c>
      <c r="H497" s="590" t="s">
        <v>97</v>
      </c>
      <c r="I497" s="590" t="s">
        <v>258</v>
      </c>
      <c r="J497" s="590" t="s">
        <v>299</v>
      </c>
      <c r="K497" s="590" t="s">
        <v>359</v>
      </c>
      <c r="L497" s="590" t="s">
        <v>401</v>
      </c>
      <c r="M497" s="590" t="s">
        <v>417</v>
      </c>
      <c r="N497" s="539"/>
      <c r="O497" s="590" t="s">
        <v>428</v>
      </c>
      <c r="P497" s="590" t="s">
        <v>437</v>
      </c>
      <c r="Q497" s="590" t="s">
        <v>447</v>
      </c>
      <c r="R497" s="590" t="s">
        <v>525</v>
      </c>
      <c r="S497" s="590" t="s">
        <v>536</v>
      </c>
      <c r="T497" s="590" t="s">
        <v>570</v>
      </c>
      <c r="U497" s="590" t="s">
        <v>587</v>
      </c>
      <c r="V497" s="590" t="s">
        <v>618</v>
      </c>
      <c r="W497" s="590" t="s">
        <v>633</v>
      </c>
      <c r="X497" s="590" t="s">
        <v>637</v>
      </c>
      <c r="Y497" s="590" t="s">
        <v>697</v>
      </c>
      <c r="Z497" s="590" t="s">
        <v>733</v>
      </c>
      <c r="AB497" s="52"/>
      <c r="AC497" s="52"/>
      <c r="AF497" s="539"/>
    </row>
    <row r="498" spans="1:32" ht="13.5" customHeight="1" thickBot="1" x14ac:dyDescent="0.25">
      <c r="A498" s="847"/>
      <c r="B498" s="591"/>
      <c r="C498" s="591"/>
      <c r="D498" s="591"/>
      <c r="E498" s="591"/>
      <c r="F498" s="591"/>
      <c r="G498" s="591"/>
      <c r="H498" s="591"/>
      <c r="I498" s="591"/>
      <c r="J498" s="591"/>
      <c r="K498" s="591"/>
      <c r="L498" s="591"/>
      <c r="M498" s="591"/>
      <c r="N498" s="539"/>
      <c r="O498" s="591"/>
      <c r="P498" s="591"/>
      <c r="Q498" s="591"/>
      <c r="R498" s="591"/>
      <c r="S498" s="591"/>
      <c r="T498" s="591"/>
      <c r="U498" s="591"/>
      <c r="V498" s="591"/>
      <c r="W498" s="591"/>
      <c r="X498" s="591"/>
      <c r="Y498" s="591"/>
      <c r="Z498" s="591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0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78.400000000000006</v>
      </c>
      <c r="E499" s="46">
        <f>IFERROR(Y86*1,"0")+IFERROR(Y87*1,"0")+IFERROR(Y88*1,"0")+IFERROR(Y92*1,"0")+IFERROR(Y93*1,"0")+IFERROR(Y94*1,"0")+IFERROR(Y95*1,"0")</f>
        <v>163.79999999999998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1234.8000000000002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284.70000000000005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565.20000000000005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40.799999999999997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47.599999999999994</v>
      </c>
      <c r="R499" s="46">
        <f>IFERROR(Y335*1,"0")+IFERROR(Y336*1,"0")+IFERROR(Y337*1,"0")</f>
        <v>0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840</v>
      </c>
      <c r="T499" s="46">
        <f>IFERROR(Y368*1,"0")+IFERROR(Y369*1,"0")+IFERROR(Y373*1,"0")+IFERROR(Y374*1,"0")+IFERROR(Y378*1,"0")+IFERROR(Y379*1,"0")</f>
        <v>387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46">
        <f>IFERROR(Y403*1,"0")+IFERROR(Y407*1,"0")+IFERROR(Y408*1,"0")+IFERROR(Y409*1,"0")+IFERROR(Y410*1,"0")</f>
        <v>0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1612.8000000000002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46">
        <f>IFERROR(Y486*1,"0")</f>
        <v>0</v>
      </c>
      <c r="AB499" s="52"/>
      <c r="AC499" s="52"/>
      <c r="AF499" s="539"/>
    </row>
  </sheetData>
  <sheetProtection algorithmName="SHA-512" hashValue="fQsOPo4h3kX2pJo8lgpt83Nj2yLVQQRdWyZHWYTN2WnKowaMr3wQMOVJsf/VuxCgeCkJPKZthkBiIG7SDKBAHA==" saltValue="kSROw9WuGirGycFK/6rifw==" spinCount="100000" sheet="1" objects="1" scenarios="1" sort="0" autoFilter="0" pivotTables="0"/>
  <autoFilter ref="A18:AF4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6,85"/>
        <filter val="1 083,00"/>
        <filter val="1,03"/>
        <filter val="1,11"/>
        <filter val="10"/>
        <filter val="10,00"/>
        <filter val="11,25"/>
        <filter val="110,16"/>
        <filter val="110,34"/>
        <filter val="119,00"/>
        <filter val="12,00"/>
        <filter val="129,00"/>
        <filter val="13,00"/>
        <filter val="133,00"/>
        <filter val="135,00"/>
        <filter val="14,00"/>
        <filter val="146,69"/>
        <filter val="15,00"/>
        <filter val="15,83"/>
        <filter val="17,00"/>
        <filter val="2,00"/>
        <filter val="20,00"/>
        <filter val="203,00"/>
        <filter val="213,00"/>
        <filter val="22,00"/>
        <filter val="234,00"/>
        <filter val="24,32"/>
        <filter val="258,00"/>
        <filter val="27,00"/>
        <filter val="277,65"/>
        <filter val="279,00"/>
        <filter val="3,00"/>
        <filter val="3,75"/>
        <filter val="30,00"/>
        <filter val="31,00"/>
        <filter val="312,00"/>
        <filter val="34,00"/>
        <filter val="38,00"/>
        <filter val="381,00"/>
        <filter val="4,00"/>
        <filter val="41,00"/>
        <filter val="42,33"/>
        <filter val="44,00"/>
        <filter val="44,32"/>
        <filter val="5 173,00"/>
        <filter val="5 506,88"/>
        <filter val="5 756,88"/>
        <filter val="5,00"/>
        <filter val="5,42"/>
        <filter val="500,00"/>
        <filter val="545,00"/>
        <filter val="55,67"/>
        <filter val="56,00"/>
        <filter val="576,00"/>
        <filter val="582,00"/>
        <filter val="583,00"/>
        <filter val="59,00"/>
        <filter val="6,00"/>
        <filter val="6,67"/>
        <filter val="7,56"/>
        <filter val="72,00"/>
        <filter val="73,33"/>
        <filter val="773,00"/>
        <filter val="8,00"/>
        <filter val="835,00"/>
        <filter val="88,75"/>
        <filter val="95,00"/>
      </filters>
    </filterColumn>
    <filterColumn colId="29" showButton="0"/>
    <filterColumn colId="30" showButton="0"/>
  </autoFilter>
  <mergeCells count="874"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U17:V17"/>
    <mergeCell ref="Y17:Y18"/>
    <mergeCell ref="A33:Z33"/>
    <mergeCell ref="P22:T22"/>
    <mergeCell ref="Z17:Z18"/>
    <mergeCell ref="G17:G18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X17:X18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P410:T410"/>
    <mergeCell ref="P385:T385"/>
    <mergeCell ref="A484:Z484"/>
    <mergeCell ref="A479:Z479"/>
    <mergeCell ref="P373:T373"/>
    <mergeCell ref="P307:T307"/>
    <mergeCell ref="A487:O488"/>
    <mergeCell ref="P473:V473"/>
    <mergeCell ref="A456:Z456"/>
    <mergeCell ref="P225:T225"/>
    <mergeCell ref="D186:E186"/>
    <mergeCell ref="P405:V405"/>
    <mergeCell ref="A401:Z401"/>
    <mergeCell ref="P57:V57"/>
    <mergeCell ref="D159:E159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H5:M5"/>
    <mergeCell ref="P31:V31"/>
    <mergeCell ref="D212:E212"/>
    <mergeCell ref="D317:E317"/>
    <mergeCell ref="A341:Z341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P52:T52"/>
    <mergeCell ref="D108:E108"/>
    <mergeCell ref="D316:E316"/>
    <mergeCell ref="P273:T273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D203:E203"/>
    <mergeCell ref="P232:T232"/>
    <mergeCell ref="P159:T159"/>
    <mergeCell ref="H17:H18"/>
    <mergeCell ref="A146:Z146"/>
    <mergeCell ref="D42:E42"/>
    <mergeCell ref="P216:V21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P26:T26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A14:M14"/>
    <mergeCell ref="P324:T324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D9:E9"/>
    <mergeCell ref="P197:T197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P35:V35"/>
    <mergeCell ref="P399:V399"/>
    <mergeCell ref="P127:V127"/>
    <mergeCell ref="P153:T153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477:V477"/>
    <mergeCell ref="P476:T476"/>
    <mergeCell ref="P471:T471"/>
    <mergeCell ref="D486:E486"/>
    <mergeCell ref="P452:T452"/>
    <mergeCell ref="D472:E472"/>
    <mergeCell ref="P453:V453"/>
    <mergeCell ref="P481:T481"/>
    <mergeCell ref="P480:T480"/>
    <mergeCell ref="P491:V491"/>
    <mergeCell ref="P338:V338"/>
    <mergeCell ref="P313:V313"/>
    <mergeCell ref="P326:V326"/>
    <mergeCell ref="P330:T330"/>
    <mergeCell ref="D267:E26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P443:T443"/>
    <mergeCell ref="A281:O282"/>
    <mergeCell ref="P249:T249"/>
    <mergeCell ref="D363:E363"/>
    <mergeCell ref="D410:E410"/>
    <mergeCell ref="A334:Z334"/>
    <mergeCell ref="D297:E297"/>
    <mergeCell ref="A350:O351"/>
    <mergeCell ref="P391:T391"/>
    <mergeCell ref="P220:T220"/>
    <mergeCell ref="D408:E40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P188:V188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D197:E197"/>
    <mergeCell ref="D53:E53"/>
    <mergeCell ref="A84:Z84"/>
    <mergeCell ref="P96:V96"/>
    <mergeCell ref="A50:Z50"/>
    <mergeCell ref="W17:W18"/>
    <mergeCell ref="P90:V90"/>
    <mergeCell ref="D142:E142"/>
    <mergeCell ref="P407:T407"/>
    <mergeCell ref="P259:T259"/>
    <mergeCell ref="A216:O217"/>
    <mergeCell ref="P86:T86"/>
    <mergeCell ref="P328:T328"/>
    <mergeCell ref="P213:T213"/>
    <mergeCell ref="A47:O48"/>
    <mergeCell ref="P166:T166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A352:Z352"/>
    <mergeCell ref="A270:Z270"/>
    <mergeCell ref="H9:I9"/>
    <mergeCell ref="P24:V24"/>
    <mergeCell ref="A49:Z49"/>
    <mergeCell ref="P260:V260"/>
    <mergeCell ref="P89:V89"/>
    <mergeCell ref="P389:T389"/>
    <mergeCell ref="A383:Z383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  <mergeCell ref="P81:T81"/>
    <mergeCell ref="P56:T56"/>
    <mergeCell ref="D147:E14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5:X166 X169 X187 X196:X201 X203 X207:X210 X212:X215 X233 X255 X257 X273:X274 X298 X307 X316 X323:X324 X336:X337 X343:X346 X353 X368 X373 X378:X379 X387 X421:X423 X426 X435 X437 X441:X443 X460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algorithmName="SHA-512" hashValue="5VDicZkzvYHvYAtlFbjH9qeJ7IJj+Ik8ijkZPJI+KgxrDgFPryw+VbNUSLgVU8ERB1zs5LQvLn6/8ee3IP7RcQ==" saltValue="D2H8JS9KmjawUyz+kjgZ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