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0B0558-E421-4B14-B76A-026365563A3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заказа'!$X$276:$X$276</definedName>
    <definedName name="GrossWeightTotalR">'Бланк заказа'!$Y$276:$Y$276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заказа'!$X$277:$X$277</definedName>
    <definedName name="PalletQtyTotalR">'Бланк заказа'!$Y$277:$Y$277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заказа'!$B$65:$B$65</definedName>
    <definedName name="ProductId19">'Бланк заказа'!$B$70:$B$70</definedName>
    <definedName name="ProductId2">'Бланк заказа'!$B$28:$B$28</definedName>
    <definedName name="ProductId20">'Бланк заказа'!$B$71:$B$71</definedName>
    <definedName name="ProductId21">'Бланк заказа'!$B$76:$B$76</definedName>
    <definedName name="ProductId22">'Бланк заказа'!$B$81:$B$81</definedName>
    <definedName name="ProductId23">'Бланк заказа'!$B$82:$B$82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заказа'!$B$92:$B$92</definedName>
    <definedName name="ProductId3">'Бланк заказа'!$B$29:$B$29</definedName>
    <definedName name="ProductId30">'Бланк заказа'!$B$97:$B$97</definedName>
    <definedName name="ProductId31">'Бланк заказа'!$B$98:$B$98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заказа'!$B$109:$B$109</definedName>
    <definedName name="ProductId39">'Бланк заказа'!$B$113:$B$113</definedName>
    <definedName name="ProductId4">'Бланк заказа'!$B$30:$B$30</definedName>
    <definedName name="ProductId40">'Бланк заказа'!$B$117:$B$117</definedName>
    <definedName name="ProductId41">'Бланк заказа'!$B$122:$B$122</definedName>
    <definedName name="ProductId42">'Бланк заказа'!$B$123:$B$123</definedName>
    <definedName name="ProductId43">'Бланк заказа'!$B$128:$B$128</definedName>
    <definedName name="ProductId44">'Бланк заказа'!$B$129:$B$129</definedName>
    <definedName name="ProductId45">'Бланк заказа'!$B$134:$B$134</definedName>
    <definedName name="ProductId46">'Бланк заказа'!$B$135:$B$135</definedName>
    <definedName name="ProductId47">'Бланк заказа'!$B$140:$B$140</definedName>
    <definedName name="ProductId48">'Бланк заказа'!$B$145:$B$145</definedName>
    <definedName name="ProductId49">'Бланк заказа'!$B$150:$B$150</definedName>
    <definedName name="ProductId5">'Бланк заказа'!$B$35:$B$35</definedName>
    <definedName name="ProductId50">'Бланк заказа'!$B$155:$B$155</definedName>
    <definedName name="ProductId51">'Бланк заказа'!$B$161:$B$161</definedName>
    <definedName name="ProductId52">'Бланк заказа'!$B$162:$B$162</definedName>
    <definedName name="ProductId53">'Бланк заказа'!$B$168:$B$168</definedName>
    <definedName name="ProductId54">'Бланк заказа'!$B$169:$B$169</definedName>
    <definedName name="ProductId55">'Бланк заказа'!$B$170:$B$170</definedName>
    <definedName name="ProductId56">'Бланк заказа'!$B$174:$B$174</definedName>
    <definedName name="ProductId57">'Бланк заказа'!$B$180:$B$180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заказа'!$B$187:$B$187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заказа'!$B$196:$B$196</definedName>
    <definedName name="ProductId67">'Бланк заказа'!$B$201:$B$201</definedName>
    <definedName name="ProductId68">'Бланк заказа'!$B$206:$B$206</definedName>
    <definedName name="ProductId69">'Бланк заказа'!$B$210:$B$210</definedName>
    <definedName name="ProductId7">'Бланк заказа'!$B$37:$B$37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заказа'!$B$218:$B$218</definedName>
    <definedName name="ProductId74">'Бланк заказа'!$B$224:$B$224</definedName>
    <definedName name="ProductId75">'Бланк заказа'!$B$230:$B$230</definedName>
    <definedName name="ProductId76">'Бланк заказа'!$B$236:$B$236</definedName>
    <definedName name="ProductId77">'Бланк заказа'!$B$240:$B$240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заказа'!$B$248:$B$248</definedName>
    <definedName name="ProductId81">'Бланк заказа'!$B$252:$B$252</definedName>
    <definedName name="ProductId82">'Бланк заказа'!$B$253:$B$253</definedName>
    <definedName name="ProductId83">'Бланк заказа'!$B$257:$B$257</definedName>
    <definedName name="ProductId84">'Бланк заказа'!$B$258:$B$258</definedName>
    <definedName name="ProductId85">'Бланк заказа'!$B$259:$B$259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ductId95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заказа'!$X$65:$X$65</definedName>
    <definedName name="SalesQty19">'Бланк заказа'!$X$70:$X$70</definedName>
    <definedName name="SalesQty2">'Бланк заказа'!$X$28:$X$28</definedName>
    <definedName name="SalesQty20">'Бланк заказа'!$X$71:$X$71</definedName>
    <definedName name="SalesQty21">'Бланк заказа'!$X$76:$X$76</definedName>
    <definedName name="SalesQty22">'Бланк заказа'!$X$81:$X$81</definedName>
    <definedName name="SalesQty23">'Бланк заказа'!$X$82:$X$82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заказа'!$X$92:$X$92</definedName>
    <definedName name="SalesQty3">'Бланк заказа'!$X$29:$X$29</definedName>
    <definedName name="SalesQty30">'Бланк заказа'!$X$97:$X$97</definedName>
    <definedName name="SalesQty31">'Бланк заказа'!$X$98:$X$98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заказа'!$X$109:$X$109</definedName>
    <definedName name="SalesQty39">'Бланк заказа'!$X$113:$X$113</definedName>
    <definedName name="SalesQty4">'Бланк заказа'!$X$30:$X$30</definedName>
    <definedName name="SalesQty40">'Бланк заказа'!$X$117:$X$117</definedName>
    <definedName name="SalesQty41">'Бланк заказа'!$X$122:$X$122</definedName>
    <definedName name="SalesQty42">'Бланк заказа'!$X$123:$X$123</definedName>
    <definedName name="SalesQty43">'Бланк заказа'!$X$128:$X$128</definedName>
    <definedName name="SalesQty44">'Бланк заказа'!$X$129:$X$129</definedName>
    <definedName name="SalesQty45">'Бланк заказа'!$X$134:$X$134</definedName>
    <definedName name="SalesQty46">'Бланк заказа'!$X$135:$X$135</definedName>
    <definedName name="SalesQty47">'Бланк заказа'!$X$140:$X$140</definedName>
    <definedName name="SalesQty48">'Бланк заказа'!$X$145:$X$145</definedName>
    <definedName name="SalesQty49">'Бланк заказа'!$X$150:$X$150</definedName>
    <definedName name="SalesQty5">'Бланк заказа'!$X$35:$X$35</definedName>
    <definedName name="SalesQty50">'Бланк заказа'!$X$155:$X$155</definedName>
    <definedName name="SalesQty51">'Бланк заказа'!$X$161:$X$161</definedName>
    <definedName name="SalesQty52">'Бланк заказа'!$X$162:$X$162</definedName>
    <definedName name="SalesQty53">'Бланк заказа'!$X$168:$X$168</definedName>
    <definedName name="SalesQty54">'Бланк заказа'!$X$169:$X$169</definedName>
    <definedName name="SalesQty55">'Бланк заказа'!$X$170:$X$170</definedName>
    <definedName name="SalesQty56">'Бланк заказа'!$X$174:$X$174</definedName>
    <definedName name="SalesQty57">'Бланк заказа'!$X$180:$X$180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заказа'!$X$187:$X$187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заказа'!$X$196:$X$196</definedName>
    <definedName name="SalesQty67">'Бланк заказа'!$X$201:$X$201</definedName>
    <definedName name="SalesQty68">'Бланк заказа'!$X$206:$X$206</definedName>
    <definedName name="SalesQty69">'Бланк заказа'!$X$210:$X$210</definedName>
    <definedName name="SalesQty7">'Бланк заказа'!$X$37:$X$37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заказа'!$X$218:$X$218</definedName>
    <definedName name="SalesQty74">'Бланк заказа'!$X$224:$X$224</definedName>
    <definedName name="SalesQty75">'Бланк заказа'!$X$230:$X$230</definedName>
    <definedName name="SalesQty76">'Бланк заказа'!$X$236:$X$236</definedName>
    <definedName name="SalesQty77">'Бланк заказа'!$X$240:$X$240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заказа'!$X$248:$X$248</definedName>
    <definedName name="SalesQty81">'Бланк заказа'!$X$252:$X$252</definedName>
    <definedName name="SalesQty82">'Бланк заказа'!$X$253:$X$253</definedName>
    <definedName name="SalesQty83">'Бланк заказа'!$X$257:$X$257</definedName>
    <definedName name="SalesQty84">'Бланк заказа'!$X$258:$X$258</definedName>
    <definedName name="SalesQty85">'Бланк заказа'!$X$259:$X$259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Qty95">'Бланк заказа'!$X$272:$X$272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заказа'!$Y$65:$Y$65</definedName>
    <definedName name="SalesRoundBox19">'Бланк заказа'!$Y$70:$Y$70</definedName>
    <definedName name="SalesRoundBox2">'Бланк заказа'!$Y$28:$Y$28</definedName>
    <definedName name="SalesRoundBox20">'Бланк заказа'!$Y$71:$Y$71</definedName>
    <definedName name="SalesRoundBox21">'Бланк заказа'!$Y$76:$Y$76</definedName>
    <definedName name="SalesRoundBox22">'Бланк заказа'!$Y$81:$Y$81</definedName>
    <definedName name="SalesRoundBox23">'Бланк заказа'!$Y$82:$Y$82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заказа'!$Y$92:$Y$92</definedName>
    <definedName name="SalesRoundBox3">'Бланк заказа'!$Y$29:$Y$29</definedName>
    <definedName name="SalesRoundBox30">'Бланк заказа'!$Y$97:$Y$97</definedName>
    <definedName name="SalesRoundBox31">'Бланк заказа'!$Y$98:$Y$98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заказа'!$Y$109:$Y$109</definedName>
    <definedName name="SalesRoundBox39">'Бланк заказа'!$Y$113:$Y$113</definedName>
    <definedName name="SalesRoundBox4">'Бланк заказа'!$Y$30:$Y$30</definedName>
    <definedName name="SalesRoundBox40">'Бланк заказа'!$Y$117:$Y$117</definedName>
    <definedName name="SalesRoundBox41">'Бланк заказа'!$Y$122:$Y$122</definedName>
    <definedName name="SalesRoundBox42">'Бланк заказа'!$Y$123:$Y$123</definedName>
    <definedName name="SalesRoundBox43">'Бланк заказа'!$Y$128:$Y$128</definedName>
    <definedName name="SalesRoundBox44">'Бланк заказа'!$Y$129:$Y$129</definedName>
    <definedName name="SalesRoundBox45">'Бланк заказа'!$Y$134:$Y$134</definedName>
    <definedName name="SalesRoundBox46">'Бланк заказа'!$Y$135:$Y$135</definedName>
    <definedName name="SalesRoundBox47">'Бланк заказа'!$Y$140:$Y$140</definedName>
    <definedName name="SalesRoundBox48">'Бланк заказа'!$Y$145:$Y$145</definedName>
    <definedName name="SalesRoundBox49">'Бланк заказа'!$Y$150:$Y$150</definedName>
    <definedName name="SalesRoundBox5">'Бланк заказа'!$Y$35:$Y$35</definedName>
    <definedName name="SalesRoundBox50">'Бланк заказа'!$Y$155:$Y$155</definedName>
    <definedName name="SalesRoundBox51">'Бланк заказа'!$Y$161:$Y$161</definedName>
    <definedName name="SalesRoundBox52">'Бланк заказа'!$Y$162:$Y$162</definedName>
    <definedName name="SalesRoundBox53">'Бланк заказа'!$Y$168:$Y$168</definedName>
    <definedName name="SalesRoundBox54">'Бланк заказа'!$Y$169:$Y$169</definedName>
    <definedName name="SalesRoundBox55">'Бланк заказа'!$Y$170:$Y$170</definedName>
    <definedName name="SalesRoundBox56">'Бланк заказа'!$Y$174:$Y$174</definedName>
    <definedName name="SalesRoundBox57">'Бланк заказа'!$Y$180:$Y$180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заказа'!$Y$187:$Y$187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заказа'!$Y$196:$Y$196</definedName>
    <definedName name="SalesRoundBox67">'Бланк заказа'!$Y$201:$Y$201</definedName>
    <definedName name="SalesRoundBox68">'Бланк заказа'!$Y$206:$Y$206</definedName>
    <definedName name="SalesRoundBox69">'Бланк заказа'!$Y$210:$Y$210</definedName>
    <definedName name="SalesRoundBox7">'Бланк заказа'!$Y$37:$Y$37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заказа'!$Y$218:$Y$218</definedName>
    <definedName name="SalesRoundBox74">'Бланк заказа'!$Y$224:$Y$224</definedName>
    <definedName name="SalesRoundBox75">'Бланк заказа'!$Y$230:$Y$230</definedName>
    <definedName name="SalesRoundBox76">'Бланк заказа'!$Y$236:$Y$236</definedName>
    <definedName name="SalesRoundBox77">'Бланк заказа'!$Y$240:$Y$240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заказа'!$Y$248:$Y$248</definedName>
    <definedName name="SalesRoundBox81">'Бланк заказа'!$Y$252:$Y$252</definedName>
    <definedName name="SalesRoundBox82">'Бланк заказа'!$Y$253:$Y$253</definedName>
    <definedName name="SalesRoundBox83">'Бланк заказа'!$Y$257:$Y$257</definedName>
    <definedName name="SalesRoundBox84">'Бланк заказа'!$Y$258:$Y$258</definedName>
    <definedName name="SalesRoundBox85">'Бланк заказа'!$Y$259:$Y$259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SalesRoundBox95">'Бланк заказа'!$Y$272:$Y$272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заказа'!$W$65:$W$65</definedName>
    <definedName name="UnitOfMeasure19">'Бланк заказа'!$W$70:$W$70</definedName>
    <definedName name="UnitOfMeasure2">'Бланк заказа'!$W$28:$W$28</definedName>
    <definedName name="UnitOfMeasure20">'Бланк заказа'!$W$71:$W$71</definedName>
    <definedName name="UnitOfMeasure21">'Бланк заказа'!$W$76:$W$76</definedName>
    <definedName name="UnitOfMeasure22">'Бланк заказа'!$W$81:$W$81</definedName>
    <definedName name="UnitOfMeasure23">'Бланк заказа'!$W$82:$W$82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заказа'!$W$92:$W$92</definedName>
    <definedName name="UnitOfMeasure3">'Бланк заказа'!$W$29:$W$29</definedName>
    <definedName name="UnitOfMeasure30">'Бланк заказа'!$W$97:$W$97</definedName>
    <definedName name="UnitOfMeasure31">'Бланк заказа'!$W$98:$W$98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заказа'!$W$109:$W$109</definedName>
    <definedName name="UnitOfMeasure39">'Бланк заказа'!$W$113:$W$113</definedName>
    <definedName name="UnitOfMeasure4">'Бланк заказа'!$W$30:$W$30</definedName>
    <definedName name="UnitOfMeasure40">'Бланк заказа'!$W$117:$W$117</definedName>
    <definedName name="UnitOfMeasure41">'Бланк заказа'!$W$122:$W$122</definedName>
    <definedName name="UnitOfMeasure42">'Бланк заказа'!$W$123:$W$123</definedName>
    <definedName name="UnitOfMeasure43">'Бланк заказа'!$W$128:$W$128</definedName>
    <definedName name="UnitOfMeasure44">'Бланк заказа'!$W$129:$W$129</definedName>
    <definedName name="UnitOfMeasure45">'Бланк заказа'!$W$134:$W$134</definedName>
    <definedName name="UnitOfMeasure46">'Бланк заказа'!$W$135:$W$135</definedName>
    <definedName name="UnitOfMeasure47">'Бланк заказа'!$W$140:$W$140</definedName>
    <definedName name="UnitOfMeasure48">'Бланк заказа'!$W$145:$W$145</definedName>
    <definedName name="UnitOfMeasure49">'Бланк заказа'!$W$150:$W$150</definedName>
    <definedName name="UnitOfMeasure5">'Бланк заказа'!$W$35:$W$35</definedName>
    <definedName name="UnitOfMeasure50">'Бланк заказа'!$W$155:$W$155</definedName>
    <definedName name="UnitOfMeasure51">'Бланк заказа'!$W$161:$W$161</definedName>
    <definedName name="UnitOfMeasure52">'Бланк заказа'!$W$162:$W$162</definedName>
    <definedName name="UnitOfMeasure53">'Бланк заказа'!$W$168:$W$168</definedName>
    <definedName name="UnitOfMeasure54">'Бланк заказа'!$W$169:$W$169</definedName>
    <definedName name="UnitOfMeasure55">'Бланк заказа'!$W$170:$W$170</definedName>
    <definedName name="UnitOfMeasure56">'Бланк заказа'!$W$174:$W$174</definedName>
    <definedName name="UnitOfMeasure57">'Бланк заказа'!$W$180:$W$180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заказа'!$W$187:$W$187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заказа'!$W$196:$W$196</definedName>
    <definedName name="UnitOfMeasure67">'Бланк заказа'!$W$201:$W$201</definedName>
    <definedName name="UnitOfMeasure68">'Бланк заказа'!$W$206:$W$206</definedName>
    <definedName name="UnitOfMeasure69">'Бланк заказа'!$W$210:$W$210</definedName>
    <definedName name="UnitOfMeasure7">'Бланк заказа'!$W$37:$W$37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заказа'!$W$218:$W$218</definedName>
    <definedName name="UnitOfMeasure74">'Бланк заказа'!$W$224:$W$224</definedName>
    <definedName name="UnitOfMeasure75">'Бланк заказа'!$W$230:$W$230</definedName>
    <definedName name="UnitOfMeasure76">'Бланк заказа'!$W$236:$W$236</definedName>
    <definedName name="UnitOfMeasure77">'Бланк заказа'!$W$240:$W$240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заказа'!$W$248:$W$248</definedName>
    <definedName name="UnitOfMeasure81">'Бланк заказа'!$W$252:$W$252</definedName>
    <definedName name="UnitOfMeasure82">'Бланк заказа'!$W$253:$W$253</definedName>
    <definedName name="UnitOfMeasure83">'Бланк заказа'!$W$257:$W$257</definedName>
    <definedName name="UnitOfMeasure84">'Бланк заказа'!$W$258:$W$258</definedName>
    <definedName name="UnitOfMeasure85">'Бланк заказа'!$W$259:$W$259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itOfMeasure95">'Бланк заказа'!$W$272:$W$272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5" i="1" l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X274" i="1"/>
  <c r="X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BO257" i="1"/>
  <c r="BM257" i="1"/>
  <c r="Z257" i="1"/>
  <c r="Z260" i="1" s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O248" i="1"/>
  <c r="BM248" i="1"/>
  <c r="Z248" i="1"/>
  <c r="Y248" i="1"/>
  <c r="BP248" i="1" s="1"/>
  <c r="P248" i="1"/>
  <c r="BO247" i="1"/>
  <c r="BM247" i="1"/>
  <c r="Z247" i="1"/>
  <c r="Y247" i="1"/>
  <c r="P247" i="1"/>
  <c r="BO246" i="1"/>
  <c r="BM246" i="1"/>
  <c r="Z246" i="1"/>
  <c r="Y246" i="1"/>
  <c r="BP246" i="1" s="1"/>
  <c r="P246" i="1"/>
  <c r="X242" i="1"/>
  <c r="X241" i="1"/>
  <c r="BO240" i="1"/>
  <c r="BM240" i="1"/>
  <c r="Z240" i="1"/>
  <c r="Z241" i="1" s="1"/>
  <c r="Y240" i="1"/>
  <c r="Y242" i="1" s="1"/>
  <c r="P240" i="1"/>
  <c r="X238" i="1"/>
  <c r="X237" i="1"/>
  <c r="BO236" i="1"/>
  <c r="BM236" i="1"/>
  <c r="Z236" i="1"/>
  <c r="Z237" i="1" s="1"/>
  <c r="Y236" i="1"/>
  <c r="Y238" i="1" s="1"/>
  <c r="P236" i="1"/>
  <c r="X232" i="1"/>
  <c r="X231" i="1"/>
  <c r="BO230" i="1"/>
  <c r="BM230" i="1"/>
  <c r="Z230" i="1"/>
  <c r="Z231" i="1" s="1"/>
  <c r="Y230" i="1"/>
  <c r="Y232" i="1" s="1"/>
  <c r="P230" i="1"/>
  <c r="X226" i="1"/>
  <c r="X225" i="1"/>
  <c r="BO224" i="1"/>
  <c r="BM224" i="1"/>
  <c r="Z224" i="1"/>
  <c r="Z225" i="1" s="1"/>
  <c r="Y224" i="1"/>
  <c r="Y226" i="1" s="1"/>
  <c r="P224" i="1"/>
  <c r="X220" i="1"/>
  <c r="X219" i="1"/>
  <c r="BP218" i="1"/>
  <c r="BO218" i="1"/>
  <c r="BN218" i="1"/>
  <c r="BM218" i="1"/>
  <c r="Z218" i="1"/>
  <c r="Y218" i="1"/>
  <c r="P218" i="1"/>
  <c r="BO217" i="1"/>
  <c r="BM217" i="1"/>
  <c r="Z217" i="1"/>
  <c r="Y217" i="1"/>
  <c r="P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Z213" i="1" s="1"/>
  <c r="Y210" i="1"/>
  <c r="P210" i="1"/>
  <c r="X208" i="1"/>
  <c r="X207" i="1"/>
  <c r="BO206" i="1"/>
  <c r="BM206" i="1"/>
  <c r="Z206" i="1"/>
  <c r="Z207" i="1" s="1"/>
  <c r="Y206" i="1"/>
  <c r="P206" i="1"/>
  <c r="X203" i="1"/>
  <c r="X202" i="1"/>
  <c r="BO201" i="1"/>
  <c r="BM201" i="1"/>
  <c r="Z201" i="1"/>
  <c r="Z202" i="1" s="1"/>
  <c r="Y201" i="1"/>
  <c r="Y203" i="1" s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BO192" i="1"/>
  <c r="BM192" i="1"/>
  <c r="Z192" i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Z181" i="1" s="1"/>
  <c r="Y180" i="1"/>
  <c r="P180" i="1"/>
  <c r="X176" i="1"/>
  <c r="X175" i="1"/>
  <c r="BO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P161" i="1"/>
  <c r="X157" i="1"/>
  <c r="X156" i="1"/>
  <c r="BO155" i="1"/>
  <c r="BM155" i="1"/>
  <c r="Z155" i="1"/>
  <c r="Z156" i="1" s="1"/>
  <c r="Y155" i="1"/>
  <c r="P155" i="1"/>
  <c r="X152" i="1"/>
  <c r="X151" i="1"/>
  <c r="BO150" i="1"/>
  <c r="BM150" i="1"/>
  <c r="Z150" i="1"/>
  <c r="Z151" i="1" s="1"/>
  <c r="Y150" i="1"/>
  <c r="Y152" i="1" s="1"/>
  <c r="P150" i="1"/>
  <c r="X147" i="1"/>
  <c r="X146" i="1"/>
  <c r="BO145" i="1"/>
  <c r="BM145" i="1"/>
  <c r="Z145" i="1"/>
  <c r="Z146" i="1" s="1"/>
  <c r="Y145" i="1"/>
  <c r="Y147" i="1" s="1"/>
  <c r="P145" i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Z118" i="1" s="1"/>
  <c r="Y117" i="1"/>
  <c r="Y118" i="1" s="1"/>
  <c r="P117" i="1"/>
  <c r="X115" i="1"/>
  <c r="X114" i="1"/>
  <c r="BO113" i="1"/>
  <c r="BM113" i="1"/>
  <c r="Z113" i="1"/>
  <c r="Z114" i="1" s="1"/>
  <c r="Y113" i="1"/>
  <c r="Y114" i="1" s="1"/>
  <c r="P113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P103" i="1"/>
  <c r="X100" i="1"/>
  <c r="X99" i="1"/>
  <c r="BO98" i="1"/>
  <c r="BM98" i="1"/>
  <c r="Z98" i="1"/>
  <c r="Y98" i="1"/>
  <c r="BP98" i="1" s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BP90" i="1" s="1"/>
  <c r="P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P87" i="1"/>
  <c r="X84" i="1"/>
  <c r="X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Z77" i="1" s="1"/>
  <c r="Y76" i="1"/>
  <c r="Y78" i="1" s="1"/>
  <c r="P76" i="1"/>
  <c r="X73" i="1"/>
  <c r="X72" i="1"/>
  <c r="BP71" i="1"/>
  <c r="BO71" i="1"/>
  <c r="BN71" i="1"/>
  <c r="BM71" i="1"/>
  <c r="Z71" i="1"/>
  <c r="Y71" i="1"/>
  <c r="P71" i="1"/>
  <c r="BO70" i="1"/>
  <c r="BM70" i="1"/>
  <c r="Z70" i="1"/>
  <c r="Y70" i="1"/>
  <c r="Y73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BP64" i="1" s="1"/>
  <c r="P64" i="1"/>
  <c r="BO63" i="1"/>
  <c r="BM63" i="1"/>
  <c r="Z63" i="1"/>
  <c r="Y63" i="1"/>
  <c r="P63" i="1"/>
  <c r="X61" i="1"/>
  <c r="X60" i="1"/>
  <c r="BO59" i="1"/>
  <c r="BM59" i="1"/>
  <c r="Z59" i="1"/>
  <c r="Y59" i="1"/>
  <c r="BP59" i="1" s="1"/>
  <c r="P59" i="1"/>
  <c r="BP58" i="1"/>
  <c r="BO58" i="1"/>
  <c r="BN58" i="1"/>
  <c r="BM58" i="1"/>
  <c r="Z58" i="1"/>
  <c r="Z60" i="1" s="1"/>
  <c r="Y58" i="1"/>
  <c r="P58" i="1"/>
  <c r="X56" i="1"/>
  <c r="Y55" i="1"/>
  <c r="X55" i="1"/>
  <c r="BP54" i="1"/>
  <c r="BO54" i="1"/>
  <c r="BN54" i="1"/>
  <c r="BM54" i="1"/>
  <c r="Z54" i="1"/>
  <c r="Z55" i="1" s="1"/>
  <c r="Y54" i="1"/>
  <c r="Y56" i="1" s="1"/>
  <c r="P54" i="1"/>
  <c r="X52" i="1"/>
  <c r="Y51" i="1"/>
  <c r="X51" i="1"/>
  <c r="BP50" i="1"/>
  <c r="BO50" i="1"/>
  <c r="BN50" i="1"/>
  <c r="BM50" i="1"/>
  <c r="Z50" i="1"/>
  <c r="Z51" i="1" s="1"/>
  <c r="Y50" i="1"/>
  <c r="Y52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Z46" i="1" s="1"/>
  <c r="Y42" i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BO35" i="1"/>
  <c r="BM35" i="1"/>
  <c r="Z35" i="1"/>
  <c r="Y35" i="1"/>
  <c r="Y38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7" i="1" l="1"/>
  <c r="Y83" i="1"/>
  <c r="Y94" i="1"/>
  <c r="BN88" i="1"/>
  <c r="BN90" i="1"/>
  <c r="BN92" i="1"/>
  <c r="Y99" i="1"/>
  <c r="Y110" i="1"/>
  <c r="Z110" i="1"/>
  <c r="BN104" i="1"/>
  <c r="BN106" i="1"/>
  <c r="BN108" i="1"/>
  <c r="Z124" i="1"/>
  <c r="Z130" i="1"/>
  <c r="BN128" i="1"/>
  <c r="Z136" i="1"/>
  <c r="BN140" i="1"/>
  <c r="BP140" i="1"/>
  <c r="Y141" i="1"/>
  <c r="BN145" i="1"/>
  <c r="BP145" i="1"/>
  <c r="Y146" i="1"/>
  <c r="Z163" i="1"/>
  <c r="Z171" i="1"/>
  <c r="BN168" i="1"/>
  <c r="BN170" i="1"/>
  <c r="BN185" i="1"/>
  <c r="BN187" i="1"/>
  <c r="Y198" i="1"/>
  <c r="Y214" i="1"/>
  <c r="Y261" i="1"/>
  <c r="X276" i="1"/>
  <c r="X279" i="1"/>
  <c r="Y31" i="1"/>
  <c r="Z31" i="1"/>
  <c r="BN29" i="1"/>
  <c r="Y47" i="1"/>
  <c r="BN43" i="1"/>
  <c r="BN45" i="1"/>
  <c r="X275" i="1"/>
  <c r="Y60" i="1"/>
  <c r="Y66" i="1"/>
  <c r="Z66" i="1"/>
  <c r="BN64" i="1"/>
  <c r="Z72" i="1"/>
  <c r="BN76" i="1"/>
  <c r="BP76" i="1"/>
  <c r="Y77" i="1"/>
  <c r="Z83" i="1"/>
  <c r="BN81" i="1"/>
  <c r="BP81" i="1"/>
  <c r="Z93" i="1"/>
  <c r="Z99" i="1"/>
  <c r="BN97" i="1"/>
  <c r="BP97" i="1"/>
  <c r="Y125" i="1"/>
  <c r="BN123" i="1"/>
  <c r="Y130" i="1"/>
  <c r="Y137" i="1"/>
  <c r="BN135" i="1"/>
  <c r="BN162" i="1"/>
  <c r="Y172" i="1"/>
  <c r="Z188" i="1"/>
  <c r="Z197" i="1"/>
  <c r="BN192" i="1"/>
  <c r="BP192" i="1"/>
  <c r="BN194" i="1"/>
  <c r="BN196" i="1"/>
  <c r="BN211" i="1"/>
  <c r="BN224" i="1"/>
  <c r="BP224" i="1"/>
  <c r="Y225" i="1"/>
  <c r="BN230" i="1"/>
  <c r="BP230" i="1"/>
  <c r="Y231" i="1"/>
  <c r="BN236" i="1"/>
  <c r="BP236" i="1"/>
  <c r="Y237" i="1"/>
  <c r="BN240" i="1"/>
  <c r="BP240" i="1"/>
  <c r="Y241" i="1"/>
  <c r="Z249" i="1"/>
  <c r="BN246" i="1"/>
  <c r="BN248" i="1"/>
  <c r="BN258" i="1"/>
  <c r="X278" i="1"/>
  <c r="H9" i="1"/>
  <c r="A10" i="1"/>
  <c r="Y24" i="1"/>
  <c r="Y32" i="1"/>
  <c r="Y39" i="1"/>
  <c r="Y46" i="1"/>
  <c r="Y61" i="1"/>
  <c r="Y67" i="1"/>
  <c r="Y72" i="1"/>
  <c r="Y84" i="1"/>
  <c r="Y93" i="1"/>
  <c r="Y100" i="1"/>
  <c r="Y111" i="1"/>
  <c r="Y115" i="1"/>
  <c r="Y119" i="1"/>
  <c r="Y124" i="1"/>
  <c r="Y131" i="1"/>
  <c r="Y136" i="1"/>
  <c r="Y156" i="1"/>
  <c r="BP155" i="1"/>
  <c r="BN155" i="1"/>
  <c r="Y181" i="1"/>
  <c r="BP180" i="1"/>
  <c r="BN180" i="1"/>
  <c r="Y207" i="1"/>
  <c r="BP206" i="1"/>
  <c r="BN206" i="1"/>
  <c r="Y220" i="1"/>
  <c r="BP217" i="1"/>
  <c r="BN217" i="1"/>
  <c r="Y219" i="1"/>
  <c r="BP247" i="1"/>
  <c r="BN247" i="1"/>
  <c r="Y249" i="1"/>
  <c r="BP253" i="1"/>
  <c r="BN253" i="1"/>
  <c r="Y274" i="1"/>
  <c r="BP263" i="1"/>
  <c r="BN263" i="1"/>
  <c r="BP265" i="1"/>
  <c r="BN265" i="1"/>
  <c r="BP267" i="1"/>
  <c r="BN267" i="1"/>
  <c r="BP269" i="1"/>
  <c r="BN269" i="1"/>
  <c r="BP271" i="1"/>
  <c r="BN271" i="1"/>
  <c r="Y273" i="1"/>
  <c r="F9" i="1"/>
  <c r="J9" i="1"/>
  <c r="BN22" i="1"/>
  <c r="BP22" i="1"/>
  <c r="BN28" i="1"/>
  <c r="BP28" i="1"/>
  <c r="BN30" i="1"/>
  <c r="BN35" i="1"/>
  <c r="BP35" i="1"/>
  <c r="BN37" i="1"/>
  <c r="BN42" i="1"/>
  <c r="BP42" i="1"/>
  <c r="BN44" i="1"/>
  <c r="BN59" i="1"/>
  <c r="BN63" i="1"/>
  <c r="BP63" i="1"/>
  <c r="BN65" i="1"/>
  <c r="BN70" i="1"/>
  <c r="BP70" i="1"/>
  <c r="BN82" i="1"/>
  <c r="BN87" i="1"/>
  <c r="BP87" i="1"/>
  <c r="BN89" i="1"/>
  <c r="BN91" i="1"/>
  <c r="BN98" i="1"/>
  <c r="BN103" i="1"/>
  <c r="BP103" i="1"/>
  <c r="BN105" i="1"/>
  <c r="BN107" i="1"/>
  <c r="BN109" i="1"/>
  <c r="BN113" i="1"/>
  <c r="BP113" i="1"/>
  <c r="BN117" i="1"/>
  <c r="BP117" i="1"/>
  <c r="BN122" i="1"/>
  <c r="BP122" i="1"/>
  <c r="BN129" i="1"/>
  <c r="BN134" i="1"/>
  <c r="BP134" i="1"/>
  <c r="Y151" i="1"/>
  <c r="BP150" i="1"/>
  <c r="BN150" i="1"/>
  <c r="Y157" i="1"/>
  <c r="Y164" i="1"/>
  <c r="BP161" i="1"/>
  <c r="BN161" i="1"/>
  <c r="Y163" i="1"/>
  <c r="BP169" i="1"/>
  <c r="BN169" i="1"/>
  <c r="Y171" i="1"/>
  <c r="Y175" i="1"/>
  <c r="BP174" i="1"/>
  <c r="BN174" i="1"/>
  <c r="Y182" i="1"/>
  <c r="Y189" i="1"/>
  <c r="BP184" i="1"/>
  <c r="BN184" i="1"/>
  <c r="BP186" i="1"/>
  <c r="BN186" i="1"/>
  <c r="Y188" i="1"/>
  <c r="BP193" i="1"/>
  <c r="BN193" i="1"/>
  <c r="BP195" i="1"/>
  <c r="BN195" i="1"/>
  <c r="Y197" i="1"/>
  <c r="Y202" i="1"/>
  <c r="BP201" i="1"/>
  <c r="BN201" i="1"/>
  <c r="Y208" i="1"/>
  <c r="Y213" i="1"/>
  <c r="BP210" i="1"/>
  <c r="BN210" i="1"/>
  <c r="BP212" i="1"/>
  <c r="BN212" i="1"/>
  <c r="Z219" i="1"/>
  <c r="Y250" i="1"/>
  <c r="Y254" i="1"/>
  <c r="Y255" i="1"/>
  <c r="Y260" i="1"/>
  <c r="BP257" i="1"/>
  <c r="BN257" i="1"/>
  <c r="BP259" i="1"/>
  <c r="BN259" i="1"/>
  <c r="Z273" i="1"/>
  <c r="Z280" i="1" l="1"/>
  <c r="Y279" i="1"/>
  <c r="Y276" i="1"/>
  <c r="Y275" i="1"/>
  <c r="Y277" i="1"/>
  <c r="B288" i="1" l="1"/>
  <c r="Y278" i="1"/>
  <c r="C288" i="1"/>
  <c r="A288" i="1"/>
</calcChain>
</file>

<file path=xl/sharedStrings.xml><?xml version="1.0" encoding="utf-8"?>
<sst xmlns="http://schemas.openxmlformats.org/spreadsheetml/2006/main" count="1239" uniqueCount="399">
  <si>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</si>
  <si>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</si>
  <si>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</si>
  <si>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</si>
  <si>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</si>
  <si>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</si>
  <si>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</si>
  <si>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</si>
  <si>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</si>
  <si>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</si>
  <si>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</si>
  <si>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</si>
  <si>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</si>
  <si>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</si>
  <si>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</si>
  <si>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</si>
  <si>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</si>
  <si>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</si>
  <si>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</si>
  <si>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</si>
  <si>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</si>
  <si>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</si>
  <si>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</si>
  <si>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</si>
  <si>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</si>
  <si>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</si>
  <si>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</si>
  <si>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</si>
  <si>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</si>
  <si>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</si>
  <si>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</si>
  <si>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</si>
  <si>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</si>
  <si>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</si>
  <si>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</si>
  <si>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</si>
  <si>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</si>
  <si>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</si>
  <si>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</si>
  <si>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</si>
  <si>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</si>
  <si>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</si>
  <si>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</si>
  <si>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</si>
  <si>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</si>
  <si>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</si>
  <si>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</si>
  <si>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</si>
  <si>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</si>
  <si>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</si>
  <si>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</si>
  <si>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</si>
  <si>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</si>
  <si>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</si>
  <si>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</si>
  <si>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</si>
  <si>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</si>
  <si>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</si>
  <si>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</si>
  <si>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</si>
  <si>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</si>
  <si>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</si>
  <si>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</si>
  <si>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</si>
  <si>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</si>
  <si>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</si>
  <si>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</si>
  <si>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</si>
  <si>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</si>
  <si>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</si>
  <si>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</si>
  <si>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</si>
  <si>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</si>
  <si>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</si>
  <si>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</si>
  <si>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</si>
  <si>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</si>
  <si>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</si>
  <si>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SU002898</t>
  </si>
  <si>
    <t>P004901</t>
  </si>
  <si>
    <t>14</t>
  </si>
  <si>
    <t>ЕАЭС N RU Д-RU.РА10.В.22386/23</t>
  </si>
  <si>
    <t>ПГП</t>
  </si>
  <si>
    <t>SU003598</t>
  </si>
  <si>
    <t>P004602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</si>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</sst>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6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0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6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5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9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42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3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1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71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4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3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7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2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3" customWidth="1"/>
    <col min="19" max="19" width="6.140625" style="2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3" customWidth="1"/>
    <col min="25" max="25" width="11" style="263" customWidth="1"/>
    <col min="26" max="26" width="10" style="263" customWidth="1"/>
    <col min="27" max="27" width="11.5703125" style="263" customWidth="1"/>
    <col min="28" max="28" width="10.42578125" style="263" customWidth="1"/>
    <col min="29" max="29" width="30" style="2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3" customWidth="1"/>
    <col min="34" max="34" width="9.140625" style="263" customWidth="1"/>
    <col min="35" max="16384" width="9.140625" style="263"/>
  </cols>
  <sheetData>
    <row r="1" spans="1:32" s="267" customFormat="1" ht="45" customHeight="1" x14ac:dyDescent="0.2">
      <c r="A1" s="41"/>
      <c r="B1" s="41"/>
      <c r="C1" s="41"/>
      <c r="D1" s="336" t="s">
        <v>0</v>
      </c>
      <c r="E1" s="283"/>
      <c r="F1" s="283"/>
      <c r="G1" s="12" t="s">
        <v>1</v>
      </c>
      <c r="H1" s="336" t="s">
        <v>2</v>
      </c>
      <c r="I1" s="283"/>
      <c r="J1" s="283"/>
      <c r="K1" s="283"/>
      <c r="L1" s="283"/>
      <c r="M1" s="283"/>
      <c r="N1" s="283"/>
      <c r="O1" s="283"/>
      <c r="P1" s="283"/>
      <c r="Q1" s="283"/>
      <c r="R1" s="284" t="s">
        <v>3</v>
      </c>
      <c r="S1" s="283"/>
      <c r="T1" s="2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7" customFormat="1" ht="23.45" customHeight="1" x14ac:dyDescent="0.2">
      <c r="A5" s="343" t="s">
        <v>8</v>
      </c>
      <c r="B5" s="313"/>
      <c r="C5" s="314"/>
      <c r="D5" s="345"/>
      <c r="E5" s="346"/>
      <c r="F5" s="447" t="s">
        <v>9</v>
      </c>
      <c r="G5" s="314"/>
      <c r="H5" s="345" t="s">
        <v>398</v>
      </c>
      <c r="I5" s="414"/>
      <c r="J5" s="414"/>
      <c r="K5" s="414"/>
      <c r="L5" s="414"/>
      <c r="M5" s="346"/>
      <c r="N5" s="61"/>
      <c r="P5" s="24" t="s">
        <v>10</v>
      </c>
      <c r="Q5" s="451">
        <v>45964</v>
      </c>
      <c r="R5" s="342"/>
      <c r="T5" s="384" t="s">
        <v>11</v>
      </c>
      <c r="U5" s="379"/>
      <c r="V5" s="386" t="s">
        <v>12</v>
      </c>
      <c r="W5" s="342"/>
      <c r="AB5" s="51"/>
      <c r="AC5" s="51"/>
      <c r="AD5" s="51"/>
      <c r="AE5" s="51"/>
    </row>
    <row r="6" spans="1:32" s="267" customFormat="1" ht="24" customHeight="1" x14ac:dyDescent="0.2">
      <c r="A6" s="343" t="s">
        <v>13</v>
      </c>
      <c r="B6" s="313"/>
      <c r="C6" s="314"/>
      <c r="D6" s="416" t="s">
        <v>14</v>
      </c>
      <c r="E6" s="417"/>
      <c r="F6" s="417"/>
      <c r="G6" s="417"/>
      <c r="H6" s="417"/>
      <c r="I6" s="417"/>
      <c r="J6" s="417"/>
      <c r="K6" s="417"/>
      <c r="L6" s="417"/>
      <c r="M6" s="342"/>
      <c r="N6" s="62"/>
      <c r="P6" s="24" t="s">
        <v>15</v>
      </c>
      <c r="Q6" s="455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89" t="s">
        <v>16</v>
      </c>
      <c r="U6" s="379"/>
      <c r="V6" s="317" t="s">
        <v>17</v>
      </c>
      <c r="W6" s="297"/>
      <c r="AB6" s="51"/>
      <c r="AC6" s="51"/>
      <c r="AD6" s="51"/>
      <c r="AE6" s="51"/>
    </row>
    <row r="7" spans="1:32" s="267" customFormat="1" ht="21.75" hidden="1" customHeight="1" x14ac:dyDescent="0.2">
      <c r="A7" s="55"/>
      <c r="B7" s="55"/>
      <c r="C7" s="55"/>
      <c r="D7" s="306" t="str">
        <f>IFERROR(VLOOKUP(DeliveryAddress,Table,3,0),1)</f>
        <v>1</v>
      </c>
      <c r="E7" s="307"/>
      <c r="F7" s="307"/>
      <c r="G7" s="307"/>
      <c r="H7" s="307"/>
      <c r="I7" s="307"/>
      <c r="J7" s="307"/>
      <c r="K7" s="307"/>
      <c r="L7" s="307"/>
      <c r="M7" s="308"/>
      <c r="N7" s="63"/>
      <c r="P7" s="24"/>
      <c r="Q7" s="42"/>
      <c r="R7" s="42"/>
      <c r="T7" s="280"/>
      <c r="U7" s="379"/>
      <c r="V7" s="318"/>
      <c r="W7" s="319"/>
      <c r="AB7" s="51"/>
      <c r="AC7" s="51"/>
      <c r="AD7" s="51"/>
      <c r="AE7" s="51"/>
    </row>
    <row r="8" spans="1:32" s="267" customFormat="1" ht="25.5" customHeight="1" x14ac:dyDescent="0.2">
      <c r="A8" s="457" t="s">
        <v>18</v>
      </c>
      <c r="B8" s="277"/>
      <c r="C8" s="278"/>
      <c r="D8" s="324" t="s">
        <v>19</v>
      </c>
      <c r="E8" s="325"/>
      <c r="F8" s="325"/>
      <c r="G8" s="325"/>
      <c r="H8" s="325"/>
      <c r="I8" s="325"/>
      <c r="J8" s="325"/>
      <c r="K8" s="325"/>
      <c r="L8" s="325"/>
      <c r="M8" s="326"/>
      <c r="N8" s="64"/>
      <c r="P8" s="24" t="s">
        <v>20</v>
      </c>
      <c r="Q8" s="344">
        <v>0.41666666666666669</v>
      </c>
      <c r="R8" s="308"/>
      <c r="T8" s="280"/>
      <c r="U8" s="379"/>
      <c r="V8" s="318"/>
      <c r="W8" s="319"/>
      <c r="AB8" s="51"/>
      <c r="AC8" s="51"/>
      <c r="AD8" s="51"/>
      <c r="AE8" s="51"/>
    </row>
    <row r="9" spans="1:32" s="267" customFormat="1" ht="39.950000000000003" customHeight="1" x14ac:dyDescent="0.2">
      <c r="A9" s="2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73"/>
      <c r="E9" s="294"/>
      <c r="F9" s="2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93" t="str">
        <f>IF(AND($A$9="Тип доверенности/получателя при получении в адресе перегруза:",$D$9="Разовая доверенность"),"Введите ФИО","")</f>
        <v/>
      </c>
      <c r="I9" s="294"/>
      <c r="J9" s="2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4"/>
      <c r="L9" s="294"/>
      <c r="M9" s="294"/>
      <c r="N9" s="268"/>
      <c r="P9" s="26" t="s">
        <v>21</v>
      </c>
      <c r="Q9" s="339"/>
      <c r="R9" s="340"/>
      <c r="T9" s="280"/>
      <c r="U9" s="379"/>
      <c r="V9" s="320"/>
      <c r="W9" s="321"/>
      <c r="X9" s="43"/>
      <c r="Y9" s="43"/>
      <c r="Z9" s="43"/>
      <c r="AA9" s="43"/>
      <c r="AB9" s="51"/>
      <c r="AC9" s="51"/>
      <c r="AD9" s="51"/>
      <c r="AE9" s="51"/>
    </row>
    <row r="10" spans="1:32" s="267" customFormat="1" ht="26.45" customHeight="1" x14ac:dyDescent="0.2">
      <c r="A10" s="2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73"/>
      <c r="E10" s="294"/>
      <c r="F10" s="2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4" t="str">
        <f>IFERROR(VLOOKUP($D$10,Proxy,2,FALSE),"")</f>
        <v/>
      </c>
      <c r="I10" s="280"/>
      <c r="J10" s="280"/>
      <c r="K10" s="280"/>
      <c r="L10" s="280"/>
      <c r="M10" s="280"/>
      <c r="N10" s="266"/>
      <c r="P10" s="26" t="s">
        <v>22</v>
      </c>
      <c r="Q10" s="390"/>
      <c r="R10" s="391"/>
      <c r="U10" s="24" t="s">
        <v>23</v>
      </c>
      <c r="V10" s="296" t="s">
        <v>24</v>
      </c>
      <c r="W10" s="297"/>
      <c r="X10" s="44"/>
      <c r="Y10" s="44"/>
      <c r="Z10" s="44"/>
      <c r="AA10" s="44"/>
      <c r="AB10" s="51"/>
      <c r="AC10" s="51"/>
      <c r="AD10" s="51"/>
      <c r="AE10" s="51"/>
    </row>
    <row r="11" spans="1:32" s="2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1"/>
      <c r="R11" s="342"/>
      <c r="U11" s="24" t="s">
        <v>27</v>
      </c>
      <c r="V11" s="422" t="s">
        <v>28</v>
      </c>
      <c r="W11" s="340"/>
      <c r="X11" s="45"/>
      <c r="Y11" s="45"/>
      <c r="Z11" s="45"/>
      <c r="AA11" s="45"/>
      <c r="AB11" s="51"/>
      <c r="AC11" s="51"/>
      <c r="AD11" s="51"/>
      <c r="AE11" s="51"/>
    </row>
    <row r="12" spans="1:32" s="267" customFormat="1" ht="18.600000000000001" customHeight="1" x14ac:dyDescent="0.2">
      <c r="A12" s="312" t="s">
        <v>29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4"/>
      <c r="N12" s="65"/>
      <c r="P12" s="24" t="s">
        <v>30</v>
      </c>
      <c r="Q12" s="344"/>
      <c r="R12" s="308"/>
      <c r="S12" s="23"/>
      <c r="U12" s="24"/>
      <c r="V12" s="283"/>
      <c r="W12" s="280"/>
      <c r="AB12" s="51"/>
      <c r="AC12" s="51"/>
      <c r="AD12" s="51"/>
      <c r="AE12" s="51"/>
    </row>
    <row r="13" spans="1:32" s="267" customFormat="1" ht="23.25" customHeight="1" x14ac:dyDescent="0.2">
      <c r="A13" s="312" t="s">
        <v>31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4"/>
      <c r="N13" s="65"/>
      <c r="O13" s="26"/>
      <c r="P13" s="26" t="s">
        <v>32</v>
      </c>
      <c r="Q13" s="422"/>
      <c r="R13" s="3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7" customFormat="1" ht="18.600000000000001" customHeight="1" x14ac:dyDescent="0.2">
      <c r="A14" s="312" t="s">
        <v>33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3"/>
      <c r="L14" s="313"/>
      <c r="M14" s="31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7" customFormat="1" ht="22.5" customHeight="1" x14ac:dyDescent="0.2">
      <c r="A15" s="400" t="s">
        <v>34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3"/>
      <c r="L15" s="313"/>
      <c r="M15" s="314"/>
      <c r="N15" s="66"/>
      <c r="P15" s="332" t="s">
        <v>35</v>
      </c>
      <c r="Q15" s="283"/>
      <c r="R15" s="283"/>
      <c r="S15" s="283"/>
      <c r="T15" s="2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33"/>
      <c r="Q16" s="333"/>
      <c r="R16" s="333"/>
      <c r="S16" s="333"/>
      <c r="T16" s="3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72" t="s">
        <v>38</v>
      </c>
      <c r="D17" s="281" t="s">
        <v>39</v>
      </c>
      <c r="E17" s="357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56"/>
      <c r="R17" s="356"/>
      <c r="S17" s="356"/>
      <c r="T17" s="357"/>
      <c r="U17" s="433" t="s">
        <v>51</v>
      </c>
      <c r="V17" s="314"/>
      <c r="W17" s="281" t="s">
        <v>52</v>
      </c>
      <c r="X17" s="281" t="s">
        <v>53</v>
      </c>
      <c r="Y17" s="434" t="s">
        <v>54</v>
      </c>
      <c r="Z17" s="322" t="s">
        <v>55</v>
      </c>
      <c r="AA17" s="405" t="s">
        <v>56</v>
      </c>
      <c r="AB17" s="405" t="s">
        <v>57</v>
      </c>
      <c r="AC17" s="405" t="s">
        <v>58</v>
      </c>
      <c r="AD17" s="405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58"/>
      <c r="E18" s="360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58"/>
      <c r="Q18" s="359"/>
      <c r="R18" s="359"/>
      <c r="S18" s="359"/>
      <c r="T18" s="360"/>
      <c r="U18" s="70" t="s">
        <v>61</v>
      </c>
      <c r="V18" s="70" t="s">
        <v>62</v>
      </c>
      <c r="W18" s="282"/>
      <c r="X18" s="282"/>
      <c r="Y18" s="435"/>
      <c r="Z18" s="323"/>
      <c r="AA18" s="406"/>
      <c r="AB18" s="406"/>
      <c r="AC18" s="406"/>
      <c r="AD18" s="444"/>
      <c r="AE18" s="445"/>
      <c r="AF18" s="446"/>
      <c r="AG18" s="69"/>
      <c r="BD18" s="68"/>
    </row>
    <row r="19" spans="1:68" ht="27.75" hidden="1" customHeight="1" x14ac:dyDescent="0.2">
      <c r="A19" s="315" t="s">
        <v>63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6"/>
      <c r="S19" s="316"/>
      <c r="T19" s="316"/>
      <c r="U19" s="316"/>
      <c r="V19" s="316"/>
      <c r="W19" s="316"/>
      <c r="X19" s="316"/>
      <c r="Y19" s="316"/>
      <c r="Z19" s="316"/>
      <c r="AA19" s="48"/>
      <c r="AB19" s="48"/>
      <c r="AC19" s="48"/>
    </row>
    <row r="20" spans="1:68" ht="16.5" hidden="1" customHeight="1" x14ac:dyDescent="0.25">
      <c r="A20" s="305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5"/>
      <c r="AB20" s="265"/>
      <c r="AC20" s="265"/>
    </row>
    <row r="21" spans="1:68" ht="14.25" hidden="1" customHeight="1" x14ac:dyDescent="0.25">
      <c r="A21" s="279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9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90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90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hidden="1" customHeight="1" x14ac:dyDescent="0.2">
      <c r="A25" s="315" t="s">
        <v>75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16"/>
      <c r="Z25" s="316"/>
      <c r="AA25" s="48"/>
      <c r="AB25" s="48"/>
      <c r="AC25" s="48"/>
    </row>
    <row r="26" spans="1:68" ht="16.5" hidden="1" customHeight="1" x14ac:dyDescent="0.25">
      <c r="A26" s="305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5"/>
      <c r="AB26" s="265"/>
      <c r="AC26" s="265"/>
    </row>
    <row r="27" spans="1:68" ht="14.25" hidden="1" customHeight="1" x14ac:dyDescent="0.25">
      <c r="A27" s="279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4301132208</v>
      </c>
      <c r="D28" s="274">
        <v>4607111036537</v>
      </c>
      <c r="E28" s="275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285" t="str">
        <f>HYPERLINK("https://abi.ru/products/Замороженные/Горячая штучка/Наггетсы ГШ/Наггетсы/P004901/","Наггетсы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70">
        <v>0</v>
      </c>
      <c r="Y28" s="27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4301132190</v>
      </c>
      <c r="D29" s="274">
        <v>4607111036537</v>
      </c>
      <c r="E29" s="275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85</v>
      </c>
      <c r="M29" s="33" t="s">
        <v>69</v>
      </c>
      <c r="N29" s="33"/>
      <c r="O29" s="32">
        <v>365</v>
      </c>
      <c r="P29" s="31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70">
        <v>42</v>
      </c>
      <c r="Y29" s="271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86</v>
      </c>
      <c r="AK29" s="71">
        <v>14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customHeight="1" x14ac:dyDescent="0.25">
      <c r="A30" s="54" t="s">
        <v>87</v>
      </c>
      <c r="B30" s="54" t="s">
        <v>88</v>
      </c>
      <c r="C30" s="31">
        <v>4301132188</v>
      </c>
      <c r="D30" s="274">
        <v>4607111036605</v>
      </c>
      <c r="E30" s="275"/>
      <c r="F30" s="269">
        <v>0.25</v>
      </c>
      <c r="G30" s="32">
        <v>6</v>
      </c>
      <c r="H30" s="269">
        <v>1.5</v>
      </c>
      <c r="I30" s="269">
        <v>1.9218</v>
      </c>
      <c r="J30" s="32">
        <v>140</v>
      </c>
      <c r="K30" s="32" t="s">
        <v>80</v>
      </c>
      <c r="L30" s="32" t="s">
        <v>85</v>
      </c>
      <c r="M30" s="33" t="s">
        <v>69</v>
      </c>
      <c r="N30" s="33"/>
      <c r="O30" s="32">
        <v>365</v>
      </c>
      <c r="P30" s="29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286"/>
      <c r="R30" s="286"/>
      <c r="S30" s="286"/>
      <c r="T30" s="287"/>
      <c r="U30" s="34"/>
      <c r="V30" s="34"/>
      <c r="W30" s="35" t="s">
        <v>70</v>
      </c>
      <c r="X30" s="270">
        <v>42</v>
      </c>
      <c r="Y30" s="271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81</v>
      </c>
      <c r="AG30" s="67"/>
      <c r="AJ30" s="71" t="s">
        <v>86</v>
      </c>
      <c r="AK30" s="71">
        <v>14</v>
      </c>
      <c r="BB30" s="79" t="s">
        <v>82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x14ac:dyDescent="0.2">
      <c r="A31" s="289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90"/>
      <c r="P31" s="276" t="s">
        <v>73</v>
      </c>
      <c r="Q31" s="277"/>
      <c r="R31" s="277"/>
      <c r="S31" s="277"/>
      <c r="T31" s="277"/>
      <c r="U31" s="277"/>
      <c r="V31" s="278"/>
      <c r="W31" s="37" t="s">
        <v>70</v>
      </c>
      <c r="X31" s="272">
        <f>IFERROR(SUM(X28:X30),"0")</f>
        <v>84</v>
      </c>
      <c r="Y31" s="272">
        <f>IFERROR(SUM(Y28:Y30),"0")</f>
        <v>84</v>
      </c>
      <c r="Z31" s="272">
        <f>IFERROR(IF(Z28="",0,Z28),"0")+IFERROR(IF(Z29="",0,Z29),"0")+IFERROR(IF(Z30="",0,Z30),"0")</f>
        <v>0.79044000000000003</v>
      </c>
      <c r="AA31" s="273"/>
      <c r="AB31" s="273"/>
      <c r="AC31" s="273"/>
    </row>
    <row r="32" spans="1:68" x14ac:dyDescent="0.2">
      <c r="A32" s="280"/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90"/>
      <c r="P32" s="276" t="s">
        <v>73</v>
      </c>
      <c r="Q32" s="277"/>
      <c r="R32" s="277"/>
      <c r="S32" s="277"/>
      <c r="T32" s="277"/>
      <c r="U32" s="277"/>
      <c r="V32" s="278"/>
      <c r="W32" s="37" t="s">
        <v>74</v>
      </c>
      <c r="X32" s="272">
        <f>IFERROR(SUMPRODUCT(X28:X30*H28:H30),"0")</f>
        <v>126</v>
      </c>
      <c r="Y32" s="272">
        <f>IFERROR(SUMPRODUCT(Y28:Y30*H28:H30),"0")</f>
        <v>126</v>
      </c>
      <c r="Z32" s="37"/>
      <c r="AA32" s="273"/>
      <c r="AB32" s="273"/>
      <c r="AC32" s="273"/>
    </row>
    <row r="33" spans="1:68" ht="16.5" hidden="1" customHeight="1" x14ac:dyDescent="0.25">
      <c r="A33" s="305" t="s">
        <v>89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5"/>
      <c r="AB33" s="265"/>
      <c r="AC33" s="265"/>
    </row>
    <row r="34" spans="1:68" ht="14.25" hidden="1" customHeight="1" x14ac:dyDescent="0.25">
      <c r="A34" s="279" t="s">
        <v>64</v>
      </c>
      <c r="B34" s="28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0"/>
      <c r="N34" s="280"/>
      <c r="O34" s="280"/>
      <c r="P34" s="280"/>
      <c r="Q34" s="280"/>
      <c r="R34" s="280"/>
      <c r="S34" s="280"/>
      <c r="T34" s="280"/>
      <c r="U34" s="280"/>
      <c r="V34" s="280"/>
      <c r="W34" s="280"/>
      <c r="X34" s="280"/>
      <c r="Y34" s="280"/>
      <c r="Z34" s="280"/>
      <c r="AA34" s="264"/>
      <c r="AB34" s="264"/>
      <c r="AC34" s="264"/>
    </row>
    <row r="35" spans="1:68" ht="27" hidden="1" customHeight="1" x14ac:dyDescent="0.25">
      <c r="A35" s="54" t="s">
        <v>90</v>
      </c>
      <c r="B35" s="54" t="s">
        <v>91</v>
      </c>
      <c r="C35" s="31">
        <v>4301071090</v>
      </c>
      <c r="D35" s="274">
        <v>4620207490075</v>
      </c>
      <c r="E35" s="275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85</v>
      </c>
      <c r="M35" s="33" t="s">
        <v>69</v>
      </c>
      <c r="N35" s="33"/>
      <c r="O35" s="32">
        <v>180</v>
      </c>
      <c r="P35" s="42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92</v>
      </c>
      <c r="AG35" s="67"/>
      <c r="AJ35" s="71" t="s">
        <v>86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93</v>
      </c>
      <c r="B36" s="54" t="s">
        <v>94</v>
      </c>
      <c r="C36" s="31">
        <v>4301071092</v>
      </c>
      <c r="D36" s="274">
        <v>4620207490174</v>
      </c>
      <c r="E36" s="275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85</v>
      </c>
      <c r="M36" s="33" t="s">
        <v>69</v>
      </c>
      <c r="N36" s="33"/>
      <c r="O36" s="32">
        <v>180</v>
      </c>
      <c r="P36" s="42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86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4301071091</v>
      </c>
      <c r="D37" s="274">
        <v>4620207490044</v>
      </c>
      <c r="E37" s="275"/>
      <c r="F37" s="269">
        <v>0.7</v>
      </c>
      <c r="G37" s="32">
        <v>8</v>
      </c>
      <c r="H37" s="269">
        <v>5.6</v>
      </c>
      <c r="I37" s="269">
        <v>5.87</v>
      </c>
      <c r="J37" s="32">
        <v>84</v>
      </c>
      <c r="K37" s="32" t="s">
        <v>67</v>
      </c>
      <c r="L37" s="32" t="s">
        <v>85</v>
      </c>
      <c r="M37" s="33" t="s">
        <v>69</v>
      </c>
      <c r="N37" s="33"/>
      <c r="O37" s="32">
        <v>180</v>
      </c>
      <c r="P37" s="40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286"/>
      <c r="R37" s="286"/>
      <c r="S37" s="286"/>
      <c r="T37" s="287"/>
      <c r="U37" s="34"/>
      <c r="V37" s="34"/>
      <c r="W37" s="35" t="s">
        <v>70</v>
      </c>
      <c r="X37" s="270">
        <v>0</v>
      </c>
      <c r="Y37" s="27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86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289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90"/>
      <c r="P38" s="276" t="s">
        <v>73</v>
      </c>
      <c r="Q38" s="277"/>
      <c r="R38" s="277"/>
      <c r="S38" s="277"/>
      <c r="T38" s="277"/>
      <c r="U38" s="277"/>
      <c r="V38" s="278"/>
      <c r="W38" s="37" t="s">
        <v>70</v>
      </c>
      <c r="X38" s="272">
        <f>IFERROR(SUM(X35:X37),"0")</f>
        <v>0</v>
      </c>
      <c r="Y38" s="272">
        <f>IFERROR(SUM(Y35:Y37),"0")</f>
        <v>0</v>
      </c>
      <c r="Z38" s="272">
        <f>IFERROR(IF(Z35="",0,Z35),"0")+IFERROR(IF(Z36="",0,Z36),"0")+IFERROR(IF(Z37="",0,Z37),"0")</f>
        <v>0</v>
      </c>
      <c r="AA38" s="273"/>
      <c r="AB38" s="273"/>
      <c r="AC38" s="273"/>
    </row>
    <row r="39" spans="1:68" hidden="1" x14ac:dyDescent="0.2">
      <c r="A39" s="280"/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90"/>
      <c r="P39" s="276" t="s">
        <v>73</v>
      </c>
      <c r="Q39" s="277"/>
      <c r="R39" s="277"/>
      <c r="S39" s="277"/>
      <c r="T39" s="277"/>
      <c r="U39" s="277"/>
      <c r="V39" s="278"/>
      <c r="W39" s="37" t="s">
        <v>74</v>
      </c>
      <c r="X39" s="272">
        <f>IFERROR(SUMPRODUCT(X35:X37*H35:H37),"0")</f>
        <v>0</v>
      </c>
      <c r="Y39" s="272">
        <f>IFERROR(SUMPRODUCT(Y35:Y37*H35:H37),"0")</f>
        <v>0</v>
      </c>
      <c r="Z39" s="37"/>
      <c r="AA39" s="273"/>
      <c r="AB39" s="273"/>
      <c r="AC39" s="273"/>
    </row>
    <row r="40" spans="1:68" ht="16.5" hidden="1" customHeight="1" x14ac:dyDescent="0.25">
      <c r="A40" s="305" t="s">
        <v>99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5"/>
      <c r="AB40" s="265"/>
      <c r="AC40" s="265"/>
    </row>
    <row r="41" spans="1:68" ht="14.25" hidden="1" customHeight="1" x14ac:dyDescent="0.25">
      <c r="A41" s="279" t="s">
        <v>64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0"/>
      <c r="N41" s="280"/>
      <c r="O41" s="280"/>
      <c r="P41" s="280"/>
      <c r="Q41" s="280"/>
      <c r="R41" s="280"/>
      <c r="S41" s="280"/>
      <c r="T41" s="280"/>
      <c r="U41" s="280"/>
      <c r="V41" s="280"/>
      <c r="W41" s="280"/>
      <c r="X41" s="280"/>
      <c r="Y41" s="280"/>
      <c r="Z41" s="280"/>
      <c r="AA41" s="264"/>
      <c r="AB41" s="264"/>
      <c r="AC41" s="264"/>
    </row>
    <row r="42" spans="1:68" ht="27" hidden="1" customHeight="1" x14ac:dyDescent="0.25">
      <c r="A42" s="54" t="s">
        <v>100</v>
      </c>
      <c r="B42" s="54" t="s">
        <v>101</v>
      </c>
      <c r="C42" s="31">
        <v>4301071044</v>
      </c>
      <c r="D42" s="274">
        <v>4607111039385</v>
      </c>
      <c r="E42" s="275"/>
      <c r="F42" s="269">
        <v>0.7</v>
      </c>
      <c r="G42" s="32">
        <v>10</v>
      </c>
      <c r="H42" s="269">
        <v>7</v>
      </c>
      <c r="I42" s="269">
        <v>7.3</v>
      </c>
      <c r="J42" s="32">
        <v>84</v>
      </c>
      <c r="K42" s="32" t="s">
        <v>67</v>
      </c>
      <c r="L42" s="32" t="s">
        <v>85</v>
      </c>
      <c r="M42" s="33" t="s">
        <v>69</v>
      </c>
      <c r="N42" s="33"/>
      <c r="O42" s="32">
        <v>180</v>
      </c>
      <c r="P42" s="3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70">
        <v>0</v>
      </c>
      <c r="Y42" s="271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102</v>
      </c>
      <c r="AG42" s="67"/>
      <c r="AJ42" s="71" t="s">
        <v>86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103</v>
      </c>
      <c r="B43" s="54" t="s">
        <v>104</v>
      </c>
      <c r="C43" s="31">
        <v>4301071031</v>
      </c>
      <c r="D43" s="274">
        <v>4607111038982</v>
      </c>
      <c r="E43" s="275"/>
      <c r="F43" s="269">
        <v>0.7</v>
      </c>
      <c r="G43" s="32">
        <v>10</v>
      </c>
      <c r="H43" s="269">
        <v>7</v>
      </c>
      <c r="I43" s="269">
        <v>7.2859999999999996</v>
      </c>
      <c r="J43" s="32">
        <v>84</v>
      </c>
      <c r="K43" s="32" t="s">
        <v>67</v>
      </c>
      <c r="L43" s="32" t="s">
        <v>85</v>
      </c>
      <c r="M43" s="33" t="s">
        <v>69</v>
      </c>
      <c r="N43" s="33"/>
      <c r="O43" s="32">
        <v>180</v>
      </c>
      <c r="P43" s="37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86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4301071046</v>
      </c>
      <c r="D44" s="274">
        <v>4607111039354</v>
      </c>
      <c r="E44" s="275"/>
      <c r="F44" s="269">
        <v>0.4</v>
      </c>
      <c r="G44" s="32">
        <v>16</v>
      </c>
      <c r="H44" s="269">
        <v>6.4</v>
      </c>
      <c r="I44" s="269">
        <v>6.7195999999999998</v>
      </c>
      <c r="J44" s="32">
        <v>84</v>
      </c>
      <c r="K44" s="32" t="s">
        <v>67</v>
      </c>
      <c r="L44" s="32" t="s">
        <v>85</v>
      </c>
      <c r="M44" s="33" t="s">
        <v>69</v>
      </c>
      <c r="N44" s="33"/>
      <c r="O44" s="32">
        <v>180</v>
      </c>
      <c r="P44" s="32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86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108</v>
      </c>
      <c r="B45" s="54" t="s">
        <v>109</v>
      </c>
      <c r="C45" s="31">
        <v>4301071047</v>
      </c>
      <c r="D45" s="274">
        <v>4607111039330</v>
      </c>
      <c r="E45" s="275"/>
      <c r="F45" s="269">
        <v>0.7</v>
      </c>
      <c r="G45" s="32">
        <v>10</v>
      </c>
      <c r="H45" s="269">
        <v>7</v>
      </c>
      <c r="I45" s="269">
        <v>7.3</v>
      </c>
      <c r="J45" s="32">
        <v>84</v>
      </c>
      <c r="K45" s="32" t="s">
        <v>67</v>
      </c>
      <c r="L45" s="32" t="s">
        <v>85</v>
      </c>
      <c r="M45" s="33" t="s">
        <v>69</v>
      </c>
      <c r="N45" s="33"/>
      <c r="O45" s="32">
        <v>180</v>
      </c>
      <c r="P45" s="40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286"/>
      <c r="R45" s="286"/>
      <c r="S45" s="286"/>
      <c r="T45" s="287"/>
      <c r="U45" s="34"/>
      <c r="V45" s="34"/>
      <c r="W45" s="35" t="s">
        <v>70</v>
      </c>
      <c r="X45" s="270">
        <v>0</v>
      </c>
      <c r="Y45" s="271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105</v>
      </c>
      <c r="AG45" s="67"/>
      <c r="AJ45" s="71" t="s">
        <v>86</v>
      </c>
      <c r="AK45" s="71">
        <v>12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idden="1" x14ac:dyDescent="0.2">
      <c r="A46" s="289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90"/>
      <c r="P46" s="276" t="s">
        <v>73</v>
      </c>
      <c r="Q46" s="277"/>
      <c r="R46" s="277"/>
      <c r="S46" s="277"/>
      <c r="T46" s="277"/>
      <c r="U46" s="277"/>
      <c r="V46" s="278"/>
      <c r="W46" s="37" t="s">
        <v>70</v>
      </c>
      <c r="X46" s="272">
        <f>IFERROR(SUM(X42:X45),"0")</f>
        <v>0</v>
      </c>
      <c r="Y46" s="272">
        <f>IFERROR(SUM(Y42:Y45),"0")</f>
        <v>0</v>
      </c>
      <c r="Z46" s="272">
        <f>IFERROR(IF(Z42="",0,Z42),"0")+IFERROR(IF(Z43="",0,Z43),"0")+IFERROR(IF(Z44="",0,Z44),"0")+IFERROR(IF(Z45="",0,Z45),"0")</f>
        <v>0</v>
      </c>
      <c r="AA46" s="273"/>
      <c r="AB46" s="273"/>
      <c r="AC46" s="273"/>
    </row>
    <row r="47" spans="1:68" hidden="1" x14ac:dyDescent="0.2">
      <c r="A47" s="280"/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90"/>
      <c r="P47" s="276" t="s">
        <v>73</v>
      </c>
      <c r="Q47" s="277"/>
      <c r="R47" s="277"/>
      <c r="S47" s="277"/>
      <c r="T47" s="277"/>
      <c r="U47" s="277"/>
      <c r="V47" s="278"/>
      <c r="W47" s="37" t="s">
        <v>74</v>
      </c>
      <c r="X47" s="272">
        <f>IFERROR(SUMPRODUCT(X42:X45*H42:H45),"0")</f>
        <v>0</v>
      </c>
      <c r="Y47" s="272">
        <f>IFERROR(SUMPRODUCT(Y42:Y45*H42:H45),"0")</f>
        <v>0</v>
      </c>
      <c r="Z47" s="37"/>
      <c r="AA47" s="273"/>
      <c r="AB47" s="273"/>
      <c r="AC47" s="273"/>
    </row>
    <row r="48" spans="1:68" ht="16.5" hidden="1" customHeight="1" x14ac:dyDescent="0.25">
      <c r="A48" s="305" t="s">
        <v>110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5"/>
      <c r="AB48" s="265"/>
      <c r="AC48" s="265"/>
    </row>
    <row r="49" spans="1:68" ht="14.25" hidden="1" customHeight="1" x14ac:dyDescent="0.25">
      <c r="A49" s="279" t="s">
        <v>64</v>
      </c>
      <c r="B49" s="28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80"/>
      <c r="X49" s="280"/>
      <c r="Y49" s="280"/>
      <c r="Z49" s="280"/>
      <c r="AA49" s="264"/>
      <c r="AB49" s="264"/>
      <c r="AC49" s="264"/>
    </row>
    <row r="50" spans="1:68" ht="16.5" hidden="1" customHeight="1" x14ac:dyDescent="0.25">
      <c r="A50" s="54" t="s">
        <v>111</v>
      </c>
      <c r="B50" s="54" t="s">
        <v>112</v>
      </c>
      <c r="C50" s="31">
        <v>4301071073</v>
      </c>
      <c r="D50" s="274">
        <v>4620207490822</v>
      </c>
      <c r="E50" s="275"/>
      <c r="F50" s="269">
        <v>0.43</v>
      </c>
      <c r="G50" s="32">
        <v>8</v>
      </c>
      <c r="H50" s="269">
        <v>3.44</v>
      </c>
      <c r="I50" s="269">
        <v>3.64</v>
      </c>
      <c r="J50" s="32">
        <v>144</v>
      </c>
      <c r="K50" s="32" t="s">
        <v>67</v>
      </c>
      <c r="L50" s="32" t="s">
        <v>68</v>
      </c>
      <c r="M50" s="33" t="s">
        <v>69</v>
      </c>
      <c r="N50" s="33"/>
      <c r="O50" s="32">
        <v>365</v>
      </c>
      <c r="P50" s="36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286"/>
      <c r="R50" s="286"/>
      <c r="S50" s="286"/>
      <c r="T50" s="287"/>
      <c r="U50" s="34"/>
      <c r="V50" s="34"/>
      <c r="W50" s="35" t="s">
        <v>70</v>
      </c>
      <c r="X50" s="270">
        <v>0</v>
      </c>
      <c r="Y50" s="271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113</v>
      </c>
      <c r="AG50" s="67"/>
      <c r="AJ50" s="71" t="s">
        <v>72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289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90"/>
      <c r="P51" s="276" t="s">
        <v>73</v>
      </c>
      <c r="Q51" s="277"/>
      <c r="R51" s="277"/>
      <c r="S51" s="277"/>
      <c r="T51" s="277"/>
      <c r="U51" s="277"/>
      <c r="V51" s="278"/>
      <c r="W51" s="37" t="s">
        <v>70</v>
      </c>
      <c r="X51" s="272">
        <f>IFERROR(SUM(X50:X50),"0")</f>
        <v>0</v>
      </c>
      <c r="Y51" s="272">
        <f>IFERROR(SUM(Y50:Y50),"0")</f>
        <v>0</v>
      </c>
      <c r="Z51" s="272">
        <f>IFERROR(IF(Z50="",0,Z50),"0")</f>
        <v>0</v>
      </c>
      <c r="AA51" s="273"/>
      <c r="AB51" s="273"/>
      <c r="AC51" s="273"/>
    </row>
    <row r="52" spans="1:68" hidden="1" x14ac:dyDescent="0.2">
      <c r="A52" s="280"/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90"/>
      <c r="P52" s="276" t="s">
        <v>73</v>
      </c>
      <c r="Q52" s="277"/>
      <c r="R52" s="277"/>
      <c r="S52" s="277"/>
      <c r="T52" s="277"/>
      <c r="U52" s="277"/>
      <c r="V52" s="278"/>
      <c r="W52" s="37" t="s">
        <v>74</v>
      </c>
      <c r="X52" s="272">
        <f>IFERROR(SUMPRODUCT(X50:X50*H50:H50),"0")</f>
        <v>0</v>
      </c>
      <c r="Y52" s="272">
        <f>IFERROR(SUMPRODUCT(Y50:Y50*H50:H50),"0")</f>
        <v>0</v>
      </c>
      <c r="Z52" s="37"/>
      <c r="AA52" s="273"/>
      <c r="AB52" s="273"/>
      <c r="AC52" s="273"/>
    </row>
    <row r="53" spans="1:68" ht="14.25" hidden="1" customHeight="1" x14ac:dyDescent="0.25">
      <c r="A53" s="279" t="s">
        <v>77</v>
      </c>
      <c r="B53" s="28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80"/>
      <c r="X53" s="280"/>
      <c r="Y53" s="280"/>
      <c r="Z53" s="280"/>
      <c r="AA53" s="264"/>
      <c r="AB53" s="264"/>
      <c r="AC53" s="264"/>
    </row>
    <row r="54" spans="1:68" ht="27" hidden="1" customHeight="1" x14ac:dyDescent="0.25">
      <c r="A54" s="54" t="s">
        <v>114</v>
      </c>
      <c r="B54" s="54" t="s">
        <v>115</v>
      </c>
      <c r="C54" s="31">
        <v>4301132194</v>
      </c>
      <c r="D54" s="274">
        <v>4607111039712</v>
      </c>
      <c r="E54" s="275"/>
      <c r="F54" s="269">
        <v>0.2</v>
      </c>
      <c r="G54" s="32">
        <v>6</v>
      </c>
      <c r="H54" s="269">
        <v>1.2</v>
      </c>
      <c r="I54" s="269">
        <v>1.56</v>
      </c>
      <c r="J54" s="32">
        <v>140</v>
      </c>
      <c r="K54" s="32" t="s">
        <v>80</v>
      </c>
      <c r="L54" s="32" t="s">
        <v>85</v>
      </c>
      <c r="M54" s="33" t="s">
        <v>69</v>
      </c>
      <c r="N54" s="33"/>
      <c r="O54" s="32">
        <v>365</v>
      </c>
      <c r="P54" s="43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4" s="286"/>
      <c r="R54" s="286"/>
      <c r="S54" s="286"/>
      <c r="T54" s="287"/>
      <c r="U54" s="34"/>
      <c r="V54" s="34"/>
      <c r="W54" s="35" t="s">
        <v>70</v>
      </c>
      <c r="X54" s="270">
        <v>0</v>
      </c>
      <c r="Y54" s="271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116</v>
      </c>
      <c r="AG54" s="67"/>
      <c r="AJ54" s="71" t="s">
        <v>86</v>
      </c>
      <c r="AK54" s="71">
        <v>14</v>
      </c>
      <c r="BB54" s="97" t="s">
        <v>82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289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90"/>
      <c r="P55" s="276" t="s">
        <v>73</v>
      </c>
      <c r="Q55" s="277"/>
      <c r="R55" s="277"/>
      <c r="S55" s="277"/>
      <c r="T55" s="277"/>
      <c r="U55" s="277"/>
      <c r="V55" s="278"/>
      <c r="W55" s="37" t="s">
        <v>70</v>
      </c>
      <c r="X55" s="272">
        <f>IFERROR(SUM(X54:X54),"0")</f>
        <v>0</v>
      </c>
      <c r="Y55" s="272">
        <f>IFERROR(SUM(Y54:Y54),"0")</f>
        <v>0</v>
      </c>
      <c r="Z55" s="272">
        <f>IFERROR(IF(Z54="",0,Z54),"0")</f>
        <v>0</v>
      </c>
      <c r="AA55" s="273"/>
      <c r="AB55" s="273"/>
      <c r="AC55" s="273"/>
    </row>
    <row r="56" spans="1:68" hidden="1" x14ac:dyDescent="0.2">
      <c r="A56" s="280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90"/>
      <c r="P56" s="276" t="s">
        <v>73</v>
      </c>
      <c r="Q56" s="277"/>
      <c r="R56" s="277"/>
      <c r="S56" s="277"/>
      <c r="T56" s="277"/>
      <c r="U56" s="277"/>
      <c r="V56" s="278"/>
      <c r="W56" s="37" t="s">
        <v>74</v>
      </c>
      <c r="X56" s="272">
        <f>IFERROR(SUMPRODUCT(X54:X54*H54:H54),"0")</f>
        <v>0</v>
      </c>
      <c r="Y56" s="272">
        <f>IFERROR(SUMPRODUCT(Y54:Y54*H54:H54),"0")</f>
        <v>0</v>
      </c>
      <c r="Z56" s="37"/>
      <c r="AA56" s="273"/>
      <c r="AB56" s="273"/>
      <c r="AC56" s="273"/>
    </row>
    <row r="57" spans="1:68" ht="14.25" hidden="1" customHeight="1" x14ac:dyDescent="0.25">
      <c r="A57" s="279" t="s">
        <v>117</v>
      </c>
      <c r="B57" s="28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0"/>
      <c r="N57" s="280"/>
      <c r="O57" s="280"/>
      <c r="P57" s="280"/>
      <c r="Q57" s="280"/>
      <c r="R57" s="280"/>
      <c r="S57" s="280"/>
      <c r="T57" s="280"/>
      <c r="U57" s="280"/>
      <c r="V57" s="280"/>
      <c r="W57" s="280"/>
      <c r="X57" s="280"/>
      <c r="Y57" s="280"/>
      <c r="Z57" s="280"/>
      <c r="AA57" s="264"/>
      <c r="AB57" s="264"/>
      <c r="AC57" s="264"/>
    </row>
    <row r="58" spans="1:68" ht="16.5" hidden="1" customHeight="1" x14ac:dyDescent="0.25">
      <c r="A58" s="54" t="s">
        <v>118</v>
      </c>
      <c r="B58" s="54" t="s">
        <v>119</v>
      </c>
      <c r="C58" s="31">
        <v>4301136018</v>
      </c>
      <c r="D58" s="274">
        <v>4607111037008</v>
      </c>
      <c r="E58" s="275"/>
      <c r="F58" s="269">
        <v>0.36</v>
      </c>
      <c r="G58" s="32">
        <v>4</v>
      </c>
      <c r="H58" s="269">
        <v>1.44</v>
      </c>
      <c r="I58" s="269">
        <v>1.74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6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8" s="286"/>
      <c r="R58" s="286"/>
      <c r="S58" s="286"/>
      <c r="T58" s="287"/>
      <c r="U58" s="34"/>
      <c r="V58" s="34"/>
      <c r="W58" s="35" t="s">
        <v>70</v>
      </c>
      <c r="X58" s="270">
        <v>0</v>
      </c>
      <c r="Y58" s="271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120</v>
      </c>
      <c r="AG58" s="67"/>
      <c r="AJ58" s="71" t="s">
        <v>72</v>
      </c>
      <c r="AK58" s="71">
        <v>1</v>
      </c>
      <c r="BB58" s="99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121</v>
      </c>
      <c r="B59" s="54" t="s">
        <v>122</v>
      </c>
      <c r="C59" s="31">
        <v>4301136015</v>
      </c>
      <c r="D59" s="274">
        <v>4607111037398</v>
      </c>
      <c r="E59" s="275"/>
      <c r="F59" s="269">
        <v>0.09</v>
      </c>
      <c r="G59" s="32">
        <v>24</v>
      </c>
      <c r="H59" s="269">
        <v>2.16</v>
      </c>
      <c r="I59" s="269">
        <v>4.0199999999999996</v>
      </c>
      <c r="J59" s="32">
        <v>126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2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9" s="286"/>
      <c r="R59" s="286"/>
      <c r="S59" s="286"/>
      <c r="T59" s="287"/>
      <c r="U59" s="34"/>
      <c r="V59" s="34"/>
      <c r="W59" s="35" t="s">
        <v>70</v>
      </c>
      <c r="X59" s="270">
        <v>0</v>
      </c>
      <c r="Y59" s="271">
        <f>IFERROR(IF(X59="","",X59),"")</f>
        <v>0</v>
      </c>
      <c r="Z59" s="36">
        <f>IFERROR(IF(X59="","",X59*0.00936),"")</f>
        <v>0</v>
      </c>
      <c r="AA59" s="56"/>
      <c r="AB59" s="57"/>
      <c r="AC59" s="100" t="s">
        <v>120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idden="1" x14ac:dyDescent="0.2">
      <c r="A60" s="289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90"/>
      <c r="P60" s="276" t="s">
        <v>73</v>
      </c>
      <c r="Q60" s="277"/>
      <c r="R60" s="277"/>
      <c r="S60" s="277"/>
      <c r="T60" s="277"/>
      <c r="U60" s="277"/>
      <c r="V60" s="278"/>
      <c r="W60" s="37" t="s">
        <v>70</v>
      </c>
      <c r="X60" s="272">
        <f>IFERROR(SUM(X58:X59),"0")</f>
        <v>0</v>
      </c>
      <c r="Y60" s="272">
        <f>IFERROR(SUM(Y58:Y59),"0")</f>
        <v>0</v>
      </c>
      <c r="Z60" s="272">
        <f>IFERROR(IF(Z58="",0,Z58),"0")+IFERROR(IF(Z59="",0,Z59),"0")</f>
        <v>0</v>
      </c>
      <c r="AA60" s="273"/>
      <c r="AB60" s="273"/>
      <c r="AC60" s="273"/>
    </row>
    <row r="61" spans="1:68" hidden="1" x14ac:dyDescent="0.2">
      <c r="A61" s="280"/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90"/>
      <c r="P61" s="276" t="s">
        <v>73</v>
      </c>
      <c r="Q61" s="277"/>
      <c r="R61" s="277"/>
      <c r="S61" s="277"/>
      <c r="T61" s="277"/>
      <c r="U61" s="277"/>
      <c r="V61" s="278"/>
      <c r="W61" s="37" t="s">
        <v>74</v>
      </c>
      <c r="X61" s="272">
        <f>IFERROR(SUMPRODUCT(X58:X59*H58:H59),"0")</f>
        <v>0</v>
      </c>
      <c r="Y61" s="272">
        <f>IFERROR(SUMPRODUCT(Y58:Y59*H58:H59),"0")</f>
        <v>0</v>
      </c>
      <c r="Z61" s="37"/>
      <c r="AA61" s="273"/>
      <c r="AB61" s="273"/>
      <c r="AC61" s="273"/>
    </row>
    <row r="62" spans="1:68" ht="14.25" hidden="1" customHeight="1" x14ac:dyDescent="0.25">
      <c r="A62" s="279" t="s">
        <v>123</v>
      </c>
      <c r="B62" s="28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0"/>
      <c r="V62" s="280"/>
      <c r="W62" s="280"/>
      <c r="X62" s="280"/>
      <c r="Y62" s="280"/>
      <c r="Z62" s="280"/>
      <c r="AA62" s="264"/>
      <c r="AB62" s="264"/>
      <c r="AC62" s="264"/>
    </row>
    <row r="63" spans="1:68" ht="27" hidden="1" customHeight="1" x14ac:dyDescent="0.25">
      <c r="A63" s="54" t="s">
        <v>124</v>
      </c>
      <c r="B63" s="54" t="s">
        <v>125</v>
      </c>
      <c r="C63" s="31">
        <v>4301135664</v>
      </c>
      <c r="D63" s="274">
        <v>4607111039705</v>
      </c>
      <c r="E63" s="275"/>
      <c r="F63" s="269">
        <v>0.2</v>
      </c>
      <c r="G63" s="32">
        <v>6</v>
      </c>
      <c r="H63" s="269">
        <v>1.2</v>
      </c>
      <c r="I63" s="269">
        <v>1.56</v>
      </c>
      <c r="J63" s="32">
        <v>140</v>
      </c>
      <c r="K63" s="32" t="s">
        <v>80</v>
      </c>
      <c r="L63" s="32" t="s">
        <v>126</v>
      </c>
      <c r="M63" s="33" t="s">
        <v>69</v>
      </c>
      <c r="N63" s="33"/>
      <c r="O63" s="32">
        <v>365</v>
      </c>
      <c r="P63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70">
        <v>0</v>
      </c>
      <c r="Y63" s="27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120</v>
      </c>
      <c r="AG63" s="67"/>
      <c r="AJ63" s="71" t="s">
        <v>127</v>
      </c>
      <c r="AK63" s="71">
        <v>140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128</v>
      </c>
      <c r="B64" s="54" t="s">
        <v>129</v>
      </c>
      <c r="C64" s="31">
        <v>4301135665</v>
      </c>
      <c r="D64" s="274">
        <v>4607111039729</v>
      </c>
      <c r="E64" s="275"/>
      <c r="F64" s="269">
        <v>0.2</v>
      </c>
      <c r="G64" s="32">
        <v>6</v>
      </c>
      <c r="H64" s="269">
        <v>1.2</v>
      </c>
      <c r="I64" s="269">
        <v>1.56</v>
      </c>
      <c r="J64" s="32">
        <v>140</v>
      </c>
      <c r="K64" s="32" t="s">
        <v>80</v>
      </c>
      <c r="L64" s="32" t="s">
        <v>126</v>
      </c>
      <c r="M64" s="33" t="s">
        <v>69</v>
      </c>
      <c r="N64" s="33"/>
      <c r="O64" s="32">
        <v>365</v>
      </c>
      <c r="P64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70">
        <v>0</v>
      </c>
      <c r="Y64" s="271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130</v>
      </c>
      <c r="AG64" s="67"/>
      <c r="AJ64" s="71" t="s">
        <v>127</v>
      </c>
      <c r="AK64" s="71">
        <v>140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131</v>
      </c>
      <c r="B65" s="54" t="s">
        <v>132</v>
      </c>
      <c r="C65" s="31">
        <v>4301135702</v>
      </c>
      <c r="D65" s="274">
        <v>4620207490228</v>
      </c>
      <c r="E65" s="275"/>
      <c r="F65" s="269">
        <v>0.2</v>
      </c>
      <c r="G65" s="32">
        <v>6</v>
      </c>
      <c r="H65" s="269">
        <v>1.2</v>
      </c>
      <c r="I65" s="269">
        <v>1.56</v>
      </c>
      <c r="J65" s="32">
        <v>140</v>
      </c>
      <c r="K65" s="32" t="s">
        <v>80</v>
      </c>
      <c r="L65" s="32" t="s">
        <v>126</v>
      </c>
      <c r="M65" s="33" t="s">
        <v>69</v>
      </c>
      <c r="N65" s="33"/>
      <c r="O65" s="32">
        <v>365</v>
      </c>
      <c r="P65" s="45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5" s="286"/>
      <c r="R65" s="286"/>
      <c r="S65" s="286"/>
      <c r="T65" s="287"/>
      <c r="U65" s="34"/>
      <c r="V65" s="34"/>
      <c r="W65" s="35" t="s">
        <v>70</v>
      </c>
      <c r="X65" s="270">
        <v>0</v>
      </c>
      <c r="Y65" s="271">
        <f>IFERROR(IF(X65="","",X65),"")</f>
        <v>0</v>
      </c>
      <c r="Z65" s="36">
        <f>IFERROR(IF(X65="","",X65*0.00941),"")</f>
        <v>0</v>
      </c>
      <c r="AA65" s="56"/>
      <c r="AB65" s="57"/>
      <c r="AC65" s="106" t="s">
        <v>130</v>
      </c>
      <c r="AG65" s="67"/>
      <c r="AJ65" s="71" t="s">
        <v>127</v>
      </c>
      <c r="AK65" s="71">
        <v>140</v>
      </c>
      <c r="BB65" s="107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289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90"/>
      <c r="P66" s="276" t="s">
        <v>73</v>
      </c>
      <c r="Q66" s="277"/>
      <c r="R66" s="277"/>
      <c r="S66" s="277"/>
      <c r="T66" s="277"/>
      <c r="U66" s="277"/>
      <c r="V66" s="278"/>
      <c r="W66" s="37" t="s">
        <v>70</v>
      </c>
      <c r="X66" s="272">
        <f>IFERROR(SUM(X63:X65),"0")</f>
        <v>0</v>
      </c>
      <c r="Y66" s="272">
        <f>IFERROR(SUM(Y63:Y65),"0")</f>
        <v>0</v>
      </c>
      <c r="Z66" s="272">
        <f>IFERROR(IF(Z63="",0,Z63),"0")+IFERROR(IF(Z64="",0,Z64),"0")+IFERROR(IF(Z65="",0,Z65),"0")</f>
        <v>0</v>
      </c>
      <c r="AA66" s="273"/>
      <c r="AB66" s="273"/>
      <c r="AC66" s="273"/>
    </row>
    <row r="67" spans="1:68" hidden="1" x14ac:dyDescent="0.2">
      <c r="A67" s="280"/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90"/>
      <c r="P67" s="276" t="s">
        <v>73</v>
      </c>
      <c r="Q67" s="277"/>
      <c r="R67" s="277"/>
      <c r="S67" s="277"/>
      <c r="T67" s="277"/>
      <c r="U67" s="277"/>
      <c r="V67" s="278"/>
      <c r="W67" s="37" t="s">
        <v>74</v>
      </c>
      <c r="X67" s="272">
        <f>IFERROR(SUMPRODUCT(X63:X65*H63:H65),"0")</f>
        <v>0</v>
      </c>
      <c r="Y67" s="272">
        <f>IFERROR(SUMPRODUCT(Y63:Y65*H63:H65),"0")</f>
        <v>0</v>
      </c>
      <c r="Z67" s="37"/>
      <c r="AA67" s="273"/>
      <c r="AB67" s="273"/>
      <c r="AC67" s="273"/>
    </row>
    <row r="68" spans="1:68" ht="16.5" hidden="1" customHeight="1" x14ac:dyDescent="0.25">
      <c r="A68" s="305" t="s">
        <v>133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5"/>
      <c r="AB68" s="265"/>
      <c r="AC68" s="265"/>
    </row>
    <row r="69" spans="1:68" ht="14.25" hidden="1" customHeight="1" x14ac:dyDescent="0.25">
      <c r="A69" s="279" t="s">
        <v>64</v>
      </c>
      <c r="B69" s="28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280"/>
      <c r="U69" s="280"/>
      <c r="V69" s="280"/>
      <c r="W69" s="280"/>
      <c r="X69" s="280"/>
      <c r="Y69" s="280"/>
      <c r="Z69" s="280"/>
      <c r="AA69" s="264"/>
      <c r="AB69" s="264"/>
      <c r="AC69" s="264"/>
    </row>
    <row r="70" spans="1:68" ht="27" hidden="1" customHeight="1" x14ac:dyDescent="0.25">
      <c r="A70" s="54" t="s">
        <v>134</v>
      </c>
      <c r="B70" s="54" t="s">
        <v>135</v>
      </c>
      <c r="C70" s="31">
        <v>4301070977</v>
      </c>
      <c r="D70" s="274">
        <v>4607111037411</v>
      </c>
      <c r="E70" s="275"/>
      <c r="F70" s="269">
        <v>2.7</v>
      </c>
      <c r="G70" s="32">
        <v>1</v>
      </c>
      <c r="H70" s="269">
        <v>2.7</v>
      </c>
      <c r="I70" s="269">
        <v>2.8132000000000001</v>
      </c>
      <c r="J70" s="32">
        <v>234</v>
      </c>
      <c r="K70" s="32" t="s">
        <v>136</v>
      </c>
      <c r="L70" s="32" t="s">
        <v>85</v>
      </c>
      <c r="M70" s="33" t="s">
        <v>69</v>
      </c>
      <c r="N70" s="33"/>
      <c r="O70" s="32">
        <v>180</v>
      </c>
      <c r="P70" s="4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0" s="286"/>
      <c r="R70" s="286"/>
      <c r="S70" s="286"/>
      <c r="T70" s="287"/>
      <c r="U70" s="34"/>
      <c r="V70" s="34"/>
      <c r="W70" s="35" t="s">
        <v>70</v>
      </c>
      <c r="X70" s="270">
        <v>0</v>
      </c>
      <c r="Y70" s="271">
        <f>IFERROR(IF(X70="","",X70),"")</f>
        <v>0</v>
      </c>
      <c r="Z70" s="36">
        <f>IFERROR(IF(X70="","",X70*0.00502),"")</f>
        <v>0</v>
      </c>
      <c r="AA70" s="56"/>
      <c r="AB70" s="57"/>
      <c r="AC70" s="108" t="s">
        <v>137</v>
      </c>
      <c r="AG70" s="67"/>
      <c r="AJ70" s="71" t="s">
        <v>86</v>
      </c>
      <c r="AK70" s="71">
        <v>18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138</v>
      </c>
      <c r="B71" s="54" t="s">
        <v>139</v>
      </c>
      <c r="C71" s="31">
        <v>4301070981</v>
      </c>
      <c r="D71" s="274">
        <v>4607111036728</v>
      </c>
      <c r="E71" s="275"/>
      <c r="F71" s="269">
        <v>5</v>
      </c>
      <c r="G71" s="32">
        <v>1</v>
      </c>
      <c r="H71" s="269">
        <v>5</v>
      </c>
      <c r="I71" s="269">
        <v>5.2131999999999996</v>
      </c>
      <c r="J71" s="32">
        <v>144</v>
      </c>
      <c r="K71" s="32" t="s">
        <v>67</v>
      </c>
      <c r="L71" s="32" t="s">
        <v>85</v>
      </c>
      <c r="M71" s="33" t="s">
        <v>69</v>
      </c>
      <c r="N71" s="33"/>
      <c r="O71" s="32">
        <v>180</v>
      </c>
      <c r="P71" s="45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1" s="286"/>
      <c r="R71" s="286"/>
      <c r="S71" s="286"/>
      <c r="T71" s="287"/>
      <c r="U71" s="34"/>
      <c r="V71" s="34"/>
      <c r="W71" s="35" t="s">
        <v>70</v>
      </c>
      <c r="X71" s="270">
        <v>0</v>
      </c>
      <c r="Y71" s="271">
        <f>IFERROR(IF(X71="","",X71),"")</f>
        <v>0</v>
      </c>
      <c r="Z71" s="36">
        <f>IFERROR(IF(X71="","",X71*0.00866),"")</f>
        <v>0</v>
      </c>
      <c r="AA71" s="56"/>
      <c r="AB71" s="57"/>
      <c r="AC71" s="110" t="s">
        <v>137</v>
      </c>
      <c r="AG71" s="67"/>
      <c r="AJ71" s="71" t="s">
        <v>86</v>
      </c>
      <c r="AK71" s="71">
        <v>12</v>
      </c>
      <c r="BB71" s="111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289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90"/>
      <c r="P72" s="276" t="s">
        <v>73</v>
      </c>
      <c r="Q72" s="277"/>
      <c r="R72" s="277"/>
      <c r="S72" s="277"/>
      <c r="T72" s="277"/>
      <c r="U72" s="277"/>
      <c r="V72" s="278"/>
      <c r="W72" s="37" t="s">
        <v>70</v>
      </c>
      <c r="X72" s="272">
        <f>IFERROR(SUM(X70:X71),"0")</f>
        <v>0</v>
      </c>
      <c r="Y72" s="272">
        <f>IFERROR(SUM(Y70:Y71),"0")</f>
        <v>0</v>
      </c>
      <c r="Z72" s="272">
        <f>IFERROR(IF(Z70="",0,Z70),"0")+IFERROR(IF(Z71="",0,Z71),"0")</f>
        <v>0</v>
      </c>
      <c r="AA72" s="273"/>
      <c r="AB72" s="273"/>
      <c r="AC72" s="273"/>
    </row>
    <row r="73" spans="1:68" hidden="1" x14ac:dyDescent="0.2">
      <c r="A73" s="280"/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90"/>
      <c r="P73" s="276" t="s">
        <v>73</v>
      </c>
      <c r="Q73" s="277"/>
      <c r="R73" s="277"/>
      <c r="S73" s="277"/>
      <c r="T73" s="277"/>
      <c r="U73" s="277"/>
      <c r="V73" s="278"/>
      <c r="W73" s="37" t="s">
        <v>74</v>
      </c>
      <c r="X73" s="272">
        <f>IFERROR(SUMPRODUCT(X70:X71*H70:H71),"0")</f>
        <v>0</v>
      </c>
      <c r="Y73" s="272">
        <f>IFERROR(SUMPRODUCT(Y70:Y71*H70:H71),"0")</f>
        <v>0</v>
      </c>
      <c r="Z73" s="37"/>
      <c r="AA73" s="273"/>
      <c r="AB73" s="273"/>
      <c r="AC73" s="273"/>
    </row>
    <row r="74" spans="1:68" ht="16.5" hidden="1" customHeight="1" x14ac:dyDescent="0.25">
      <c r="A74" s="305" t="s">
        <v>140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5"/>
      <c r="AB74" s="265"/>
      <c r="AC74" s="265"/>
    </row>
    <row r="75" spans="1:68" ht="14.25" hidden="1" customHeight="1" x14ac:dyDescent="0.25">
      <c r="A75" s="279" t="s">
        <v>123</v>
      </c>
      <c r="B75" s="280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  <c r="N75" s="280"/>
      <c r="O75" s="280"/>
      <c r="P75" s="280"/>
      <c r="Q75" s="280"/>
      <c r="R75" s="280"/>
      <c r="S75" s="280"/>
      <c r="T75" s="280"/>
      <c r="U75" s="280"/>
      <c r="V75" s="280"/>
      <c r="W75" s="280"/>
      <c r="X75" s="280"/>
      <c r="Y75" s="280"/>
      <c r="Z75" s="280"/>
      <c r="AA75" s="264"/>
      <c r="AB75" s="264"/>
      <c r="AC75" s="264"/>
    </row>
    <row r="76" spans="1:68" ht="27" customHeight="1" x14ac:dyDescent="0.25">
      <c r="A76" s="54" t="s">
        <v>141</v>
      </c>
      <c r="B76" s="54" t="s">
        <v>142</v>
      </c>
      <c r="C76" s="31">
        <v>4301135574</v>
      </c>
      <c r="D76" s="274">
        <v>4607111033659</v>
      </c>
      <c r="E76" s="275"/>
      <c r="F76" s="269">
        <v>0.3</v>
      </c>
      <c r="G76" s="32">
        <v>12</v>
      </c>
      <c r="H76" s="269">
        <v>3.6</v>
      </c>
      <c r="I76" s="269">
        <v>4.3036000000000003</v>
      </c>
      <c r="J76" s="32">
        <v>70</v>
      </c>
      <c r="K76" s="32" t="s">
        <v>80</v>
      </c>
      <c r="L76" s="32" t="s">
        <v>85</v>
      </c>
      <c r="M76" s="33" t="s">
        <v>69</v>
      </c>
      <c r="N76" s="33"/>
      <c r="O76" s="32">
        <v>180</v>
      </c>
      <c r="P76" s="38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6" s="286"/>
      <c r="R76" s="286"/>
      <c r="S76" s="286"/>
      <c r="T76" s="287"/>
      <c r="U76" s="34"/>
      <c r="V76" s="34"/>
      <c r="W76" s="35" t="s">
        <v>70</v>
      </c>
      <c r="X76" s="270">
        <v>28</v>
      </c>
      <c r="Y76" s="271">
        <f>IFERROR(IF(X76="","",X76),"")</f>
        <v>28</v>
      </c>
      <c r="Z76" s="36">
        <f>IFERROR(IF(X76="","",X76*0.01788),"")</f>
        <v>0.50063999999999997</v>
      </c>
      <c r="AA76" s="56"/>
      <c r="AB76" s="57"/>
      <c r="AC76" s="112" t="s">
        <v>143</v>
      </c>
      <c r="AG76" s="67"/>
      <c r="AJ76" s="71" t="s">
        <v>86</v>
      </c>
      <c r="AK76" s="71">
        <v>14</v>
      </c>
      <c r="BB76" s="113" t="s">
        <v>82</v>
      </c>
      <c r="BM76" s="67">
        <f>IFERROR(X76*I76,"0")</f>
        <v>120.50080000000001</v>
      </c>
      <c r="BN76" s="67">
        <f>IFERROR(Y76*I76,"0")</f>
        <v>120.50080000000001</v>
      </c>
      <c r="BO76" s="67">
        <f>IFERROR(X76/J76,"0")</f>
        <v>0.4</v>
      </c>
      <c r="BP76" s="67">
        <f>IFERROR(Y76/J76,"0")</f>
        <v>0.4</v>
      </c>
    </row>
    <row r="77" spans="1:68" x14ac:dyDescent="0.2">
      <c r="A77" s="289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90"/>
      <c r="P77" s="276" t="s">
        <v>73</v>
      </c>
      <c r="Q77" s="277"/>
      <c r="R77" s="277"/>
      <c r="S77" s="277"/>
      <c r="T77" s="277"/>
      <c r="U77" s="277"/>
      <c r="V77" s="278"/>
      <c r="W77" s="37" t="s">
        <v>70</v>
      </c>
      <c r="X77" s="272">
        <f>IFERROR(SUM(X76:X76),"0")</f>
        <v>28</v>
      </c>
      <c r="Y77" s="272">
        <f>IFERROR(SUM(Y76:Y76),"0")</f>
        <v>28</v>
      </c>
      <c r="Z77" s="272">
        <f>IFERROR(IF(Z76="",0,Z76),"0")</f>
        <v>0.50063999999999997</v>
      </c>
      <c r="AA77" s="273"/>
      <c r="AB77" s="273"/>
      <c r="AC77" s="273"/>
    </row>
    <row r="78" spans="1:68" x14ac:dyDescent="0.2">
      <c r="A78" s="280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90"/>
      <c r="P78" s="276" t="s">
        <v>73</v>
      </c>
      <c r="Q78" s="277"/>
      <c r="R78" s="277"/>
      <c r="S78" s="277"/>
      <c r="T78" s="277"/>
      <c r="U78" s="277"/>
      <c r="V78" s="278"/>
      <c r="W78" s="37" t="s">
        <v>74</v>
      </c>
      <c r="X78" s="272">
        <f>IFERROR(SUMPRODUCT(X76:X76*H76:H76),"0")</f>
        <v>100.8</v>
      </c>
      <c r="Y78" s="272">
        <f>IFERROR(SUMPRODUCT(Y76:Y76*H76:H76),"0")</f>
        <v>100.8</v>
      </c>
      <c r="Z78" s="37"/>
      <c r="AA78" s="273"/>
      <c r="AB78" s="273"/>
      <c r="AC78" s="273"/>
    </row>
    <row r="79" spans="1:68" ht="16.5" hidden="1" customHeight="1" x14ac:dyDescent="0.25">
      <c r="A79" s="305" t="s">
        <v>144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5"/>
      <c r="AB79" s="265"/>
      <c r="AC79" s="265"/>
    </row>
    <row r="80" spans="1:68" ht="14.25" hidden="1" customHeight="1" x14ac:dyDescent="0.25">
      <c r="A80" s="279" t="s">
        <v>145</v>
      </c>
      <c r="B80" s="280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280"/>
      <c r="U80" s="280"/>
      <c r="V80" s="280"/>
      <c r="W80" s="280"/>
      <c r="X80" s="280"/>
      <c r="Y80" s="280"/>
      <c r="Z80" s="280"/>
      <c r="AA80" s="264"/>
      <c r="AB80" s="264"/>
      <c r="AC80" s="264"/>
    </row>
    <row r="81" spans="1:68" ht="27" customHeight="1" x14ac:dyDescent="0.25">
      <c r="A81" s="54" t="s">
        <v>146</v>
      </c>
      <c r="B81" s="54" t="s">
        <v>147</v>
      </c>
      <c r="C81" s="31">
        <v>4301131047</v>
      </c>
      <c r="D81" s="274">
        <v>4607111034120</v>
      </c>
      <c r="E81" s="275"/>
      <c r="F81" s="269">
        <v>0.3</v>
      </c>
      <c r="G81" s="32">
        <v>12</v>
      </c>
      <c r="H81" s="269">
        <v>3.6</v>
      </c>
      <c r="I81" s="269">
        <v>4.3036000000000003</v>
      </c>
      <c r="J81" s="32">
        <v>70</v>
      </c>
      <c r="K81" s="32" t="s">
        <v>80</v>
      </c>
      <c r="L81" s="32" t="s">
        <v>85</v>
      </c>
      <c r="M81" s="33" t="s">
        <v>69</v>
      </c>
      <c r="N81" s="33"/>
      <c r="O81" s="32">
        <v>180</v>
      </c>
      <c r="P81" s="29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70">
        <v>70</v>
      </c>
      <c r="Y81" s="271">
        <f>IFERROR(IF(X81="","",X81),"")</f>
        <v>70</v>
      </c>
      <c r="Z81" s="36">
        <f>IFERROR(IF(X81="","",X81*0.01788),"")</f>
        <v>1.2516</v>
      </c>
      <c r="AA81" s="56"/>
      <c r="AB81" s="57"/>
      <c r="AC81" s="114" t="s">
        <v>148</v>
      </c>
      <c r="AG81" s="67"/>
      <c r="AJ81" s="71" t="s">
        <v>86</v>
      </c>
      <c r="AK81" s="71">
        <v>14</v>
      </c>
      <c r="BB81" s="115" t="s">
        <v>82</v>
      </c>
      <c r="BM81" s="67">
        <f>IFERROR(X81*I81,"0")</f>
        <v>301.25200000000001</v>
      </c>
      <c r="BN81" s="67">
        <f>IFERROR(Y81*I81,"0")</f>
        <v>301.25200000000001</v>
      </c>
      <c r="BO81" s="67">
        <f>IFERROR(X81/J81,"0")</f>
        <v>1</v>
      </c>
      <c r="BP81" s="67">
        <f>IFERROR(Y81/J81,"0")</f>
        <v>1</v>
      </c>
    </row>
    <row r="82" spans="1:68" ht="27" hidden="1" customHeight="1" x14ac:dyDescent="0.25">
      <c r="A82" s="54" t="s">
        <v>149</v>
      </c>
      <c r="B82" s="54" t="s">
        <v>150</v>
      </c>
      <c r="C82" s="31">
        <v>4301131046</v>
      </c>
      <c r="D82" s="274">
        <v>4607111034137</v>
      </c>
      <c r="E82" s="275"/>
      <c r="F82" s="269">
        <v>0.3</v>
      </c>
      <c r="G82" s="32">
        <v>12</v>
      </c>
      <c r="H82" s="269">
        <v>3.6</v>
      </c>
      <c r="I82" s="269">
        <v>4.3036000000000003</v>
      </c>
      <c r="J82" s="32">
        <v>70</v>
      </c>
      <c r="K82" s="32" t="s">
        <v>80</v>
      </c>
      <c r="L82" s="32" t="s">
        <v>85</v>
      </c>
      <c r="M82" s="33" t="s">
        <v>69</v>
      </c>
      <c r="N82" s="33"/>
      <c r="O82" s="32">
        <v>180</v>
      </c>
      <c r="P82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2" s="286"/>
      <c r="R82" s="286"/>
      <c r="S82" s="286"/>
      <c r="T82" s="287"/>
      <c r="U82" s="34"/>
      <c r="V82" s="34"/>
      <c r="W82" s="35" t="s">
        <v>70</v>
      </c>
      <c r="X82" s="270">
        <v>0</v>
      </c>
      <c r="Y82" s="271">
        <f>IFERROR(IF(X82="","",X82),"")</f>
        <v>0</v>
      </c>
      <c r="Z82" s="36">
        <f>IFERROR(IF(X82="","",X82*0.01788),"")</f>
        <v>0</v>
      </c>
      <c r="AA82" s="56"/>
      <c r="AB82" s="57"/>
      <c r="AC82" s="116" t="s">
        <v>151</v>
      </c>
      <c r="AG82" s="67"/>
      <c r="AJ82" s="71" t="s">
        <v>86</v>
      </c>
      <c r="AK82" s="71">
        <v>14</v>
      </c>
      <c r="BB82" s="117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289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90"/>
      <c r="P83" s="276" t="s">
        <v>73</v>
      </c>
      <c r="Q83" s="277"/>
      <c r="R83" s="277"/>
      <c r="S83" s="277"/>
      <c r="T83" s="277"/>
      <c r="U83" s="277"/>
      <c r="V83" s="278"/>
      <c r="W83" s="37" t="s">
        <v>70</v>
      </c>
      <c r="X83" s="272">
        <f>IFERROR(SUM(X81:X82),"0")</f>
        <v>70</v>
      </c>
      <c r="Y83" s="272">
        <f>IFERROR(SUM(Y81:Y82),"0")</f>
        <v>70</v>
      </c>
      <c r="Z83" s="272">
        <f>IFERROR(IF(Z81="",0,Z81),"0")+IFERROR(IF(Z82="",0,Z82),"0")</f>
        <v>1.2516</v>
      </c>
      <c r="AA83" s="273"/>
      <c r="AB83" s="273"/>
      <c r="AC83" s="273"/>
    </row>
    <row r="84" spans="1:68" x14ac:dyDescent="0.2">
      <c r="A84" s="280"/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90"/>
      <c r="P84" s="276" t="s">
        <v>73</v>
      </c>
      <c r="Q84" s="277"/>
      <c r="R84" s="277"/>
      <c r="S84" s="277"/>
      <c r="T84" s="277"/>
      <c r="U84" s="277"/>
      <c r="V84" s="278"/>
      <c r="W84" s="37" t="s">
        <v>74</v>
      </c>
      <c r="X84" s="272">
        <f>IFERROR(SUMPRODUCT(X81:X82*H81:H82),"0")</f>
        <v>252</v>
      </c>
      <c r="Y84" s="272">
        <f>IFERROR(SUMPRODUCT(Y81:Y82*H81:H82),"0")</f>
        <v>252</v>
      </c>
      <c r="Z84" s="37"/>
      <c r="AA84" s="273"/>
      <c r="AB84" s="273"/>
      <c r="AC84" s="273"/>
    </row>
    <row r="85" spans="1:68" ht="16.5" hidden="1" customHeight="1" x14ac:dyDescent="0.25">
      <c r="A85" s="305" t="s">
        <v>152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5"/>
      <c r="AB85" s="265"/>
      <c r="AC85" s="265"/>
    </row>
    <row r="86" spans="1:68" ht="14.25" hidden="1" customHeight="1" x14ac:dyDescent="0.25">
      <c r="A86" s="279" t="s">
        <v>123</v>
      </c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  <c r="N86" s="280"/>
      <c r="O86" s="280"/>
      <c r="P86" s="280"/>
      <c r="Q86" s="280"/>
      <c r="R86" s="280"/>
      <c r="S86" s="280"/>
      <c r="T86" s="280"/>
      <c r="U86" s="280"/>
      <c r="V86" s="280"/>
      <c r="W86" s="280"/>
      <c r="X86" s="280"/>
      <c r="Y86" s="280"/>
      <c r="Z86" s="280"/>
      <c r="AA86" s="264"/>
      <c r="AB86" s="264"/>
      <c r="AC86" s="264"/>
    </row>
    <row r="87" spans="1:68" ht="27" hidden="1" customHeight="1" x14ac:dyDescent="0.25">
      <c r="A87" s="54" t="s">
        <v>153</v>
      </c>
      <c r="B87" s="54" t="s">
        <v>154</v>
      </c>
      <c r="C87" s="31">
        <v>4301135763</v>
      </c>
      <c r="D87" s="274">
        <v>4620207491027</v>
      </c>
      <c r="E87" s="275"/>
      <c r="F87" s="269">
        <v>0.24</v>
      </c>
      <c r="G87" s="32">
        <v>12</v>
      </c>
      <c r="H87" s="269">
        <v>2.88</v>
      </c>
      <c r="I87" s="269">
        <v>3.5836000000000001</v>
      </c>
      <c r="J87" s="32">
        <v>70</v>
      </c>
      <c r="K87" s="32" t="s">
        <v>80</v>
      </c>
      <c r="L87" s="32" t="s">
        <v>85</v>
      </c>
      <c r="M87" s="33" t="s">
        <v>69</v>
      </c>
      <c r="N87" s="33"/>
      <c r="O87" s="32">
        <v>180</v>
      </c>
      <c r="P87" s="39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70">
        <v>0</v>
      </c>
      <c r="Y87" s="271">
        <f t="shared" ref="Y87:Y92" si="0">IFERROR(IF(X87="","",X87),"")</f>
        <v>0</v>
      </c>
      <c r="Z87" s="36">
        <f t="shared" ref="Z87:Z92" si="1">IFERROR(IF(X87="","",X87*0.01788),"")</f>
        <v>0</v>
      </c>
      <c r="AA87" s="56"/>
      <c r="AB87" s="57"/>
      <c r="AC87" s="118" t="s">
        <v>143</v>
      </c>
      <c r="AG87" s="67"/>
      <c r="AJ87" s="71" t="s">
        <v>86</v>
      </c>
      <c r="AK87" s="71">
        <v>14</v>
      </c>
      <c r="BB87" s="119" t="s">
        <v>82</v>
      </c>
      <c r="BM87" s="67">
        <f t="shared" ref="BM87:BM92" si="2">IFERROR(X87*I87,"0")</f>
        <v>0</v>
      </c>
      <c r="BN87" s="67">
        <f t="shared" ref="BN87:BN92" si="3">IFERROR(Y87*I87,"0")</f>
        <v>0</v>
      </c>
      <c r="BO87" s="67">
        <f t="shared" ref="BO87:BO92" si="4">IFERROR(X87/J87,"0")</f>
        <v>0</v>
      </c>
      <c r="BP87" s="67">
        <f t="shared" ref="BP87:BP92" si="5">IFERROR(Y87/J87,"0")</f>
        <v>0</v>
      </c>
    </row>
    <row r="88" spans="1:68" ht="27" hidden="1" customHeight="1" x14ac:dyDescent="0.25">
      <c r="A88" s="54" t="s">
        <v>155</v>
      </c>
      <c r="B88" s="54" t="s">
        <v>156</v>
      </c>
      <c r="C88" s="31">
        <v>4301135793</v>
      </c>
      <c r="D88" s="274">
        <v>4620207491003</v>
      </c>
      <c r="E88" s="275"/>
      <c r="F88" s="269">
        <v>0.24</v>
      </c>
      <c r="G88" s="32">
        <v>12</v>
      </c>
      <c r="H88" s="269">
        <v>2.88</v>
      </c>
      <c r="I88" s="269">
        <v>3.5836000000000001</v>
      </c>
      <c r="J88" s="32">
        <v>70</v>
      </c>
      <c r="K88" s="32" t="s">
        <v>80</v>
      </c>
      <c r="L88" s="32" t="s">
        <v>85</v>
      </c>
      <c r="M88" s="33" t="s">
        <v>69</v>
      </c>
      <c r="N88" s="33"/>
      <c r="O88" s="32">
        <v>180</v>
      </c>
      <c r="P88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70">
        <v>0</v>
      </c>
      <c r="Y88" s="271">
        <f t="shared" si="0"/>
        <v>0</v>
      </c>
      <c r="Z88" s="36">
        <f t="shared" si="1"/>
        <v>0</v>
      </c>
      <c r="AA88" s="56"/>
      <c r="AB88" s="57"/>
      <c r="AC88" s="120" t="s">
        <v>143</v>
      </c>
      <c r="AG88" s="67"/>
      <c r="AJ88" s="71" t="s">
        <v>86</v>
      </c>
      <c r="AK88" s="71">
        <v>14</v>
      </c>
      <c r="BB88" s="121" t="s">
        <v>82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hidden="1" customHeight="1" x14ac:dyDescent="0.25">
      <c r="A89" s="54" t="s">
        <v>157</v>
      </c>
      <c r="B89" s="54" t="s">
        <v>158</v>
      </c>
      <c r="C89" s="31">
        <v>4301135768</v>
      </c>
      <c r="D89" s="274">
        <v>4620207491034</v>
      </c>
      <c r="E89" s="275"/>
      <c r="F89" s="269">
        <v>0.24</v>
      </c>
      <c r="G89" s="32">
        <v>12</v>
      </c>
      <c r="H89" s="269">
        <v>2.88</v>
      </c>
      <c r="I89" s="269">
        <v>3.5836000000000001</v>
      </c>
      <c r="J89" s="32">
        <v>70</v>
      </c>
      <c r="K89" s="32" t="s">
        <v>80</v>
      </c>
      <c r="L89" s="32" t="s">
        <v>85</v>
      </c>
      <c r="M89" s="33" t="s">
        <v>69</v>
      </c>
      <c r="N89" s="33"/>
      <c r="O89" s="32">
        <v>180</v>
      </c>
      <c r="P89" s="395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70">
        <v>0</v>
      </c>
      <c r="Y89" s="271">
        <f t="shared" si="0"/>
        <v>0</v>
      </c>
      <c r="Z89" s="36">
        <f t="shared" si="1"/>
        <v>0</v>
      </c>
      <c r="AA89" s="56"/>
      <c r="AB89" s="57"/>
      <c r="AC89" s="122" t="s">
        <v>159</v>
      </c>
      <c r="AG89" s="67"/>
      <c r="AJ89" s="71" t="s">
        <v>86</v>
      </c>
      <c r="AK89" s="71">
        <v>14</v>
      </c>
      <c r="BB89" s="123" t="s">
        <v>82</v>
      </c>
      <c r="BM89" s="67">
        <f t="shared" si="2"/>
        <v>0</v>
      </c>
      <c r="BN89" s="67">
        <f t="shared" si="3"/>
        <v>0</v>
      </c>
      <c r="BO89" s="67">
        <f t="shared" si="4"/>
        <v>0</v>
      </c>
      <c r="BP89" s="67">
        <f t="shared" si="5"/>
        <v>0</v>
      </c>
    </row>
    <row r="90" spans="1:68" ht="27" hidden="1" customHeight="1" x14ac:dyDescent="0.25">
      <c r="A90" s="54" t="s">
        <v>160</v>
      </c>
      <c r="B90" s="54" t="s">
        <v>161</v>
      </c>
      <c r="C90" s="31">
        <v>4301135760</v>
      </c>
      <c r="D90" s="274">
        <v>4620207491010</v>
      </c>
      <c r="E90" s="275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85</v>
      </c>
      <c r="M90" s="33" t="s">
        <v>69</v>
      </c>
      <c r="N90" s="33"/>
      <c r="O90" s="32">
        <v>180</v>
      </c>
      <c r="P90" s="39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70">
        <v>0</v>
      </c>
      <c r="Y90" s="271">
        <f t="shared" si="0"/>
        <v>0</v>
      </c>
      <c r="Z90" s="36">
        <f t="shared" si="1"/>
        <v>0</v>
      </c>
      <c r="AA90" s="56"/>
      <c r="AB90" s="57"/>
      <c r="AC90" s="124" t="s">
        <v>143</v>
      </c>
      <c r="AG90" s="67"/>
      <c r="AJ90" s="71" t="s">
        <v>86</v>
      </c>
      <c r="AK90" s="71">
        <v>14</v>
      </c>
      <c r="BB90" s="125" t="s">
        <v>82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hidden="1" customHeight="1" x14ac:dyDescent="0.25">
      <c r="A91" s="54" t="s">
        <v>162</v>
      </c>
      <c r="B91" s="54" t="s">
        <v>163</v>
      </c>
      <c r="C91" s="31">
        <v>4301135571</v>
      </c>
      <c r="D91" s="274">
        <v>4607111035028</v>
      </c>
      <c r="E91" s="275"/>
      <c r="F91" s="269">
        <v>0.48</v>
      </c>
      <c r="G91" s="32">
        <v>8</v>
      </c>
      <c r="H91" s="269">
        <v>3.84</v>
      </c>
      <c r="I91" s="269">
        <v>4.4488000000000003</v>
      </c>
      <c r="J91" s="32">
        <v>70</v>
      </c>
      <c r="K91" s="32" t="s">
        <v>80</v>
      </c>
      <c r="L91" s="32" t="s">
        <v>85</v>
      </c>
      <c r="M91" s="33" t="s">
        <v>69</v>
      </c>
      <c r="N91" s="33"/>
      <c r="O91" s="32">
        <v>180</v>
      </c>
      <c r="P91" s="38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1" s="286"/>
      <c r="R91" s="286"/>
      <c r="S91" s="286"/>
      <c r="T91" s="287"/>
      <c r="U91" s="34"/>
      <c r="V91" s="34"/>
      <c r="W91" s="35" t="s">
        <v>70</v>
      </c>
      <c r="X91" s="270">
        <v>0</v>
      </c>
      <c r="Y91" s="271">
        <f t="shared" si="0"/>
        <v>0</v>
      </c>
      <c r="Z91" s="36">
        <f t="shared" si="1"/>
        <v>0</v>
      </c>
      <c r="AA91" s="56"/>
      <c r="AB91" s="57"/>
      <c r="AC91" s="126" t="s">
        <v>143</v>
      </c>
      <c r="AG91" s="67"/>
      <c r="AJ91" s="71" t="s">
        <v>86</v>
      </c>
      <c r="AK91" s="71">
        <v>14</v>
      </c>
      <c r="BB91" s="127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164</v>
      </c>
      <c r="B92" s="54" t="s">
        <v>165</v>
      </c>
      <c r="C92" s="31">
        <v>4301135285</v>
      </c>
      <c r="D92" s="274">
        <v>4607111036407</v>
      </c>
      <c r="E92" s="275"/>
      <c r="F92" s="269">
        <v>0.3</v>
      </c>
      <c r="G92" s="32">
        <v>14</v>
      </c>
      <c r="H92" s="269">
        <v>4.2</v>
      </c>
      <c r="I92" s="269">
        <v>4.5292000000000003</v>
      </c>
      <c r="J92" s="32">
        <v>70</v>
      </c>
      <c r="K92" s="32" t="s">
        <v>80</v>
      </c>
      <c r="L92" s="32" t="s">
        <v>85</v>
      </c>
      <c r="M92" s="33" t="s">
        <v>69</v>
      </c>
      <c r="N92" s="33"/>
      <c r="O92" s="32">
        <v>180</v>
      </c>
      <c r="P92" s="3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2" s="286"/>
      <c r="R92" s="286"/>
      <c r="S92" s="286"/>
      <c r="T92" s="287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8" t="s">
        <v>166</v>
      </c>
      <c r="AG92" s="67"/>
      <c r="AJ92" s="71" t="s">
        <v>86</v>
      </c>
      <c r="AK92" s="71">
        <v>14</v>
      </c>
      <c r="BB92" s="129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idden="1" x14ac:dyDescent="0.2">
      <c r="A93" s="289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90"/>
      <c r="P93" s="276" t="s">
        <v>73</v>
      </c>
      <c r="Q93" s="277"/>
      <c r="R93" s="277"/>
      <c r="S93" s="277"/>
      <c r="T93" s="277"/>
      <c r="U93" s="277"/>
      <c r="V93" s="278"/>
      <c r="W93" s="37" t="s">
        <v>70</v>
      </c>
      <c r="X93" s="272">
        <f>IFERROR(SUM(X87:X92),"0")</f>
        <v>0</v>
      </c>
      <c r="Y93" s="272">
        <f>IFERROR(SUM(Y87:Y92),"0")</f>
        <v>0</v>
      </c>
      <c r="Z93" s="272">
        <f>IFERROR(IF(Z87="",0,Z87),"0")+IFERROR(IF(Z88="",0,Z88),"0")+IFERROR(IF(Z89="",0,Z89),"0")+IFERROR(IF(Z90="",0,Z90),"0")+IFERROR(IF(Z91="",0,Z91),"0")+IFERROR(IF(Z92="",0,Z92),"0")</f>
        <v>0</v>
      </c>
      <c r="AA93" s="273"/>
      <c r="AB93" s="273"/>
      <c r="AC93" s="273"/>
    </row>
    <row r="94" spans="1:68" hidden="1" x14ac:dyDescent="0.2">
      <c r="A94" s="280"/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90"/>
      <c r="P94" s="276" t="s">
        <v>73</v>
      </c>
      <c r="Q94" s="277"/>
      <c r="R94" s="277"/>
      <c r="S94" s="277"/>
      <c r="T94" s="277"/>
      <c r="U94" s="277"/>
      <c r="V94" s="278"/>
      <c r="W94" s="37" t="s">
        <v>74</v>
      </c>
      <c r="X94" s="272">
        <f>IFERROR(SUMPRODUCT(X87:X92*H87:H92),"0")</f>
        <v>0</v>
      </c>
      <c r="Y94" s="272">
        <f>IFERROR(SUMPRODUCT(Y87:Y92*H87:H92),"0")</f>
        <v>0</v>
      </c>
      <c r="Z94" s="37"/>
      <c r="AA94" s="273"/>
      <c r="AB94" s="273"/>
      <c r="AC94" s="273"/>
    </row>
    <row r="95" spans="1:68" ht="16.5" hidden="1" customHeight="1" x14ac:dyDescent="0.25">
      <c r="A95" s="305" t="s">
        <v>167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5"/>
      <c r="AB95" s="265"/>
      <c r="AC95" s="265"/>
    </row>
    <row r="96" spans="1:68" ht="14.25" hidden="1" customHeight="1" x14ac:dyDescent="0.25">
      <c r="A96" s="279" t="s">
        <v>117</v>
      </c>
      <c r="B96" s="280"/>
      <c r="C96" s="280"/>
      <c r="D96" s="280"/>
      <c r="E96" s="280"/>
      <c r="F96" s="280"/>
      <c r="G96" s="280"/>
      <c r="H96" s="280"/>
      <c r="I96" s="280"/>
      <c r="J96" s="280"/>
      <c r="K96" s="280"/>
      <c r="L96" s="280"/>
      <c r="M96" s="280"/>
      <c r="N96" s="280"/>
      <c r="O96" s="280"/>
      <c r="P96" s="280"/>
      <c r="Q96" s="280"/>
      <c r="R96" s="280"/>
      <c r="S96" s="280"/>
      <c r="T96" s="280"/>
      <c r="U96" s="280"/>
      <c r="V96" s="280"/>
      <c r="W96" s="280"/>
      <c r="X96" s="280"/>
      <c r="Y96" s="280"/>
      <c r="Z96" s="280"/>
      <c r="AA96" s="264"/>
      <c r="AB96" s="264"/>
      <c r="AC96" s="264"/>
    </row>
    <row r="97" spans="1:68" ht="27" hidden="1" customHeight="1" x14ac:dyDescent="0.25">
      <c r="A97" s="54" t="s">
        <v>168</v>
      </c>
      <c r="B97" s="54" t="s">
        <v>169</v>
      </c>
      <c r="C97" s="31">
        <v>4301136070</v>
      </c>
      <c r="D97" s="274">
        <v>4607025784012</v>
      </c>
      <c r="E97" s="275"/>
      <c r="F97" s="269">
        <v>0.09</v>
      </c>
      <c r="G97" s="32">
        <v>24</v>
      </c>
      <c r="H97" s="269">
        <v>2.16</v>
      </c>
      <c r="I97" s="269">
        <v>2.4912000000000001</v>
      </c>
      <c r="J97" s="32">
        <v>126</v>
      </c>
      <c r="K97" s="32" t="s">
        <v>80</v>
      </c>
      <c r="L97" s="32" t="s">
        <v>85</v>
      </c>
      <c r="M97" s="33" t="s">
        <v>69</v>
      </c>
      <c r="N97" s="33"/>
      <c r="O97" s="32">
        <v>180</v>
      </c>
      <c r="P97" s="35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7" s="286"/>
      <c r="R97" s="286"/>
      <c r="S97" s="286"/>
      <c r="T97" s="287"/>
      <c r="U97" s="34"/>
      <c r="V97" s="34"/>
      <c r="W97" s="35" t="s">
        <v>70</v>
      </c>
      <c r="X97" s="270">
        <v>0</v>
      </c>
      <c r="Y97" s="271">
        <f>IFERROR(IF(X97="","",X97),"")</f>
        <v>0</v>
      </c>
      <c r="Z97" s="36">
        <f>IFERROR(IF(X97="","",X97*0.00936),"")</f>
        <v>0</v>
      </c>
      <c r="AA97" s="56"/>
      <c r="AB97" s="57"/>
      <c r="AC97" s="130" t="s">
        <v>170</v>
      </c>
      <c r="AG97" s="67"/>
      <c r="AJ97" s="71" t="s">
        <v>86</v>
      </c>
      <c r="AK97" s="71">
        <v>14</v>
      </c>
      <c r="BB97" s="13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customHeight="1" x14ac:dyDescent="0.25">
      <c r="A98" s="54" t="s">
        <v>171</v>
      </c>
      <c r="B98" s="54" t="s">
        <v>172</v>
      </c>
      <c r="C98" s="31">
        <v>4301136079</v>
      </c>
      <c r="D98" s="274">
        <v>4607025784319</v>
      </c>
      <c r="E98" s="275"/>
      <c r="F98" s="269">
        <v>0.36</v>
      </c>
      <c r="G98" s="32">
        <v>10</v>
      </c>
      <c r="H98" s="269">
        <v>3.6</v>
      </c>
      <c r="I98" s="269">
        <v>4.2439999999999998</v>
      </c>
      <c r="J98" s="32">
        <v>70</v>
      </c>
      <c r="K98" s="32" t="s">
        <v>80</v>
      </c>
      <c r="L98" s="32" t="s">
        <v>85</v>
      </c>
      <c r="M98" s="33" t="s">
        <v>69</v>
      </c>
      <c r="N98" s="33"/>
      <c r="O98" s="32">
        <v>180</v>
      </c>
      <c r="P98" s="41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8" s="286"/>
      <c r="R98" s="286"/>
      <c r="S98" s="286"/>
      <c r="T98" s="287"/>
      <c r="U98" s="34"/>
      <c r="V98" s="34"/>
      <c r="W98" s="35" t="s">
        <v>70</v>
      </c>
      <c r="X98" s="270">
        <v>28</v>
      </c>
      <c r="Y98" s="271">
        <f>IFERROR(IF(X98="","",X98),"")</f>
        <v>28</v>
      </c>
      <c r="Z98" s="36">
        <f>IFERROR(IF(X98="","",X98*0.01788),"")</f>
        <v>0.50063999999999997</v>
      </c>
      <c r="AA98" s="56"/>
      <c r="AB98" s="57"/>
      <c r="AC98" s="132" t="s">
        <v>143</v>
      </c>
      <c r="AG98" s="67"/>
      <c r="AJ98" s="71" t="s">
        <v>86</v>
      </c>
      <c r="AK98" s="71">
        <v>14</v>
      </c>
      <c r="BB98" s="133" t="s">
        <v>82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x14ac:dyDescent="0.2">
      <c r="A99" s="289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90"/>
      <c r="P99" s="276" t="s">
        <v>73</v>
      </c>
      <c r="Q99" s="277"/>
      <c r="R99" s="277"/>
      <c r="S99" s="277"/>
      <c r="T99" s="277"/>
      <c r="U99" s="277"/>
      <c r="V99" s="278"/>
      <c r="W99" s="37" t="s">
        <v>70</v>
      </c>
      <c r="X99" s="272">
        <f>IFERROR(SUM(X97:X98),"0")</f>
        <v>28</v>
      </c>
      <c r="Y99" s="272">
        <f>IFERROR(SUM(Y97:Y98),"0")</f>
        <v>28</v>
      </c>
      <c r="Z99" s="272">
        <f>IFERROR(IF(Z97="",0,Z97),"0")+IFERROR(IF(Z98="",0,Z98),"0")</f>
        <v>0.50063999999999997</v>
      </c>
      <c r="AA99" s="273"/>
      <c r="AB99" s="273"/>
      <c r="AC99" s="273"/>
    </row>
    <row r="100" spans="1:68" x14ac:dyDescent="0.2">
      <c r="A100" s="280"/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90"/>
      <c r="P100" s="276" t="s">
        <v>73</v>
      </c>
      <c r="Q100" s="277"/>
      <c r="R100" s="277"/>
      <c r="S100" s="277"/>
      <c r="T100" s="277"/>
      <c r="U100" s="277"/>
      <c r="V100" s="278"/>
      <c r="W100" s="37" t="s">
        <v>74</v>
      </c>
      <c r="X100" s="272">
        <f>IFERROR(SUMPRODUCT(X97:X98*H97:H98),"0")</f>
        <v>100.8</v>
      </c>
      <c r="Y100" s="272">
        <f>IFERROR(SUMPRODUCT(Y97:Y98*H97:H98),"0")</f>
        <v>100.8</v>
      </c>
      <c r="Z100" s="37"/>
      <c r="AA100" s="273"/>
      <c r="AB100" s="273"/>
      <c r="AC100" s="273"/>
    </row>
    <row r="101" spans="1:68" ht="16.5" hidden="1" customHeight="1" x14ac:dyDescent="0.25">
      <c r="A101" s="305" t="s">
        <v>173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5"/>
      <c r="AB101" s="265"/>
      <c r="AC101" s="265"/>
    </row>
    <row r="102" spans="1:68" ht="14.25" hidden="1" customHeight="1" x14ac:dyDescent="0.25">
      <c r="A102" s="279" t="s">
        <v>64</v>
      </c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80"/>
      <c r="N102" s="280"/>
      <c r="O102" s="280"/>
      <c r="P102" s="280"/>
      <c r="Q102" s="280"/>
      <c r="R102" s="280"/>
      <c r="S102" s="280"/>
      <c r="T102" s="280"/>
      <c r="U102" s="280"/>
      <c r="V102" s="280"/>
      <c r="W102" s="280"/>
      <c r="X102" s="280"/>
      <c r="Y102" s="280"/>
      <c r="Z102" s="280"/>
      <c r="AA102" s="264"/>
      <c r="AB102" s="264"/>
      <c r="AC102" s="264"/>
    </row>
    <row r="103" spans="1:68" ht="27" hidden="1" customHeight="1" x14ac:dyDescent="0.25">
      <c r="A103" s="54" t="s">
        <v>174</v>
      </c>
      <c r="B103" s="54" t="s">
        <v>175</v>
      </c>
      <c r="C103" s="31">
        <v>4301071074</v>
      </c>
      <c r="D103" s="274">
        <v>4620207491157</v>
      </c>
      <c r="E103" s="275"/>
      <c r="F103" s="269">
        <v>0.7</v>
      </c>
      <c r="G103" s="32">
        <v>10</v>
      </c>
      <c r="H103" s="269">
        <v>7</v>
      </c>
      <c r="I103" s="269">
        <v>7.28</v>
      </c>
      <c r="J103" s="32">
        <v>84</v>
      </c>
      <c r="K103" s="32" t="s">
        <v>67</v>
      </c>
      <c r="L103" s="32" t="s">
        <v>85</v>
      </c>
      <c r="M103" s="33" t="s">
        <v>69</v>
      </c>
      <c r="N103" s="33"/>
      <c r="O103" s="32">
        <v>180</v>
      </c>
      <c r="P103" s="35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70">
        <v>0</v>
      </c>
      <c r="Y103" s="271">
        <f t="shared" ref="Y103:Y109" si="6">IFERROR(IF(X103="","",X103),"")</f>
        <v>0</v>
      </c>
      <c r="Z103" s="36">
        <f t="shared" ref="Z103:Z109" si="7">IFERROR(IF(X103="","",X103*0.0155),"")</f>
        <v>0</v>
      </c>
      <c r="AA103" s="56"/>
      <c r="AB103" s="57"/>
      <c r="AC103" s="134" t="s">
        <v>176</v>
      </c>
      <c r="AG103" s="67"/>
      <c r="AJ103" s="71" t="s">
        <v>86</v>
      </c>
      <c r="AK103" s="71">
        <v>12</v>
      </c>
      <c r="BB103" s="135" t="s">
        <v>1</v>
      </c>
      <c r="BM103" s="67">
        <f t="shared" ref="BM103:BM109" si="8">IFERROR(X103*I103,"0")</f>
        <v>0</v>
      </c>
      <c r="BN103" s="67">
        <f t="shared" ref="BN103:BN109" si="9">IFERROR(Y103*I103,"0")</f>
        <v>0</v>
      </c>
      <c r="BO103" s="67">
        <f t="shared" ref="BO103:BO109" si="10">IFERROR(X103/J103,"0")</f>
        <v>0</v>
      </c>
      <c r="BP103" s="67">
        <f t="shared" ref="BP103:BP109" si="11">IFERROR(Y103/J103,"0")</f>
        <v>0</v>
      </c>
    </row>
    <row r="104" spans="1:68" ht="27" hidden="1" customHeight="1" x14ac:dyDescent="0.25">
      <c r="A104" s="54" t="s">
        <v>177</v>
      </c>
      <c r="B104" s="54" t="s">
        <v>178</v>
      </c>
      <c r="C104" s="31">
        <v>4301071051</v>
      </c>
      <c r="D104" s="274">
        <v>4607111039262</v>
      </c>
      <c r="E104" s="275"/>
      <c r="F104" s="269">
        <v>0.4</v>
      </c>
      <c r="G104" s="32">
        <v>16</v>
      </c>
      <c r="H104" s="269">
        <v>6.4</v>
      </c>
      <c r="I104" s="269">
        <v>6.7195999999999998</v>
      </c>
      <c r="J104" s="32">
        <v>84</v>
      </c>
      <c r="K104" s="32" t="s">
        <v>67</v>
      </c>
      <c r="L104" s="32" t="s">
        <v>85</v>
      </c>
      <c r="M104" s="33" t="s">
        <v>69</v>
      </c>
      <c r="N104" s="33"/>
      <c r="O104" s="32">
        <v>180</v>
      </c>
      <c r="P104" s="29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70">
        <v>0</v>
      </c>
      <c r="Y104" s="271">
        <f t="shared" si="6"/>
        <v>0</v>
      </c>
      <c r="Z104" s="36">
        <f t="shared" si="7"/>
        <v>0</v>
      </c>
      <c r="AA104" s="56"/>
      <c r="AB104" s="57"/>
      <c r="AC104" s="136" t="s">
        <v>137</v>
      </c>
      <c r="AG104" s="67"/>
      <c r="AJ104" s="71" t="s">
        <v>86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hidden="1" customHeight="1" x14ac:dyDescent="0.25">
      <c r="A105" s="54" t="s">
        <v>179</v>
      </c>
      <c r="B105" s="54" t="s">
        <v>180</v>
      </c>
      <c r="C105" s="31">
        <v>4301071038</v>
      </c>
      <c r="D105" s="274">
        <v>4607111039248</v>
      </c>
      <c r="E105" s="275"/>
      <c r="F105" s="269">
        <v>0.7</v>
      </c>
      <c r="G105" s="32">
        <v>10</v>
      </c>
      <c r="H105" s="269">
        <v>7</v>
      </c>
      <c r="I105" s="269">
        <v>7.3</v>
      </c>
      <c r="J105" s="32">
        <v>84</v>
      </c>
      <c r="K105" s="32" t="s">
        <v>67</v>
      </c>
      <c r="L105" s="32" t="s">
        <v>85</v>
      </c>
      <c r="M105" s="33" t="s">
        <v>69</v>
      </c>
      <c r="N105" s="33"/>
      <c r="O105" s="32">
        <v>180</v>
      </c>
      <c r="P105" s="42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70">
        <v>0</v>
      </c>
      <c r="Y105" s="271">
        <f t="shared" si="6"/>
        <v>0</v>
      </c>
      <c r="Z105" s="36">
        <f t="shared" si="7"/>
        <v>0</v>
      </c>
      <c r="AA105" s="56"/>
      <c r="AB105" s="57"/>
      <c r="AC105" s="138" t="s">
        <v>137</v>
      </c>
      <c r="AG105" s="67"/>
      <c r="AJ105" s="71" t="s">
        <v>86</v>
      </c>
      <c r="AK105" s="71">
        <v>12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hidden="1" customHeight="1" x14ac:dyDescent="0.25">
      <c r="A106" s="54" t="s">
        <v>181</v>
      </c>
      <c r="B106" s="54" t="s">
        <v>182</v>
      </c>
      <c r="C106" s="31">
        <v>4301070979</v>
      </c>
      <c r="D106" s="274">
        <v>4607111037145</v>
      </c>
      <c r="E106" s="275"/>
      <c r="F106" s="269">
        <v>0.8</v>
      </c>
      <c r="G106" s="32">
        <v>8</v>
      </c>
      <c r="H106" s="269">
        <v>6.4</v>
      </c>
      <c r="I106" s="269">
        <v>6.6748000000000003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19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70">
        <v>0</v>
      </c>
      <c r="Y106" s="271">
        <f t="shared" si="6"/>
        <v>0</v>
      </c>
      <c r="Z106" s="36">
        <f t="shared" si="7"/>
        <v>0</v>
      </c>
      <c r="AA106" s="56"/>
      <c r="AB106" s="57"/>
      <c r="AC106" s="140" t="s">
        <v>183</v>
      </c>
      <c r="AG106" s="67"/>
      <c r="AJ106" s="71" t="s">
        <v>72</v>
      </c>
      <c r="AK106" s="71">
        <v>1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hidden="1" customHeight="1" x14ac:dyDescent="0.25">
      <c r="A107" s="54" t="s">
        <v>184</v>
      </c>
      <c r="B107" s="54" t="s">
        <v>185</v>
      </c>
      <c r="C107" s="31">
        <v>4301071049</v>
      </c>
      <c r="D107" s="274">
        <v>4607111039293</v>
      </c>
      <c r="E107" s="275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85</v>
      </c>
      <c r="M107" s="33" t="s">
        <v>69</v>
      </c>
      <c r="N107" s="33"/>
      <c r="O107" s="32">
        <v>180</v>
      </c>
      <c r="P107" s="4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42" t="s">
        <v>137</v>
      </c>
      <c r="AG107" s="67"/>
      <c r="AJ107" s="71" t="s">
        <v>86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hidden="1" customHeight="1" x14ac:dyDescent="0.25">
      <c r="A108" s="54" t="s">
        <v>186</v>
      </c>
      <c r="B108" s="54" t="s">
        <v>187</v>
      </c>
      <c r="C108" s="31">
        <v>4301071039</v>
      </c>
      <c r="D108" s="274">
        <v>4607111039279</v>
      </c>
      <c r="E108" s="275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85</v>
      </c>
      <c r="M108" s="33" t="s">
        <v>69</v>
      </c>
      <c r="N108" s="33"/>
      <c r="O108" s="32">
        <v>180</v>
      </c>
      <c r="P108" s="40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70">
        <v>0</v>
      </c>
      <c r="Y108" s="271">
        <f t="shared" si="6"/>
        <v>0</v>
      </c>
      <c r="Z108" s="36">
        <f t="shared" si="7"/>
        <v>0</v>
      </c>
      <c r="AA108" s="56"/>
      <c r="AB108" s="57"/>
      <c r="AC108" s="144" t="s">
        <v>137</v>
      </c>
      <c r="AG108" s="67"/>
      <c r="AJ108" s="71" t="s">
        <v>86</v>
      </c>
      <c r="AK108" s="71">
        <v>12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t="27" hidden="1" customHeight="1" x14ac:dyDescent="0.25">
      <c r="A109" s="54" t="s">
        <v>188</v>
      </c>
      <c r="B109" s="54" t="s">
        <v>189</v>
      </c>
      <c r="C109" s="31">
        <v>4301070978</v>
      </c>
      <c r="D109" s="274">
        <v>4607111037435</v>
      </c>
      <c r="E109" s="275"/>
      <c r="F109" s="269">
        <v>0.8</v>
      </c>
      <c r="G109" s="32">
        <v>8</v>
      </c>
      <c r="H109" s="269">
        <v>6.4</v>
      </c>
      <c r="I109" s="269">
        <v>6.6859999999999999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9" s="286"/>
      <c r="R109" s="286"/>
      <c r="S109" s="286"/>
      <c r="T109" s="287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6" t="s">
        <v>190</v>
      </c>
      <c r="AG109" s="67"/>
      <c r="AJ109" s="71" t="s">
        <v>72</v>
      </c>
      <c r="AK109" s="71">
        <v>1</v>
      </c>
      <c r="BB109" s="147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hidden="1" x14ac:dyDescent="0.2">
      <c r="A110" s="289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90"/>
      <c r="P110" s="276" t="s">
        <v>73</v>
      </c>
      <c r="Q110" s="277"/>
      <c r="R110" s="277"/>
      <c r="S110" s="277"/>
      <c r="T110" s="277"/>
      <c r="U110" s="277"/>
      <c r="V110" s="278"/>
      <c r="W110" s="37" t="s">
        <v>70</v>
      </c>
      <c r="X110" s="272">
        <f>IFERROR(SUM(X103:X109),"0")</f>
        <v>0</v>
      </c>
      <c r="Y110" s="272">
        <f>IFERROR(SUM(Y103:Y109),"0")</f>
        <v>0</v>
      </c>
      <c r="Z110" s="272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273"/>
      <c r="AB110" s="273"/>
      <c r="AC110" s="273"/>
    </row>
    <row r="111" spans="1:68" hidden="1" x14ac:dyDescent="0.2">
      <c r="A111" s="280"/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90"/>
      <c r="P111" s="276" t="s">
        <v>73</v>
      </c>
      <c r="Q111" s="277"/>
      <c r="R111" s="277"/>
      <c r="S111" s="277"/>
      <c r="T111" s="277"/>
      <c r="U111" s="277"/>
      <c r="V111" s="278"/>
      <c r="W111" s="37" t="s">
        <v>74</v>
      </c>
      <c r="X111" s="272">
        <f>IFERROR(SUMPRODUCT(X103:X109*H103:H109),"0")</f>
        <v>0</v>
      </c>
      <c r="Y111" s="272">
        <f>IFERROR(SUMPRODUCT(Y103:Y109*H103:H109),"0")</f>
        <v>0</v>
      </c>
      <c r="Z111" s="37"/>
      <c r="AA111" s="273"/>
      <c r="AB111" s="273"/>
      <c r="AC111" s="273"/>
    </row>
    <row r="112" spans="1:68" ht="14.25" hidden="1" customHeight="1" x14ac:dyDescent="0.25">
      <c r="A112" s="279" t="s">
        <v>123</v>
      </c>
      <c r="B112" s="280"/>
      <c r="C112" s="280"/>
      <c r="D112" s="280"/>
      <c r="E112" s="280"/>
      <c r="F112" s="280"/>
      <c r="G112" s="280"/>
      <c r="H112" s="280"/>
      <c r="I112" s="280"/>
      <c r="J112" s="280"/>
      <c r="K112" s="280"/>
      <c r="L112" s="280"/>
      <c r="M112" s="280"/>
      <c r="N112" s="280"/>
      <c r="O112" s="280"/>
      <c r="P112" s="280"/>
      <c r="Q112" s="280"/>
      <c r="R112" s="280"/>
      <c r="S112" s="280"/>
      <c r="T112" s="280"/>
      <c r="U112" s="280"/>
      <c r="V112" s="280"/>
      <c r="W112" s="280"/>
      <c r="X112" s="280"/>
      <c r="Y112" s="280"/>
      <c r="Z112" s="280"/>
      <c r="AA112" s="264"/>
      <c r="AB112" s="264"/>
      <c r="AC112" s="264"/>
    </row>
    <row r="113" spans="1:68" ht="27" hidden="1" customHeight="1" x14ac:dyDescent="0.25">
      <c r="A113" s="54" t="s">
        <v>191</v>
      </c>
      <c r="B113" s="54" t="s">
        <v>192</v>
      </c>
      <c r="C113" s="31">
        <v>4301135826</v>
      </c>
      <c r="D113" s="274">
        <v>4620207490983</v>
      </c>
      <c r="E113" s="275"/>
      <c r="F113" s="269">
        <v>0.22</v>
      </c>
      <c r="G113" s="32">
        <v>12</v>
      </c>
      <c r="H113" s="269">
        <v>2.64</v>
      </c>
      <c r="I113" s="269">
        <v>3.3435999999999999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55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3" s="286"/>
      <c r="R113" s="286"/>
      <c r="S113" s="286"/>
      <c r="T113" s="287"/>
      <c r="U113" s="34"/>
      <c r="V113" s="34"/>
      <c r="W113" s="35" t="s">
        <v>70</v>
      </c>
      <c r="X113" s="270">
        <v>0</v>
      </c>
      <c r="Y113" s="271">
        <f>IFERROR(IF(X113="","",X113),"")</f>
        <v>0</v>
      </c>
      <c r="Z113" s="36">
        <f>IFERROR(IF(X113="","",X113*0.01788),"")</f>
        <v>0</v>
      </c>
      <c r="AA113" s="56"/>
      <c r="AB113" s="57"/>
      <c r="AC113" s="148" t="s">
        <v>193</v>
      </c>
      <c r="AG113" s="67"/>
      <c r="AJ113" s="71" t="s">
        <v>72</v>
      </c>
      <c r="AK113" s="71">
        <v>1</v>
      </c>
      <c r="BB113" s="149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289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90"/>
      <c r="P114" s="276" t="s">
        <v>73</v>
      </c>
      <c r="Q114" s="277"/>
      <c r="R114" s="277"/>
      <c r="S114" s="277"/>
      <c r="T114" s="277"/>
      <c r="U114" s="277"/>
      <c r="V114" s="278"/>
      <c r="W114" s="37" t="s">
        <v>70</v>
      </c>
      <c r="X114" s="272">
        <f>IFERROR(SUM(X113:X113),"0")</f>
        <v>0</v>
      </c>
      <c r="Y114" s="272">
        <f>IFERROR(SUM(Y113:Y113),"0")</f>
        <v>0</v>
      </c>
      <c r="Z114" s="272">
        <f>IFERROR(IF(Z113="",0,Z113),"0")</f>
        <v>0</v>
      </c>
      <c r="AA114" s="273"/>
      <c r="AB114" s="273"/>
      <c r="AC114" s="273"/>
    </row>
    <row r="115" spans="1:68" hidden="1" x14ac:dyDescent="0.2">
      <c r="A115" s="280"/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90"/>
      <c r="P115" s="276" t="s">
        <v>73</v>
      </c>
      <c r="Q115" s="277"/>
      <c r="R115" s="277"/>
      <c r="S115" s="277"/>
      <c r="T115" s="277"/>
      <c r="U115" s="277"/>
      <c r="V115" s="278"/>
      <c r="W115" s="37" t="s">
        <v>74</v>
      </c>
      <c r="X115" s="272">
        <f>IFERROR(SUMPRODUCT(X113:X113*H113:H113),"0")</f>
        <v>0</v>
      </c>
      <c r="Y115" s="272">
        <f>IFERROR(SUMPRODUCT(Y113:Y113*H113:H113),"0")</f>
        <v>0</v>
      </c>
      <c r="Z115" s="37"/>
      <c r="AA115" s="273"/>
      <c r="AB115" s="273"/>
      <c r="AC115" s="273"/>
    </row>
    <row r="116" spans="1:68" ht="14.25" hidden="1" customHeight="1" x14ac:dyDescent="0.25">
      <c r="A116" s="279" t="s">
        <v>194</v>
      </c>
      <c r="B116" s="280"/>
      <c r="C116" s="280"/>
      <c r="D116" s="280"/>
      <c r="E116" s="280"/>
      <c r="F116" s="280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280"/>
      <c r="U116" s="280"/>
      <c r="V116" s="280"/>
      <c r="W116" s="280"/>
      <c r="X116" s="280"/>
      <c r="Y116" s="280"/>
      <c r="Z116" s="280"/>
      <c r="AA116" s="264"/>
      <c r="AB116" s="264"/>
      <c r="AC116" s="264"/>
    </row>
    <row r="117" spans="1:68" ht="27" hidden="1" customHeight="1" x14ac:dyDescent="0.25">
      <c r="A117" s="54" t="s">
        <v>195</v>
      </c>
      <c r="B117" s="54" t="s">
        <v>196</v>
      </c>
      <c r="C117" s="31">
        <v>4301071094</v>
      </c>
      <c r="D117" s="274">
        <v>4620207491140</v>
      </c>
      <c r="E117" s="275"/>
      <c r="F117" s="269">
        <v>0.6</v>
      </c>
      <c r="G117" s="32">
        <v>10</v>
      </c>
      <c r="H117" s="269">
        <v>6</v>
      </c>
      <c r="I117" s="269">
        <v>6.28</v>
      </c>
      <c r="J117" s="32">
        <v>84</v>
      </c>
      <c r="K117" s="32" t="s">
        <v>67</v>
      </c>
      <c r="L117" s="32" t="s">
        <v>68</v>
      </c>
      <c r="M117" s="33" t="s">
        <v>69</v>
      </c>
      <c r="N117" s="33"/>
      <c r="O117" s="32">
        <v>180</v>
      </c>
      <c r="P117" s="370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7" s="286"/>
      <c r="R117" s="286"/>
      <c r="S117" s="286"/>
      <c r="T117" s="287"/>
      <c r="U117" s="34"/>
      <c r="V117" s="34"/>
      <c r="W117" s="35" t="s">
        <v>70</v>
      </c>
      <c r="X117" s="270">
        <v>0</v>
      </c>
      <c r="Y117" s="271">
        <f>IFERROR(IF(X117="","",X117),"")</f>
        <v>0</v>
      </c>
      <c r="Z117" s="36">
        <f>IFERROR(IF(X117="","",X117*0.0155),"")</f>
        <v>0</v>
      </c>
      <c r="AA117" s="56"/>
      <c r="AB117" s="57"/>
      <c r="AC117" s="150" t="s">
        <v>197</v>
      </c>
      <c r="AG117" s="67"/>
      <c r="AJ117" s="71" t="s">
        <v>72</v>
      </c>
      <c r="AK117" s="71">
        <v>1</v>
      </c>
      <c r="BB117" s="151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289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90"/>
      <c r="P118" s="276" t="s">
        <v>73</v>
      </c>
      <c r="Q118" s="277"/>
      <c r="R118" s="277"/>
      <c r="S118" s="277"/>
      <c r="T118" s="277"/>
      <c r="U118" s="277"/>
      <c r="V118" s="278"/>
      <c r="W118" s="37" t="s">
        <v>70</v>
      </c>
      <c r="X118" s="272">
        <f>IFERROR(SUM(X117:X117),"0")</f>
        <v>0</v>
      </c>
      <c r="Y118" s="272">
        <f>IFERROR(SUM(Y117:Y117),"0")</f>
        <v>0</v>
      </c>
      <c r="Z118" s="272">
        <f>IFERROR(IF(Z117="",0,Z117),"0")</f>
        <v>0</v>
      </c>
      <c r="AA118" s="273"/>
      <c r="AB118" s="273"/>
      <c r="AC118" s="273"/>
    </row>
    <row r="119" spans="1:68" hidden="1" x14ac:dyDescent="0.2">
      <c r="A119" s="280"/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90"/>
      <c r="P119" s="276" t="s">
        <v>73</v>
      </c>
      <c r="Q119" s="277"/>
      <c r="R119" s="277"/>
      <c r="S119" s="277"/>
      <c r="T119" s="277"/>
      <c r="U119" s="277"/>
      <c r="V119" s="278"/>
      <c r="W119" s="37" t="s">
        <v>74</v>
      </c>
      <c r="X119" s="272">
        <f>IFERROR(SUMPRODUCT(X117:X117*H117:H117),"0")</f>
        <v>0</v>
      </c>
      <c r="Y119" s="272">
        <f>IFERROR(SUMPRODUCT(Y117:Y117*H117:H117),"0")</f>
        <v>0</v>
      </c>
      <c r="Z119" s="37"/>
      <c r="AA119" s="273"/>
      <c r="AB119" s="273"/>
      <c r="AC119" s="273"/>
    </row>
    <row r="120" spans="1:68" ht="16.5" hidden="1" customHeight="1" x14ac:dyDescent="0.25">
      <c r="A120" s="305" t="s">
        <v>198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5"/>
      <c r="AB120" s="265"/>
      <c r="AC120" s="265"/>
    </row>
    <row r="121" spans="1:68" ht="14.25" hidden="1" customHeight="1" x14ac:dyDescent="0.25">
      <c r="A121" s="279" t="s">
        <v>123</v>
      </c>
      <c r="B121" s="280"/>
      <c r="C121" s="280"/>
      <c r="D121" s="280"/>
      <c r="E121" s="280"/>
      <c r="F121" s="280"/>
      <c r="G121" s="280"/>
      <c r="H121" s="280"/>
      <c r="I121" s="280"/>
      <c r="J121" s="280"/>
      <c r="K121" s="280"/>
      <c r="L121" s="280"/>
      <c r="M121" s="280"/>
      <c r="N121" s="280"/>
      <c r="O121" s="280"/>
      <c r="P121" s="280"/>
      <c r="Q121" s="280"/>
      <c r="R121" s="280"/>
      <c r="S121" s="280"/>
      <c r="T121" s="280"/>
      <c r="U121" s="280"/>
      <c r="V121" s="280"/>
      <c r="W121" s="280"/>
      <c r="X121" s="280"/>
      <c r="Y121" s="280"/>
      <c r="Z121" s="280"/>
      <c r="AA121" s="264"/>
      <c r="AB121" s="264"/>
      <c r="AC121" s="264"/>
    </row>
    <row r="122" spans="1:68" ht="27" hidden="1" customHeight="1" x14ac:dyDescent="0.25">
      <c r="A122" s="54" t="s">
        <v>199</v>
      </c>
      <c r="B122" s="54" t="s">
        <v>200</v>
      </c>
      <c r="C122" s="31">
        <v>4301135555</v>
      </c>
      <c r="D122" s="274">
        <v>4607111034014</v>
      </c>
      <c r="E122" s="275"/>
      <c r="F122" s="269">
        <v>0.25</v>
      </c>
      <c r="G122" s="32">
        <v>12</v>
      </c>
      <c r="H122" s="269">
        <v>3</v>
      </c>
      <c r="I122" s="269">
        <v>3.7035999999999998</v>
      </c>
      <c r="J122" s="32">
        <v>70</v>
      </c>
      <c r="K122" s="32" t="s">
        <v>80</v>
      </c>
      <c r="L122" s="32" t="s">
        <v>85</v>
      </c>
      <c r="M122" s="33" t="s">
        <v>69</v>
      </c>
      <c r="N122" s="33"/>
      <c r="O122" s="32">
        <v>180</v>
      </c>
      <c r="P122" s="37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70">
        <v>0</v>
      </c>
      <c r="Y122" s="271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201</v>
      </c>
      <c r="AG122" s="67"/>
      <c r="AJ122" s="71" t="s">
        <v>86</v>
      </c>
      <c r="AK122" s="71">
        <v>14</v>
      </c>
      <c r="BB122" s="153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202</v>
      </c>
      <c r="B123" s="54" t="s">
        <v>203</v>
      </c>
      <c r="C123" s="31">
        <v>4301135532</v>
      </c>
      <c r="D123" s="274">
        <v>4607111033994</v>
      </c>
      <c r="E123" s="275"/>
      <c r="F123" s="269">
        <v>0.25</v>
      </c>
      <c r="G123" s="32">
        <v>12</v>
      </c>
      <c r="H123" s="269">
        <v>3</v>
      </c>
      <c r="I123" s="269">
        <v>3.7035999999999998</v>
      </c>
      <c r="J123" s="32">
        <v>70</v>
      </c>
      <c r="K123" s="32" t="s">
        <v>80</v>
      </c>
      <c r="L123" s="32" t="s">
        <v>126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286"/>
      <c r="R123" s="286"/>
      <c r="S123" s="286"/>
      <c r="T123" s="287"/>
      <c r="U123" s="34"/>
      <c r="V123" s="34"/>
      <c r="W123" s="35" t="s">
        <v>70</v>
      </c>
      <c r="X123" s="270">
        <v>0</v>
      </c>
      <c r="Y123" s="271">
        <f>IFERROR(IF(X123="","",X123),"")</f>
        <v>0</v>
      </c>
      <c r="Z123" s="36">
        <f>IFERROR(IF(X123="","",X123*0.01788),"")</f>
        <v>0</v>
      </c>
      <c r="AA123" s="56"/>
      <c r="AB123" s="57"/>
      <c r="AC123" s="154" t="s">
        <v>143</v>
      </c>
      <c r="AG123" s="67"/>
      <c r="AJ123" s="71" t="s">
        <v>127</v>
      </c>
      <c r="AK123" s="71">
        <v>70</v>
      </c>
      <c r="BB123" s="155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idden="1" x14ac:dyDescent="0.2">
      <c r="A124" s="289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90"/>
      <c r="P124" s="276" t="s">
        <v>73</v>
      </c>
      <c r="Q124" s="277"/>
      <c r="R124" s="277"/>
      <c r="S124" s="277"/>
      <c r="T124" s="277"/>
      <c r="U124" s="277"/>
      <c r="V124" s="278"/>
      <c r="W124" s="37" t="s">
        <v>70</v>
      </c>
      <c r="X124" s="272">
        <f>IFERROR(SUM(X122:X123),"0")</f>
        <v>0</v>
      </c>
      <c r="Y124" s="272">
        <f>IFERROR(SUM(Y122:Y123),"0")</f>
        <v>0</v>
      </c>
      <c r="Z124" s="272">
        <f>IFERROR(IF(Z122="",0,Z122),"0")+IFERROR(IF(Z123="",0,Z123),"0")</f>
        <v>0</v>
      </c>
      <c r="AA124" s="273"/>
      <c r="AB124" s="273"/>
      <c r="AC124" s="273"/>
    </row>
    <row r="125" spans="1:68" hidden="1" x14ac:dyDescent="0.2">
      <c r="A125" s="280"/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90"/>
      <c r="P125" s="276" t="s">
        <v>73</v>
      </c>
      <c r="Q125" s="277"/>
      <c r="R125" s="277"/>
      <c r="S125" s="277"/>
      <c r="T125" s="277"/>
      <c r="U125" s="277"/>
      <c r="V125" s="278"/>
      <c r="W125" s="37" t="s">
        <v>74</v>
      </c>
      <c r="X125" s="272">
        <f>IFERROR(SUMPRODUCT(X122:X123*H122:H123),"0")</f>
        <v>0</v>
      </c>
      <c r="Y125" s="272">
        <f>IFERROR(SUMPRODUCT(Y122:Y123*H122:H123),"0")</f>
        <v>0</v>
      </c>
      <c r="Z125" s="37"/>
      <c r="AA125" s="273"/>
      <c r="AB125" s="273"/>
      <c r="AC125" s="273"/>
    </row>
    <row r="126" spans="1:68" ht="16.5" hidden="1" customHeight="1" x14ac:dyDescent="0.25">
      <c r="A126" s="305" t="s">
        <v>204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5"/>
      <c r="AB126" s="265"/>
      <c r="AC126" s="265"/>
    </row>
    <row r="127" spans="1:68" ht="14.25" hidden="1" customHeight="1" x14ac:dyDescent="0.25">
      <c r="A127" s="279" t="s">
        <v>123</v>
      </c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80"/>
      <c r="M127" s="280"/>
      <c r="N127" s="280"/>
      <c r="O127" s="280"/>
      <c r="P127" s="280"/>
      <c r="Q127" s="280"/>
      <c r="R127" s="280"/>
      <c r="S127" s="280"/>
      <c r="T127" s="280"/>
      <c r="U127" s="280"/>
      <c r="V127" s="280"/>
      <c r="W127" s="280"/>
      <c r="X127" s="280"/>
      <c r="Y127" s="280"/>
      <c r="Z127" s="280"/>
      <c r="AA127" s="264"/>
      <c r="AB127" s="264"/>
      <c r="AC127" s="264"/>
    </row>
    <row r="128" spans="1:68" ht="27" hidden="1" customHeight="1" x14ac:dyDescent="0.25">
      <c r="A128" s="54" t="s">
        <v>205</v>
      </c>
      <c r="B128" s="54" t="s">
        <v>206</v>
      </c>
      <c r="C128" s="31">
        <v>4301135824</v>
      </c>
      <c r="D128" s="274">
        <v>4607111039095</v>
      </c>
      <c r="E128" s="275"/>
      <c r="F128" s="269">
        <v>0.25</v>
      </c>
      <c r="G128" s="32">
        <v>12</v>
      </c>
      <c r="H128" s="269">
        <v>3</v>
      </c>
      <c r="I128" s="269">
        <v>3.7480000000000002</v>
      </c>
      <c r="J128" s="32">
        <v>70</v>
      </c>
      <c r="K128" s="32" t="s">
        <v>80</v>
      </c>
      <c r="L128" s="32" t="s">
        <v>68</v>
      </c>
      <c r="M128" s="33" t="s">
        <v>69</v>
      </c>
      <c r="N128" s="33"/>
      <c r="O128" s="32">
        <v>180</v>
      </c>
      <c r="P128" s="440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70">
        <v>0</v>
      </c>
      <c r="Y128" s="271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207</v>
      </c>
      <c r="AG128" s="67"/>
      <c r="AJ128" s="71" t="s">
        <v>72</v>
      </c>
      <c r="AK128" s="71">
        <v>1</v>
      </c>
      <c r="BB128" s="157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16.5" customHeight="1" x14ac:dyDescent="0.25">
      <c r="A129" s="54" t="s">
        <v>208</v>
      </c>
      <c r="B129" s="54" t="s">
        <v>209</v>
      </c>
      <c r="C129" s="31">
        <v>4301135550</v>
      </c>
      <c r="D129" s="274">
        <v>4607111034199</v>
      </c>
      <c r="E129" s="275"/>
      <c r="F129" s="269">
        <v>0.25</v>
      </c>
      <c r="G129" s="32">
        <v>12</v>
      </c>
      <c r="H129" s="269">
        <v>3</v>
      </c>
      <c r="I129" s="269">
        <v>3.7035999999999998</v>
      </c>
      <c r="J129" s="32">
        <v>70</v>
      </c>
      <c r="K129" s="32" t="s">
        <v>80</v>
      </c>
      <c r="L129" s="32" t="s">
        <v>85</v>
      </c>
      <c r="M129" s="33" t="s">
        <v>69</v>
      </c>
      <c r="N129" s="33"/>
      <c r="O129" s="32">
        <v>180</v>
      </c>
      <c r="P129" s="3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286"/>
      <c r="R129" s="286"/>
      <c r="S129" s="286"/>
      <c r="T129" s="287"/>
      <c r="U129" s="34"/>
      <c r="V129" s="34"/>
      <c r="W129" s="35" t="s">
        <v>70</v>
      </c>
      <c r="X129" s="270">
        <v>42</v>
      </c>
      <c r="Y129" s="271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58" t="s">
        <v>210</v>
      </c>
      <c r="AG129" s="67"/>
      <c r="AJ129" s="71" t="s">
        <v>86</v>
      </c>
      <c r="AK129" s="71">
        <v>14</v>
      </c>
      <c r="BB129" s="15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289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90"/>
      <c r="P130" s="276" t="s">
        <v>73</v>
      </c>
      <c r="Q130" s="277"/>
      <c r="R130" s="277"/>
      <c r="S130" s="277"/>
      <c r="T130" s="277"/>
      <c r="U130" s="277"/>
      <c r="V130" s="278"/>
      <c r="W130" s="37" t="s">
        <v>70</v>
      </c>
      <c r="X130" s="272">
        <f>IFERROR(SUM(X128:X129),"0")</f>
        <v>42</v>
      </c>
      <c r="Y130" s="272">
        <f>IFERROR(SUM(Y128:Y129),"0")</f>
        <v>42</v>
      </c>
      <c r="Z130" s="272">
        <f>IFERROR(IF(Z128="",0,Z128),"0")+IFERROR(IF(Z129="",0,Z129),"0")</f>
        <v>0.75095999999999996</v>
      </c>
      <c r="AA130" s="273"/>
      <c r="AB130" s="273"/>
      <c r="AC130" s="273"/>
    </row>
    <row r="131" spans="1:68" x14ac:dyDescent="0.2">
      <c r="A131" s="280"/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90"/>
      <c r="P131" s="276" t="s">
        <v>73</v>
      </c>
      <c r="Q131" s="277"/>
      <c r="R131" s="277"/>
      <c r="S131" s="277"/>
      <c r="T131" s="277"/>
      <c r="U131" s="277"/>
      <c r="V131" s="278"/>
      <c r="W131" s="37" t="s">
        <v>74</v>
      </c>
      <c r="X131" s="272">
        <f>IFERROR(SUMPRODUCT(X128:X129*H128:H129),"0")</f>
        <v>126</v>
      </c>
      <c r="Y131" s="272">
        <f>IFERROR(SUMPRODUCT(Y128:Y129*H128:H129),"0")</f>
        <v>126</v>
      </c>
      <c r="Z131" s="37"/>
      <c r="AA131" s="273"/>
      <c r="AB131" s="273"/>
      <c r="AC131" s="273"/>
    </row>
    <row r="132" spans="1:68" ht="16.5" hidden="1" customHeight="1" x14ac:dyDescent="0.25">
      <c r="A132" s="305" t="s">
        <v>211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5"/>
      <c r="AB132" s="265"/>
      <c r="AC132" s="265"/>
    </row>
    <row r="133" spans="1:68" ht="14.25" hidden="1" customHeight="1" x14ac:dyDescent="0.25">
      <c r="A133" s="279" t="s">
        <v>123</v>
      </c>
      <c r="B133" s="280"/>
      <c r="C133" s="280"/>
      <c r="D133" s="280"/>
      <c r="E133" s="280"/>
      <c r="F133" s="280"/>
      <c r="G133" s="280"/>
      <c r="H133" s="280"/>
      <c r="I133" s="280"/>
      <c r="J133" s="280"/>
      <c r="K133" s="280"/>
      <c r="L133" s="280"/>
      <c r="M133" s="280"/>
      <c r="N133" s="280"/>
      <c r="O133" s="280"/>
      <c r="P133" s="280"/>
      <c r="Q133" s="280"/>
      <c r="R133" s="280"/>
      <c r="S133" s="280"/>
      <c r="T133" s="280"/>
      <c r="U133" s="280"/>
      <c r="V133" s="280"/>
      <c r="W133" s="280"/>
      <c r="X133" s="280"/>
      <c r="Y133" s="280"/>
      <c r="Z133" s="280"/>
      <c r="AA133" s="264"/>
      <c r="AB133" s="264"/>
      <c r="AC133" s="264"/>
    </row>
    <row r="134" spans="1:68" ht="27" customHeight="1" x14ac:dyDescent="0.25">
      <c r="A134" s="54" t="s">
        <v>212</v>
      </c>
      <c r="B134" s="54" t="s">
        <v>213</v>
      </c>
      <c r="C134" s="31">
        <v>4301135753</v>
      </c>
      <c r="D134" s="274">
        <v>4620207490914</v>
      </c>
      <c r="E134" s="275"/>
      <c r="F134" s="269">
        <v>0.2</v>
      </c>
      <c r="G134" s="32">
        <v>12</v>
      </c>
      <c r="H134" s="269">
        <v>2.4</v>
      </c>
      <c r="I134" s="269">
        <v>2.68</v>
      </c>
      <c r="J134" s="32">
        <v>70</v>
      </c>
      <c r="K134" s="32" t="s">
        <v>80</v>
      </c>
      <c r="L134" s="32" t="s">
        <v>68</v>
      </c>
      <c r="M134" s="33" t="s">
        <v>69</v>
      </c>
      <c r="N134" s="33"/>
      <c r="O134" s="32">
        <v>180</v>
      </c>
      <c r="P134" s="4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70">
        <v>42</v>
      </c>
      <c r="Y134" s="271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60" t="s">
        <v>201</v>
      </c>
      <c r="AG134" s="67"/>
      <c r="AJ134" s="71" t="s">
        <v>72</v>
      </c>
      <c r="AK134" s="71">
        <v>1</v>
      </c>
      <c r="BB134" s="161" t="s">
        <v>82</v>
      </c>
      <c r="BM134" s="67">
        <f>IFERROR(X134*I134,"0")</f>
        <v>112.56</v>
      </c>
      <c r="BN134" s="67">
        <f>IFERROR(Y134*I134,"0")</f>
        <v>112.56</v>
      </c>
      <c r="BO134" s="67">
        <f>IFERROR(X134/J134,"0")</f>
        <v>0.6</v>
      </c>
      <c r="BP134" s="67">
        <f>IFERROR(Y134/J134,"0")</f>
        <v>0.6</v>
      </c>
    </row>
    <row r="135" spans="1:68" ht="27" customHeight="1" x14ac:dyDescent="0.25">
      <c r="A135" s="54" t="s">
        <v>214</v>
      </c>
      <c r="B135" s="54" t="s">
        <v>215</v>
      </c>
      <c r="C135" s="31">
        <v>4301135778</v>
      </c>
      <c r="D135" s="274">
        <v>4620207490853</v>
      </c>
      <c r="E135" s="275"/>
      <c r="F135" s="269">
        <v>0.2</v>
      </c>
      <c r="G135" s="32">
        <v>12</v>
      </c>
      <c r="H135" s="269">
        <v>2.4</v>
      </c>
      <c r="I135" s="269">
        <v>2.68</v>
      </c>
      <c r="J135" s="32">
        <v>70</v>
      </c>
      <c r="K135" s="32" t="s">
        <v>80</v>
      </c>
      <c r="L135" s="32" t="s">
        <v>85</v>
      </c>
      <c r="M135" s="33" t="s">
        <v>69</v>
      </c>
      <c r="N135" s="33"/>
      <c r="O135" s="32">
        <v>180</v>
      </c>
      <c r="P135" s="439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5" s="286"/>
      <c r="R135" s="286"/>
      <c r="S135" s="286"/>
      <c r="T135" s="287"/>
      <c r="U135" s="34"/>
      <c r="V135" s="34"/>
      <c r="W135" s="35" t="s">
        <v>70</v>
      </c>
      <c r="X135" s="270">
        <v>28</v>
      </c>
      <c r="Y135" s="271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62" t="s">
        <v>201</v>
      </c>
      <c r="AG135" s="67"/>
      <c r="AJ135" s="71" t="s">
        <v>86</v>
      </c>
      <c r="AK135" s="71">
        <v>14</v>
      </c>
      <c r="BB135" s="163" t="s">
        <v>82</v>
      </c>
      <c r="BM135" s="67">
        <f>IFERROR(X135*I135,"0")</f>
        <v>75.040000000000006</v>
      </c>
      <c r="BN135" s="67">
        <f>IFERROR(Y135*I135,"0")</f>
        <v>75.040000000000006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289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90"/>
      <c r="P136" s="276" t="s">
        <v>73</v>
      </c>
      <c r="Q136" s="277"/>
      <c r="R136" s="277"/>
      <c r="S136" s="277"/>
      <c r="T136" s="277"/>
      <c r="U136" s="277"/>
      <c r="V136" s="278"/>
      <c r="W136" s="37" t="s">
        <v>70</v>
      </c>
      <c r="X136" s="272">
        <f>IFERROR(SUM(X134:X135),"0")</f>
        <v>70</v>
      </c>
      <c r="Y136" s="272">
        <f>IFERROR(SUM(Y134:Y135),"0")</f>
        <v>70</v>
      </c>
      <c r="Z136" s="272">
        <f>IFERROR(IF(Z134="",0,Z134),"0")+IFERROR(IF(Z135="",0,Z135),"0")</f>
        <v>1.2515999999999998</v>
      </c>
      <c r="AA136" s="273"/>
      <c r="AB136" s="273"/>
      <c r="AC136" s="273"/>
    </row>
    <row r="137" spans="1:68" x14ac:dyDescent="0.2">
      <c r="A137" s="280"/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90"/>
      <c r="P137" s="276" t="s">
        <v>73</v>
      </c>
      <c r="Q137" s="277"/>
      <c r="R137" s="277"/>
      <c r="S137" s="277"/>
      <c r="T137" s="277"/>
      <c r="U137" s="277"/>
      <c r="V137" s="278"/>
      <c r="W137" s="37" t="s">
        <v>74</v>
      </c>
      <c r="X137" s="272">
        <f>IFERROR(SUMPRODUCT(X134:X135*H134:H135),"0")</f>
        <v>168</v>
      </c>
      <c r="Y137" s="272">
        <f>IFERROR(SUMPRODUCT(Y134:Y135*H134:H135),"0")</f>
        <v>168</v>
      </c>
      <c r="Z137" s="37"/>
      <c r="AA137" s="273"/>
      <c r="AB137" s="273"/>
      <c r="AC137" s="273"/>
    </row>
    <row r="138" spans="1:68" ht="16.5" hidden="1" customHeight="1" x14ac:dyDescent="0.25">
      <c r="A138" s="305" t="s">
        <v>216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5"/>
      <c r="AB138" s="265"/>
      <c r="AC138" s="265"/>
    </row>
    <row r="139" spans="1:68" ht="14.25" hidden="1" customHeight="1" x14ac:dyDescent="0.25">
      <c r="A139" s="279" t="s">
        <v>123</v>
      </c>
      <c r="B139" s="280"/>
      <c r="C139" s="280"/>
      <c r="D139" s="280"/>
      <c r="E139" s="280"/>
      <c r="F139" s="280"/>
      <c r="G139" s="280"/>
      <c r="H139" s="280"/>
      <c r="I139" s="280"/>
      <c r="J139" s="280"/>
      <c r="K139" s="280"/>
      <c r="L139" s="280"/>
      <c r="M139" s="280"/>
      <c r="N139" s="280"/>
      <c r="O139" s="280"/>
      <c r="P139" s="280"/>
      <c r="Q139" s="280"/>
      <c r="R139" s="280"/>
      <c r="S139" s="280"/>
      <c r="T139" s="280"/>
      <c r="U139" s="280"/>
      <c r="V139" s="280"/>
      <c r="W139" s="280"/>
      <c r="X139" s="280"/>
      <c r="Y139" s="280"/>
      <c r="Z139" s="280"/>
      <c r="AA139" s="264"/>
      <c r="AB139" s="264"/>
      <c r="AC139" s="264"/>
    </row>
    <row r="140" spans="1:68" ht="27" hidden="1" customHeight="1" x14ac:dyDescent="0.25">
      <c r="A140" s="54" t="s">
        <v>217</v>
      </c>
      <c r="B140" s="54" t="s">
        <v>218</v>
      </c>
      <c r="C140" s="31">
        <v>4301135570</v>
      </c>
      <c r="D140" s="274">
        <v>4607111035806</v>
      </c>
      <c r="E140" s="275"/>
      <c r="F140" s="269">
        <v>0.25</v>
      </c>
      <c r="G140" s="32">
        <v>12</v>
      </c>
      <c r="H140" s="269">
        <v>3</v>
      </c>
      <c r="I140" s="269">
        <v>3.7035999999999998</v>
      </c>
      <c r="J140" s="32">
        <v>70</v>
      </c>
      <c r="K140" s="32" t="s">
        <v>80</v>
      </c>
      <c r="L140" s="32" t="s">
        <v>85</v>
      </c>
      <c r="M140" s="33" t="s">
        <v>69</v>
      </c>
      <c r="N140" s="33"/>
      <c r="O140" s="32">
        <v>180</v>
      </c>
      <c r="P140" s="38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0" s="286"/>
      <c r="R140" s="286"/>
      <c r="S140" s="286"/>
      <c r="T140" s="287"/>
      <c r="U140" s="34"/>
      <c r="V140" s="34"/>
      <c r="W140" s="35" t="s">
        <v>70</v>
      </c>
      <c r="X140" s="270">
        <v>0</v>
      </c>
      <c r="Y140" s="271">
        <f>IFERROR(IF(X140="","",X140),"")</f>
        <v>0</v>
      </c>
      <c r="Z140" s="36">
        <f>IFERROR(IF(X140="","",X140*0.01788),"")</f>
        <v>0</v>
      </c>
      <c r="AA140" s="56"/>
      <c r="AB140" s="57"/>
      <c r="AC140" s="164" t="s">
        <v>219</v>
      </c>
      <c r="AG140" s="67"/>
      <c r="AJ140" s="71" t="s">
        <v>86</v>
      </c>
      <c r="AK140" s="71">
        <v>14</v>
      </c>
      <c r="BB140" s="16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289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90"/>
      <c r="P141" s="276" t="s">
        <v>73</v>
      </c>
      <c r="Q141" s="277"/>
      <c r="R141" s="277"/>
      <c r="S141" s="277"/>
      <c r="T141" s="277"/>
      <c r="U141" s="277"/>
      <c r="V141" s="278"/>
      <c r="W141" s="37" t="s">
        <v>70</v>
      </c>
      <c r="X141" s="272">
        <f>IFERROR(SUM(X140:X140),"0")</f>
        <v>0</v>
      </c>
      <c r="Y141" s="272">
        <f>IFERROR(SUM(Y140:Y140),"0")</f>
        <v>0</v>
      </c>
      <c r="Z141" s="272">
        <f>IFERROR(IF(Z140="",0,Z140),"0")</f>
        <v>0</v>
      </c>
      <c r="AA141" s="273"/>
      <c r="AB141" s="273"/>
      <c r="AC141" s="273"/>
    </row>
    <row r="142" spans="1:68" hidden="1" x14ac:dyDescent="0.2">
      <c r="A142" s="280"/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90"/>
      <c r="P142" s="276" t="s">
        <v>73</v>
      </c>
      <c r="Q142" s="277"/>
      <c r="R142" s="277"/>
      <c r="S142" s="277"/>
      <c r="T142" s="277"/>
      <c r="U142" s="277"/>
      <c r="V142" s="278"/>
      <c r="W142" s="37" t="s">
        <v>74</v>
      </c>
      <c r="X142" s="272">
        <f>IFERROR(SUMPRODUCT(X140:X140*H140:H140),"0")</f>
        <v>0</v>
      </c>
      <c r="Y142" s="272">
        <f>IFERROR(SUMPRODUCT(Y140:Y140*H140:H140),"0")</f>
        <v>0</v>
      </c>
      <c r="Z142" s="37"/>
      <c r="AA142" s="273"/>
      <c r="AB142" s="273"/>
      <c r="AC142" s="273"/>
    </row>
    <row r="143" spans="1:68" ht="16.5" hidden="1" customHeight="1" x14ac:dyDescent="0.25">
      <c r="A143" s="305" t="s">
        <v>220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5"/>
      <c r="AB143" s="265"/>
      <c r="AC143" s="265"/>
    </row>
    <row r="144" spans="1:68" ht="14.25" hidden="1" customHeight="1" x14ac:dyDescent="0.25">
      <c r="A144" s="279" t="s">
        <v>123</v>
      </c>
      <c r="B144" s="280"/>
      <c r="C144" s="280"/>
      <c r="D144" s="280"/>
      <c r="E144" s="280"/>
      <c r="F144" s="280"/>
      <c r="G144" s="280"/>
      <c r="H144" s="280"/>
      <c r="I144" s="280"/>
      <c r="J144" s="280"/>
      <c r="K144" s="280"/>
      <c r="L144" s="280"/>
      <c r="M144" s="280"/>
      <c r="N144" s="280"/>
      <c r="O144" s="280"/>
      <c r="P144" s="280"/>
      <c r="Q144" s="280"/>
      <c r="R144" s="280"/>
      <c r="S144" s="280"/>
      <c r="T144" s="280"/>
      <c r="U144" s="280"/>
      <c r="V144" s="280"/>
      <c r="W144" s="280"/>
      <c r="X144" s="280"/>
      <c r="Y144" s="280"/>
      <c r="Z144" s="280"/>
      <c r="AA144" s="264"/>
      <c r="AB144" s="264"/>
      <c r="AC144" s="264"/>
    </row>
    <row r="145" spans="1:68" ht="16.5" customHeight="1" x14ac:dyDescent="0.25">
      <c r="A145" s="54" t="s">
        <v>221</v>
      </c>
      <c r="B145" s="54" t="s">
        <v>222</v>
      </c>
      <c r="C145" s="31">
        <v>4301135607</v>
      </c>
      <c r="D145" s="274">
        <v>4607111039613</v>
      </c>
      <c r="E145" s="275"/>
      <c r="F145" s="269">
        <v>0.09</v>
      </c>
      <c r="G145" s="32">
        <v>30</v>
      </c>
      <c r="H145" s="269">
        <v>2.7</v>
      </c>
      <c r="I145" s="269">
        <v>3.09</v>
      </c>
      <c r="J145" s="32">
        <v>126</v>
      </c>
      <c r="K145" s="32" t="s">
        <v>80</v>
      </c>
      <c r="L145" s="32" t="s">
        <v>85</v>
      </c>
      <c r="M145" s="33" t="s">
        <v>69</v>
      </c>
      <c r="N145" s="33"/>
      <c r="O145" s="32">
        <v>180</v>
      </c>
      <c r="P145" s="29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286"/>
      <c r="R145" s="286"/>
      <c r="S145" s="286"/>
      <c r="T145" s="287"/>
      <c r="U145" s="34"/>
      <c r="V145" s="34"/>
      <c r="W145" s="35" t="s">
        <v>70</v>
      </c>
      <c r="X145" s="270">
        <v>14</v>
      </c>
      <c r="Y145" s="271">
        <f>IFERROR(IF(X145="","",X145),"")</f>
        <v>14</v>
      </c>
      <c r="Z145" s="36">
        <f>IFERROR(IF(X145="","",X145*0.00936),"")</f>
        <v>0.13103999999999999</v>
      </c>
      <c r="AA145" s="56"/>
      <c r="AB145" s="57"/>
      <c r="AC145" s="166" t="s">
        <v>207</v>
      </c>
      <c r="AG145" s="67"/>
      <c r="AJ145" s="71" t="s">
        <v>86</v>
      </c>
      <c r="AK145" s="71">
        <v>14</v>
      </c>
      <c r="BB145" s="167" t="s">
        <v>82</v>
      </c>
      <c r="BM145" s="67">
        <f>IFERROR(X145*I145,"0")</f>
        <v>43.26</v>
      </c>
      <c r="BN145" s="67">
        <f>IFERROR(Y145*I145,"0")</f>
        <v>43.26</v>
      </c>
      <c r="BO145" s="67">
        <f>IFERROR(X145/J145,"0")</f>
        <v>0.1111111111111111</v>
      </c>
      <c r="BP145" s="67">
        <f>IFERROR(Y145/J145,"0")</f>
        <v>0.1111111111111111</v>
      </c>
    </row>
    <row r="146" spans="1:68" x14ac:dyDescent="0.2">
      <c r="A146" s="289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90"/>
      <c r="P146" s="276" t="s">
        <v>73</v>
      </c>
      <c r="Q146" s="277"/>
      <c r="R146" s="277"/>
      <c r="S146" s="277"/>
      <c r="T146" s="277"/>
      <c r="U146" s="277"/>
      <c r="V146" s="278"/>
      <c r="W146" s="37" t="s">
        <v>70</v>
      </c>
      <c r="X146" s="272">
        <f>IFERROR(SUM(X145:X145),"0")</f>
        <v>14</v>
      </c>
      <c r="Y146" s="272">
        <f>IFERROR(SUM(Y145:Y145),"0")</f>
        <v>14</v>
      </c>
      <c r="Z146" s="272">
        <f>IFERROR(IF(Z145="",0,Z145),"0")</f>
        <v>0.13103999999999999</v>
      </c>
      <c r="AA146" s="273"/>
      <c r="AB146" s="273"/>
      <c r="AC146" s="273"/>
    </row>
    <row r="147" spans="1:68" x14ac:dyDescent="0.2">
      <c r="A147" s="280"/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90"/>
      <c r="P147" s="276" t="s">
        <v>73</v>
      </c>
      <c r="Q147" s="277"/>
      <c r="R147" s="277"/>
      <c r="S147" s="277"/>
      <c r="T147" s="277"/>
      <c r="U147" s="277"/>
      <c r="V147" s="278"/>
      <c r="W147" s="37" t="s">
        <v>74</v>
      </c>
      <c r="X147" s="272">
        <f>IFERROR(SUMPRODUCT(X145:X145*H145:H145),"0")</f>
        <v>37.800000000000004</v>
      </c>
      <c r="Y147" s="272">
        <f>IFERROR(SUMPRODUCT(Y145:Y145*H145:H145),"0")</f>
        <v>37.800000000000004</v>
      </c>
      <c r="Z147" s="37"/>
      <c r="AA147" s="273"/>
      <c r="AB147" s="273"/>
      <c r="AC147" s="273"/>
    </row>
    <row r="148" spans="1:68" ht="16.5" hidden="1" customHeight="1" x14ac:dyDescent="0.25">
      <c r="A148" s="305" t="s">
        <v>223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5"/>
      <c r="AB148" s="265"/>
      <c r="AC148" s="265"/>
    </row>
    <row r="149" spans="1:68" ht="14.25" hidden="1" customHeight="1" x14ac:dyDescent="0.25">
      <c r="A149" s="279" t="s">
        <v>194</v>
      </c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80"/>
      <c r="M149" s="280"/>
      <c r="N149" s="280"/>
      <c r="O149" s="280"/>
      <c r="P149" s="280"/>
      <c r="Q149" s="280"/>
      <c r="R149" s="280"/>
      <c r="S149" s="280"/>
      <c r="T149" s="280"/>
      <c r="U149" s="280"/>
      <c r="V149" s="280"/>
      <c r="W149" s="280"/>
      <c r="X149" s="280"/>
      <c r="Y149" s="280"/>
      <c r="Z149" s="280"/>
      <c r="AA149" s="264"/>
      <c r="AB149" s="264"/>
      <c r="AC149" s="264"/>
    </row>
    <row r="150" spans="1:68" ht="27" hidden="1" customHeight="1" x14ac:dyDescent="0.25">
      <c r="A150" s="54" t="s">
        <v>224</v>
      </c>
      <c r="B150" s="54" t="s">
        <v>225</v>
      </c>
      <c r="C150" s="31">
        <v>4301135540</v>
      </c>
      <c r="D150" s="274">
        <v>4607111035646</v>
      </c>
      <c r="E150" s="275"/>
      <c r="F150" s="269">
        <v>0.2</v>
      </c>
      <c r="G150" s="32">
        <v>8</v>
      </c>
      <c r="H150" s="269">
        <v>1.6</v>
      </c>
      <c r="I150" s="269">
        <v>2.12</v>
      </c>
      <c r="J150" s="32">
        <v>72</v>
      </c>
      <c r="K150" s="32" t="s">
        <v>226</v>
      </c>
      <c r="L150" s="32" t="s">
        <v>85</v>
      </c>
      <c r="M150" s="33" t="s">
        <v>69</v>
      </c>
      <c r="N150" s="33"/>
      <c r="O150" s="32">
        <v>180</v>
      </c>
      <c r="P150" s="28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0" s="286"/>
      <c r="R150" s="286"/>
      <c r="S150" s="286"/>
      <c r="T150" s="287"/>
      <c r="U150" s="34"/>
      <c r="V150" s="34"/>
      <c r="W150" s="35" t="s">
        <v>70</v>
      </c>
      <c r="X150" s="270">
        <v>0</v>
      </c>
      <c r="Y150" s="271">
        <f>IFERROR(IF(X150="","",X150),"")</f>
        <v>0</v>
      </c>
      <c r="Z150" s="36">
        <f>IFERROR(IF(X150="","",X150*0.01157),"")</f>
        <v>0</v>
      </c>
      <c r="AA150" s="56"/>
      <c r="AB150" s="57"/>
      <c r="AC150" s="168" t="s">
        <v>227</v>
      </c>
      <c r="AG150" s="67"/>
      <c r="AJ150" s="71" t="s">
        <v>86</v>
      </c>
      <c r="AK150" s="71">
        <v>6</v>
      </c>
      <c r="BB150" s="169" t="s">
        <v>82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289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90"/>
      <c r="P151" s="276" t="s">
        <v>73</v>
      </c>
      <c r="Q151" s="277"/>
      <c r="R151" s="277"/>
      <c r="S151" s="277"/>
      <c r="T151" s="277"/>
      <c r="U151" s="277"/>
      <c r="V151" s="278"/>
      <c r="W151" s="37" t="s">
        <v>70</v>
      </c>
      <c r="X151" s="272">
        <f>IFERROR(SUM(X150:X150),"0")</f>
        <v>0</v>
      </c>
      <c r="Y151" s="272">
        <f>IFERROR(SUM(Y150:Y150),"0")</f>
        <v>0</v>
      </c>
      <c r="Z151" s="272">
        <f>IFERROR(IF(Z150="",0,Z150),"0")</f>
        <v>0</v>
      </c>
      <c r="AA151" s="273"/>
      <c r="AB151" s="273"/>
      <c r="AC151" s="273"/>
    </row>
    <row r="152" spans="1:68" hidden="1" x14ac:dyDescent="0.2">
      <c r="A152" s="280"/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90"/>
      <c r="P152" s="276" t="s">
        <v>73</v>
      </c>
      <c r="Q152" s="277"/>
      <c r="R152" s="277"/>
      <c r="S152" s="277"/>
      <c r="T152" s="277"/>
      <c r="U152" s="277"/>
      <c r="V152" s="278"/>
      <c r="W152" s="37" t="s">
        <v>74</v>
      </c>
      <c r="X152" s="272">
        <f>IFERROR(SUMPRODUCT(X150:X150*H150:H150),"0")</f>
        <v>0</v>
      </c>
      <c r="Y152" s="272">
        <f>IFERROR(SUMPRODUCT(Y150:Y150*H150:H150),"0")</f>
        <v>0</v>
      </c>
      <c r="Z152" s="37"/>
      <c r="AA152" s="273"/>
      <c r="AB152" s="273"/>
      <c r="AC152" s="273"/>
    </row>
    <row r="153" spans="1:68" ht="16.5" hidden="1" customHeight="1" x14ac:dyDescent="0.25">
      <c r="A153" s="305" t="s">
        <v>228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5"/>
      <c r="AB153" s="265"/>
      <c r="AC153" s="265"/>
    </row>
    <row r="154" spans="1:68" ht="14.25" hidden="1" customHeight="1" x14ac:dyDescent="0.25">
      <c r="A154" s="279" t="s">
        <v>123</v>
      </c>
      <c r="B154" s="280"/>
      <c r="C154" s="280"/>
      <c r="D154" s="280"/>
      <c r="E154" s="280"/>
      <c r="F154" s="280"/>
      <c r="G154" s="280"/>
      <c r="H154" s="280"/>
      <c r="I154" s="280"/>
      <c r="J154" s="280"/>
      <c r="K154" s="280"/>
      <c r="L154" s="280"/>
      <c r="M154" s="280"/>
      <c r="N154" s="280"/>
      <c r="O154" s="280"/>
      <c r="P154" s="280"/>
      <c r="Q154" s="280"/>
      <c r="R154" s="280"/>
      <c r="S154" s="280"/>
      <c r="T154" s="280"/>
      <c r="U154" s="280"/>
      <c r="V154" s="280"/>
      <c r="W154" s="280"/>
      <c r="X154" s="280"/>
      <c r="Y154" s="280"/>
      <c r="Z154" s="280"/>
      <c r="AA154" s="264"/>
      <c r="AB154" s="264"/>
      <c r="AC154" s="264"/>
    </row>
    <row r="155" spans="1:68" ht="27" customHeight="1" x14ac:dyDescent="0.25">
      <c r="A155" s="54" t="s">
        <v>229</v>
      </c>
      <c r="B155" s="54" t="s">
        <v>230</v>
      </c>
      <c r="C155" s="31">
        <v>4301135591</v>
      </c>
      <c r="D155" s="274">
        <v>4607111036568</v>
      </c>
      <c r="E155" s="275"/>
      <c r="F155" s="269">
        <v>0.28000000000000003</v>
      </c>
      <c r="G155" s="32">
        <v>6</v>
      </c>
      <c r="H155" s="269">
        <v>1.68</v>
      </c>
      <c r="I155" s="269">
        <v>2.1017999999999999</v>
      </c>
      <c r="J155" s="32">
        <v>140</v>
      </c>
      <c r="K155" s="32" t="s">
        <v>80</v>
      </c>
      <c r="L155" s="32" t="s">
        <v>85</v>
      </c>
      <c r="M155" s="33" t="s">
        <v>69</v>
      </c>
      <c r="N155" s="33"/>
      <c r="O155" s="32">
        <v>180</v>
      </c>
      <c r="P155" s="30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5" s="286"/>
      <c r="R155" s="286"/>
      <c r="S155" s="286"/>
      <c r="T155" s="287"/>
      <c r="U155" s="34"/>
      <c r="V155" s="34"/>
      <c r="W155" s="35" t="s">
        <v>70</v>
      </c>
      <c r="X155" s="270">
        <v>56</v>
      </c>
      <c r="Y155" s="271">
        <f>IFERROR(IF(X155="","",X155),"")</f>
        <v>56</v>
      </c>
      <c r="Z155" s="36">
        <f>IFERROR(IF(X155="","",X155*0.00941),"")</f>
        <v>0.52695999999999998</v>
      </c>
      <c r="AA155" s="56"/>
      <c r="AB155" s="57"/>
      <c r="AC155" s="170" t="s">
        <v>231</v>
      </c>
      <c r="AG155" s="67"/>
      <c r="AJ155" s="71" t="s">
        <v>86</v>
      </c>
      <c r="AK155" s="71">
        <v>14</v>
      </c>
      <c r="BB155" s="171" t="s">
        <v>82</v>
      </c>
      <c r="BM155" s="67">
        <f>IFERROR(X155*I155,"0")</f>
        <v>117.70079999999999</v>
      </c>
      <c r="BN155" s="67">
        <f>IFERROR(Y155*I155,"0")</f>
        <v>117.70079999999999</v>
      </c>
      <c r="BO155" s="67">
        <f>IFERROR(X155/J155,"0")</f>
        <v>0.4</v>
      </c>
      <c r="BP155" s="67">
        <f>IFERROR(Y155/J155,"0")</f>
        <v>0.4</v>
      </c>
    </row>
    <row r="156" spans="1:68" x14ac:dyDescent="0.2">
      <c r="A156" s="289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90"/>
      <c r="P156" s="276" t="s">
        <v>73</v>
      </c>
      <c r="Q156" s="277"/>
      <c r="R156" s="277"/>
      <c r="S156" s="277"/>
      <c r="T156" s="277"/>
      <c r="U156" s="277"/>
      <c r="V156" s="278"/>
      <c r="W156" s="37" t="s">
        <v>70</v>
      </c>
      <c r="X156" s="272">
        <f>IFERROR(SUM(X155:X155),"0")</f>
        <v>56</v>
      </c>
      <c r="Y156" s="272">
        <f>IFERROR(SUM(Y155:Y155),"0")</f>
        <v>56</v>
      </c>
      <c r="Z156" s="272">
        <f>IFERROR(IF(Z155="",0,Z155),"0")</f>
        <v>0.52695999999999998</v>
      </c>
      <c r="AA156" s="273"/>
      <c r="AB156" s="273"/>
      <c r="AC156" s="273"/>
    </row>
    <row r="157" spans="1:68" x14ac:dyDescent="0.2">
      <c r="A157" s="280"/>
      <c r="B157" s="280"/>
      <c r="C157" s="280"/>
      <c r="D157" s="280"/>
      <c r="E157" s="280"/>
      <c r="F157" s="280"/>
      <c r="G157" s="280"/>
      <c r="H157" s="280"/>
      <c r="I157" s="280"/>
      <c r="J157" s="280"/>
      <c r="K157" s="280"/>
      <c r="L157" s="280"/>
      <c r="M157" s="280"/>
      <c r="N157" s="280"/>
      <c r="O157" s="290"/>
      <c r="P157" s="276" t="s">
        <v>73</v>
      </c>
      <c r="Q157" s="277"/>
      <c r="R157" s="277"/>
      <c r="S157" s="277"/>
      <c r="T157" s="277"/>
      <c r="U157" s="277"/>
      <c r="V157" s="278"/>
      <c r="W157" s="37" t="s">
        <v>74</v>
      </c>
      <c r="X157" s="272">
        <f>IFERROR(SUMPRODUCT(X155:X155*H155:H155),"0")</f>
        <v>94.08</v>
      </c>
      <c r="Y157" s="272">
        <f>IFERROR(SUMPRODUCT(Y155:Y155*H155:H155),"0")</f>
        <v>94.08</v>
      </c>
      <c r="Z157" s="37"/>
      <c r="AA157" s="273"/>
      <c r="AB157" s="273"/>
      <c r="AC157" s="273"/>
    </row>
    <row r="158" spans="1:68" ht="27.75" hidden="1" customHeight="1" x14ac:dyDescent="0.2">
      <c r="A158" s="315" t="s">
        <v>232</v>
      </c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16"/>
      <c r="N158" s="316"/>
      <c r="O158" s="316"/>
      <c r="P158" s="316"/>
      <c r="Q158" s="316"/>
      <c r="R158" s="316"/>
      <c r="S158" s="316"/>
      <c r="T158" s="316"/>
      <c r="U158" s="316"/>
      <c r="V158" s="316"/>
      <c r="W158" s="316"/>
      <c r="X158" s="316"/>
      <c r="Y158" s="316"/>
      <c r="Z158" s="316"/>
      <c r="AA158" s="48"/>
      <c r="AB158" s="48"/>
      <c r="AC158" s="48"/>
    </row>
    <row r="159" spans="1:68" ht="16.5" hidden="1" customHeight="1" x14ac:dyDescent="0.25">
      <c r="A159" s="305" t="s">
        <v>233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5"/>
      <c r="AB159" s="265"/>
      <c r="AC159" s="265"/>
    </row>
    <row r="160" spans="1:68" ht="14.25" hidden="1" customHeight="1" x14ac:dyDescent="0.25">
      <c r="A160" s="279" t="s">
        <v>64</v>
      </c>
      <c r="B160" s="280"/>
      <c r="C160" s="280"/>
      <c r="D160" s="280"/>
      <c r="E160" s="280"/>
      <c r="F160" s="280"/>
      <c r="G160" s="280"/>
      <c r="H160" s="280"/>
      <c r="I160" s="280"/>
      <c r="J160" s="280"/>
      <c r="K160" s="280"/>
      <c r="L160" s="280"/>
      <c r="M160" s="280"/>
      <c r="N160" s="280"/>
      <c r="O160" s="280"/>
      <c r="P160" s="280"/>
      <c r="Q160" s="280"/>
      <c r="R160" s="280"/>
      <c r="S160" s="280"/>
      <c r="T160" s="280"/>
      <c r="U160" s="280"/>
      <c r="V160" s="280"/>
      <c r="W160" s="280"/>
      <c r="X160" s="280"/>
      <c r="Y160" s="280"/>
      <c r="Z160" s="280"/>
      <c r="AA160" s="264"/>
      <c r="AB160" s="264"/>
      <c r="AC160" s="264"/>
    </row>
    <row r="161" spans="1:68" ht="16.5" hidden="1" customHeight="1" x14ac:dyDescent="0.25">
      <c r="A161" s="54" t="s">
        <v>234</v>
      </c>
      <c r="B161" s="54" t="s">
        <v>235</v>
      </c>
      <c r="C161" s="31">
        <v>4301071062</v>
      </c>
      <c r="D161" s="274">
        <v>4607111036384</v>
      </c>
      <c r="E161" s="275"/>
      <c r="F161" s="269">
        <v>5</v>
      </c>
      <c r="G161" s="32">
        <v>1</v>
      </c>
      <c r="H161" s="269">
        <v>5</v>
      </c>
      <c r="I161" s="269">
        <v>5.2106000000000003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97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70">
        <v>0</v>
      </c>
      <c r="Y161" s="271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236</v>
      </c>
      <c r="AG161" s="67"/>
      <c r="AJ161" s="71" t="s">
        <v>72</v>
      </c>
      <c r="AK161" s="71">
        <v>1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4301071050</v>
      </c>
      <c r="D162" s="274">
        <v>4607111036216</v>
      </c>
      <c r="E162" s="275"/>
      <c r="F162" s="269">
        <v>5</v>
      </c>
      <c r="G162" s="32">
        <v>1</v>
      </c>
      <c r="H162" s="269">
        <v>5</v>
      </c>
      <c r="I162" s="269">
        <v>5.2131999999999996</v>
      </c>
      <c r="J162" s="32">
        <v>144</v>
      </c>
      <c r="K162" s="32" t="s">
        <v>67</v>
      </c>
      <c r="L162" s="32" t="s">
        <v>85</v>
      </c>
      <c r="M162" s="33" t="s">
        <v>69</v>
      </c>
      <c r="N162" s="33"/>
      <c r="O162" s="32">
        <v>180</v>
      </c>
      <c r="P162" s="41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2" s="286"/>
      <c r="R162" s="286"/>
      <c r="S162" s="286"/>
      <c r="T162" s="287"/>
      <c r="U162" s="34"/>
      <c r="V162" s="34"/>
      <c r="W162" s="35" t="s">
        <v>70</v>
      </c>
      <c r="X162" s="270">
        <v>0</v>
      </c>
      <c r="Y162" s="271">
        <f>IFERROR(IF(X162="","",X162),"")</f>
        <v>0</v>
      </c>
      <c r="Z162" s="36">
        <f>IFERROR(IF(X162="","",X162*0.00866),"")</f>
        <v>0</v>
      </c>
      <c r="AA162" s="56"/>
      <c r="AB162" s="57"/>
      <c r="AC162" s="174" t="s">
        <v>239</v>
      </c>
      <c r="AG162" s="67"/>
      <c r="AJ162" s="71" t="s">
        <v>86</v>
      </c>
      <c r="AK162" s="71">
        <v>12</v>
      </c>
      <c r="BB162" s="17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89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90"/>
      <c r="P163" s="276" t="s">
        <v>73</v>
      </c>
      <c r="Q163" s="277"/>
      <c r="R163" s="277"/>
      <c r="S163" s="277"/>
      <c r="T163" s="277"/>
      <c r="U163" s="277"/>
      <c r="V163" s="278"/>
      <c r="W163" s="37" t="s">
        <v>70</v>
      </c>
      <c r="X163" s="272">
        <f>IFERROR(SUM(X161:X162),"0")</f>
        <v>0</v>
      </c>
      <c r="Y163" s="272">
        <f>IFERROR(SUM(Y161:Y162),"0")</f>
        <v>0</v>
      </c>
      <c r="Z163" s="272">
        <f>IFERROR(IF(Z161="",0,Z161),"0")+IFERROR(IF(Z162="",0,Z162),"0")</f>
        <v>0</v>
      </c>
      <c r="AA163" s="273"/>
      <c r="AB163" s="273"/>
      <c r="AC163" s="273"/>
    </row>
    <row r="164" spans="1:68" hidden="1" x14ac:dyDescent="0.2">
      <c r="A164" s="280"/>
      <c r="B164" s="280"/>
      <c r="C164" s="280"/>
      <c r="D164" s="280"/>
      <c r="E164" s="280"/>
      <c r="F164" s="280"/>
      <c r="G164" s="280"/>
      <c r="H164" s="280"/>
      <c r="I164" s="280"/>
      <c r="J164" s="280"/>
      <c r="K164" s="280"/>
      <c r="L164" s="280"/>
      <c r="M164" s="280"/>
      <c r="N164" s="280"/>
      <c r="O164" s="290"/>
      <c r="P164" s="276" t="s">
        <v>73</v>
      </c>
      <c r="Q164" s="277"/>
      <c r="R164" s="277"/>
      <c r="S164" s="277"/>
      <c r="T164" s="277"/>
      <c r="U164" s="277"/>
      <c r="V164" s="278"/>
      <c r="W164" s="37" t="s">
        <v>74</v>
      </c>
      <c r="X164" s="272">
        <f>IFERROR(SUMPRODUCT(X161:X162*H161:H162),"0")</f>
        <v>0</v>
      </c>
      <c r="Y164" s="272">
        <f>IFERROR(SUMPRODUCT(Y161:Y162*H161:H162),"0")</f>
        <v>0</v>
      </c>
      <c r="Z164" s="37"/>
      <c r="AA164" s="273"/>
      <c r="AB164" s="273"/>
      <c r="AC164" s="273"/>
    </row>
    <row r="165" spans="1:68" ht="27.75" hidden="1" customHeight="1" x14ac:dyDescent="0.2">
      <c r="A165" s="315" t="s">
        <v>240</v>
      </c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6"/>
      <c r="P165" s="316"/>
      <c r="Q165" s="316"/>
      <c r="R165" s="316"/>
      <c r="S165" s="316"/>
      <c r="T165" s="316"/>
      <c r="U165" s="316"/>
      <c r="V165" s="316"/>
      <c r="W165" s="316"/>
      <c r="X165" s="316"/>
      <c r="Y165" s="316"/>
      <c r="Z165" s="316"/>
      <c r="AA165" s="48"/>
      <c r="AB165" s="48"/>
      <c r="AC165" s="48"/>
    </row>
    <row r="166" spans="1:68" ht="16.5" hidden="1" customHeight="1" x14ac:dyDescent="0.25">
      <c r="A166" s="305" t="s">
        <v>241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5"/>
      <c r="AB166" s="265"/>
      <c r="AC166" s="265"/>
    </row>
    <row r="167" spans="1:68" ht="14.25" hidden="1" customHeight="1" x14ac:dyDescent="0.25">
      <c r="A167" s="279" t="s">
        <v>77</v>
      </c>
      <c r="B167" s="280"/>
      <c r="C167" s="280"/>
      <c r="D167" s="280"/>
      <c r="E167" s="280"/>
      <c r="F167" s="280"/>
      <c r="G167" s="280"/>
      <c r="H167" s="280"/>
      <c r="I167" s="280"/>
      <c r="J167" s="280"/>
      <c r="K167" s="280"/>
      <c r="L167" s="280"/>
      <c r="M167" s="280"/>
      <c r="N167" s="280"/>
      <c r="O167" s="280"/>
      <c r="P167" s="280"/>
      <c r="Q167" s="280"/>
      <c r="R167" s="280"/>
      <c r="S167" s="280"/>
      <c r="T167" s="280"/>
      <c r="U167" s="280"/>
      <c r="V167" s="280"/>
      <c r="W167" s="280"/>
      <c r="X167" s="280"/>
      <c r="Y167" s="280"/>
      <c r="Z167" s="280"/>
      <c r="AA167" s="264"/>
      <c r="AB167" s="264"/>
      <c r="AC167" s="264"/>
    </row>
    <row r="168" spans="1:68" ht="16.5" customHeight="1" x14ac:dyDescent="0.25">
      <c r="A168" s="54" t="s">
        <v>242</v>
      </c>
      <c r="B168" s="54" t="s">
        <v>243</v>
      </c>
      <c r="C168" s="31">
        <v>4301132179</v>
      </c>
      <c r="D168" s="274">
        <v>4607111035691</v>
      </c>
      <c r="E168" s="275"/>
      <c r="F168" s="269">
        <v>0.25</v>
      </c>
      <c r="G168" s="32">
        <v>12</v>
      </c>
      <c r="H168" s="269">
        <v>3</v>
      </c>
      <c r="I168" s="269">
        <v>3.3879999999999999</v>
      </c>
      <c r="J168" s="32">
        <v>70</v>
      </c>
      <c r="K168" s="32" t="s">
        <v>80</v>
      </c>
      <c r="L168" s="32" t="s">
        <v>85</v>
      </c>
      <c r="M168" s="33" t="s">
        <v>69</v>
      </c>
      <c r="N168" s="33"/>
      <c r="O168" s="32">
        <v>365</v>
      </c>
      <c r="P168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70">
        <v>28</v>
      </c>
      <c r="Y168" s="271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76" t="s">
        <v>244</v>
      </c>
      <c r="AG168" s="67"/>
      <c r="AJ168" s="71" t="s">
        <v>86</v>
      </c>
      <c r="AK168" s="71">
        <v>14</v>
      </c>
      <c r="BB168" s="177" t="s">
        <v>82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customHeight="1" x14ac:dyDescent="0.25">
      <c r="A169" s="54" t="s">
        <v>245</v>
      </c>
      <c r="B169" s="54" t="s">
        <v>246</v>
      </c>
      <c r="C169" s="31">
        <v>4301132182</v>
      </c>
      <c r="D169" s="274">
        <v>4607111035721</v>
      </c>
      <c r="E169" s="275"/>
      <c r="F169" s="269">
        <v>0.25</v>
      </c>
      <c r="G169" s="32">
        <v>12</v>
      </c>
      <c r="H169" s="269">
        <v>3</v>
      </c>
      <c r="I169" s="269">
        <v>3.3879999999999999</v>
      </c>
      <c r="J169" s="32">
        <v>70</v>
      </c>
      <c r="K169" s="32" t="s">
        <v>80</v>
      </c>
      <c r="L169" s="32" t="s">
        <v>85</v>
      </c>
      <c r="M169" s="33" t="s">
        <v>69</v>
      </c>
      <c r="N169" s="33"/>
      <c r="O169" s="32">
        <v>365</v>
      </c>
      <c r="P169" s="3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70">
        <v>42</v>
      </c>
      <c r="Y169" s="271">
        <f>IFERROR(IF(X169="","",X169),"")</f>
        <v>42</v>
      </c>
      <c r="Z169" s="36">
        <f>IFERROR(IF(X169="","",X169*0.01788),"")</f>
        <v>0.75095999999999996</v>
      </c>
      <c r="AA169" s="56"/>
      <c r="AB169" s="57"/>
      <c r="AC169" s="178" t="s">
        <v>247</v>
      </c>
      <c r="AG169" s="67"/>
      <c r="AJ169" s="71" t="s">
        <v>86</v>
      </c>
      <c r="AK169" s="71">
        <v>14</v>
      </c>
      <c r="BB169" s="179" t="s">
        <v>82</v>
      </c>
      <c r="BM169" s="67">
        <f>IFERROR(X169*I169,"0")</f>
        <v>142.29599999999999</v>
      </c>
      <c r="BN169" s="67">
        <f>IFERROR(Y169*I169,"0")</f>
        <v>142.29599999999999</v>
      </c>
      <c r="BO169" s="67">
        <f>IFERROR(X169/J169,"0")</f>
        <v>0.6</v>
      </c>
      <c r="BP169" s="67">
        <f>IFERROR(Y169/J169,"0")</f>
        <v>0.6</v>
      </c>
    </row>
    <row r="170" spans="1:68" ht="27" customHeight="1" x14ac:dyDescent="0.25">
      <c r="A170" s="54" t="s">
        <v>248</v>
      </c>
      <c r="B170" s="54" t="s">
        <v>249</v>
      </c>
      <c r="C170" s="31">
        <v>4301132170</v>
      </c>
      <c r="D170" s="274">
        <v>4607111038487</v>
      </c>
      <c r="E170" s="275"/>
      <c r="F170" s="269">
        <v>0.25</v>
      </c>
      <c r="G170" s="32">
        <v>12</v>
      </c>
      <c r="H170" s="269">
        <v>3</v>
      </c>
      <c r="I170" s="269">
        <v>3.7360000000000002</v>
      </c>
      <c r="J170" s="32">
        <v>70</v>
      </c>
      <c r="K170" s="32" t="s">
        <v>80</v>
      </c>
      <c r="L170" s="32" t="s">
        <v>85</v>
      </c>
      <c r="M170" s="33" t="s">
        <v>69</v>
      </c>
      <c r="N170" s="33"/>
      <c r="O170" s="32">
        <v>180</v>
      </c>
      <c r="P170" s="30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0" s="286"/>
      <c r="R170" s="286"/>
      <c r="S170" s="286"/>
      <c r="T170" s="287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80" t="s">
        <v>250</v>
      </c>
      <c r="AG170" s="67"/>
      <c r="AJ170" s="71" t="s">
        <v>86</v>
      </c>
      <c r="AK170" s="71">
        <v>14</v>
      </c>
      <c r="BB170" s="181" t="s">
        <v>82</v>
      </c>
      <c r="BM170" s="67">
        <f>IFERROR(X170*I170,"0")</f>
        <v>156.91200000000001</v>
      </c>
      <c r="BN170" s="67">
        <f>IFERROR(Y170*I170,"0")</f>
        <v>156.91200000000001</v>
      </c>
      <c r="BO170" s="67">
        <f>IFERROR(X170/J170,"0")</f>
        <v>0.6</v>
      </c>
      <c r="BP170" s="67">
        <f>IFERROR(Y170/J170,"0")</f>
        <v>0.6</v>
      </c>
    </row>
    <row r="171" spans="1:68" x14ac:dyDescent="0.2">
      <c r="A171" s="289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90"/>
      <c r="P171" s="276" t="s">
        <v>73</v>
      </c>
      <c r="Q171" s="277"/>
      <c r="R171" s="277"/>
      <c r="S171" s="277"/>
      <c r="T171" s="277"/>
      <c r="U171" s="277"/>
      <c r="V171" s="278"/>
      <c r="W171" s="37" t="s">
        <v>70</v>
      </c>
      <c r="X171" s="272">
        <f>IFERROR(SUM(X168:X170),"0")</f>
        <v>112</v>
      </c>
      <c r="Y171" s="272">
        <f>IFERROR(SUM(Y168:Y170),"0")</f>
        <v>112</v>
      </c>
      <c r="Z171" s="272">
        <f>IFERROR(IF(Z168="",0,Z168),"0")+IFERROR(IF(Z169="",0,Z169),"0")+IFERROR(IF(Z170="",0,Z170),"0")</f>
        <v>2.0025599999999999</v>
      </c>
      <c r="AA171" s="273"/>
      <c r="AB171" s="273"/>
      <c r="AC171" s="273"/>
    </row>
    <row r="172" spans="1:68" x14ac:dyDescent="0.2">
      <c r="A172" s="280"/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90"/>
      <c r="P172" s="276" t="s">
        <v>73</v>
      </c>
      <c r="Q172" s="277"/>
      <c r="R172" s="277"/>
      <c r="S172" s="277"/>
      <c r="T172" s="277"/>
      <c r="U172" s="277"/>
      <c r="V172" s="278"/>
      <c r="W172" s="37" t="s">
        <v>74</v>
      </c>
      <c r="X172" s="272">
        <f>IFERROR(SUMPRODUCT(X168:X170*H168:H170),"0")</f>
        <v>336</v>
      </c>
      <c r="Y172" s="272">
        <f>IFERROR(SUMPRODUCT(Y168:Y170*H168:H170),"0")</f>
        <v>336</v>
      </c>
      <c r="Z172" s="37"/>
      <c r="AA172" s="273"/>
      <c r="AB172" s="273"/>
      <c r="AC172" s="273"/>
    </row>
    <row r="173" spans="1:68" ht="14.25" hidden="1" customHeight="1" x14ac:dyDescent="0.25">
      <c r="A173" s="279" t="s">
        <v>251</v>
      </c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80"/>
      <c r="M173" s="280"/>
      <c r="N173" s="280"/>
      <c r="O173" s="280"/>
      <c r="P173" s="280"/>
      <c r="Q173" s="280"/>
      <c r="R173" s="280"/>
      <c r="S173" s="280"/>
      <c r="T173" s="280"/>
      <c r="U173" s="280"/>
      <c r="V173" s="280"/>
      <c r="W173" s="280"/>
      <c r="X173" s="280"/>
      <c r="Y173" s="280"/>
      <c r="Z173" s="280"/>
      <c r="AA173" s="264"/>
      <c r="AB173" s="264"/>
      <c r="AC173" s="264"/>
    </row>
    <row r="174" spans="1:68" ht="27" hidden="1" customHeight="1" x14ac:dyDescent="0.25">
      <c r="A174" s="54" t="s">
        <v>252</v>
      </c>
      <c r="B174" s="54" t="s">
        <v>253</v>
      </c>
      <c r="C174" s="31">
        <v>4301051855</v>
      </c>
      <c r="D174" s="274">
        <v>4680115885875</v>
      </c>
      <c r="E174" s="275"/>
      <c r="F174" s="269">
        <v>1</v>
      </c>
      <c r="G174" s="32">
        <v>9</v>
      </c>
      <c r="H174" s="269">
        <v>9</v>
      </c>
      <c r="I174" s="269">
        <v>9.4350000000000005</v>
      </c>
      <c r="J174" s="32">
        <v>64</v>
      </c>
      <c r="K174" s="32" t="s">
        <v>254</v>
      </c>
      <c r="L174" s="32" t="s">
        <v>68</v>
      </c>
      <c r="M174" s="33" t="s">
        <v>255</v>
      </c>
      <c r="N174" s="33"/>
      <c r="O174" s="32">
        <v>365</v>
      </c>
      <c r="P174" s="432" t="s">
        <v>256</v>
      </c>
      <c r="Q174" s="286"/>
      <c r="R174" s="286"/>
      <c r="S174" s="286"/>
      <c r="T174" s="287"/>
      <c r="U174" s="34"/>
      <c r="V174" s="34"/>
      <c r="W174" s="35" t="s">
        <v>70</v>
      </c>
      <c r="X174" s="270">
        <v>0</v>
      </c>
      <c r="Y174" s="271">
        <f>IFERROR(IF(X174="","",X174),"")</f>
        <v>0</v>
      </c>
      <c r="Z174" s="36">
        <f>IFERROR(IF(X174="","",X174*0.01898),"")</f>
        <v>0</v>
      </c>
      <c r="AA174" s="56"/>
      <c r="AB174" s="57"/>
      <c r="AC174" s="182" t="s">
        <v>257</v>
      </c>
      <c r="AG174" s="67"/>
      <c r="AJ174" s="71" t="s">
        <v>72</v>
      </c>
      <c r="AK174" s="71">
        <v>1</v>
      </c>
      <c r="BB174" s="183" t="s">
        <v>258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289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90"/>
      <c r="P175" s="276" t="s">
        <v>73</v>
      </c>
      <c r="Q175" s="277"/>
      <c r="R175" s="277"/>
      <c r="S175" s="277"/>
      <c r="T175" s="277"/>
      <c r="U175" s="277"/>
      <c r="V175" s="278"/>
      <c r="W175" s="37" t="s">
        <v>70</v>
      </c>
      <c r="X175" s="272">
        <f>IFERROR(SUM(X174:X174),"0")</f>
        <v>0</v>
      </c>
      <c r="Y175" s="272">
        <f>IFERROR(SUM(Y174:Y174),"0")</f>
        <v>0</v>
      </c>
      <c r="Z175" s="272">
        <f>IFERROR(IF(Z174="",0,Z174),"0")</f>
        <v>0</v>
      </c>
      <c r="AA175" s="273"/>
      <c r="AB175" s="273"/>
      <c r="AC175" s="273"/>
    </row>
    <row r="176" spans="1:68" hidden="1" x14ac:dyDescent="0.2">
      <c r="A176" s="280"/>
      <c r="B176" s="280"/>
      <c r="C176" s="280"/>
      <c r="D176" s="280"/>
      <c r="E176" s="280"/>
      <c r="F176" s="280"/>
      <c r="G176" s="280"/>
      <c r="H176" s="280"/>
      <c r="I176" s="280"/>
      <c r="J176" s="280"/>
      <c r="K176" s="280"/>
      <c r="L176" s="280"/>
      <c r="M176" s="280"/>
      <c r="N176" s="280"/>
      <c r="O176" s="290"/>
      <c r="P176" s="276" t="s">
        <v>73</v>
      </c>
      <c r="Q176" s="277"/>
      <c r="R176" s="277"/>
      <c r="S176" s="277"/>
      <c r="T176" s="277"/>
      <c r="U176" s="277"/>
      <c r="V176" s="278"/>
      <c r="W176" s="37" t="s">
        <v>74</v>
      </c>
      <c r="X176" s="272">
        <f>IFERROR(SUMPRODUCT(X174:X174*H174:H174),"0")</f>
        <v>0</v>
      </c>
      <c r="Y176" s="272">
        <f>IFERROR(SUMPRODUCT(Y174:Y174*H174:H174),"0")</f>
        <v>0</v>
      </c>
      <c r="Z176" s="37"/>
      <c r="AA176" s="273"/>
      <c r="AB176" s="273"/>
      <c r="AC176" s="273"/>
    </row>
    <row r="177" spans="1:68" ht="27.75" hidden="1" customHeight="1" x14ac:dyDescent="0.2">
      <c r="A177" s="315" t="s">
        <v>259</v>
      </c>
      <c r="B177" s="316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6"/>
      <c r="P177" s="316"/>
      <c r="Q177" s="316"/>
      <c r="R177" s="316"/>
      <c r="S177" s="316"/>
      <c r="T177" s="316"/>
      <c r="U177" s="316"/>
      <c r="V177" s="316"/>
      <c r="W177" s="316"/>
      <c r="X177" s="316"/>
      <c r="Y177" s="316"/>
      <c r="Z177" s="316"/>
      <c r="AA177" s="48"/>
      <c r="AB177" s="48"/>
      <c r="AC177" s="48"/>
    </row>
    <row r="178" spans="1:68" ht="16.5" hidden="1" customHeight="1" x14ac:dyDescent="0.25">
      <c r="A178" s="305" t="s">
        <v>260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5"/>
      <c r="AB178" s="265"/>
      <c r="AC178" s="265"/>
    </row>
    <row r="179" spans="1:68" ht="14.25" hidden="1" customHeight="1" x14ac:dyDescent="0.25">
      <c r="A179" s="279" t="s">
        <v>77</v>
      </c>
      <c r="B179" s="280"/>
      <c r="C179" s="280"/>
      <c r="D179" s="280"/>
      <c r="E179" s="280"/>
      <c r="F179" s="280"/>
      <c r="G179" s="280"/>
      <c r="H179" s="280"/>
      <c r="I179" s="280"/>
      <c r="J179" s="280"/>
      <c r="K179" s="280"/>
      <c r="L179" s="280"/>
      <c r="M179" s="280"/>
      <c r="N179" s="280"/>
      <c r="O179" s="280"/>
      <c r="P179" s="280"/>
      <c r="Q179" s="280"/>
      <c r="R179" s="280"/>
      <c r="S179" s="280"/>
      <c r="T179" s="280"/>
      <c r="U179" s="280"/>
      <c r="V179" s="280"/>
      <c r="W179" s="280"/>
      <c r="X179" s="280"/>
      <c r="Y179" s="280"/>
      <c r="Z179" s="280"/>
      <c r="AA179" s="264"/>
      <c r="AB179" s="264"/>
      <c r="AC179" s="264"/>
    </row>
    <row r="180" spans="1:68" ht="27" customHeight="1" x14ac:dyDescent="0.25">
      <c r="A180" s="54" t="s">
        <v>261</v>
      </c>
      <c r="B180" s="54" t="s">
        <v>262</v>
      </c>
      <c r="C180" s="31">
        <v>4301132227</v>
      </c>
      <c r="D180" s="274">
        <v>4620207491133</v>
      </c>
      <c r="E180" s="275"/>
      <c r="F180" s="269">
        <v>0.23</v>
      </c>
      <c r="G180" s="32">
        <v>12</v>
      </c>
      <c r="H180" s="269">
        <v>2.76</v>
      </c>
      <c r="I180" s="269">
        <v>2.98</v>
      </c>
      <c r="J180" s="32">
        <v>70</v>
      </c>
      <c r="K180" s="32" t="s">
        <v>80</v>
      </c>
      <c r="L180" s="32" t="s">
        <v>85</v>
      </c>
      <c r="M180" s="33" t="s">
        <v>69</v>
      </c>
      <c r="N180" s="33"/>
      <c r="O180" s="32">
        <v>180</v>
      </c>
      <c r="P180" s="369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80" s="286"/>
      <c r="R180" s="286"/>
      <c r="S180" s="286"/>
      <c r="T180" s="287"/>
      <c r="U180" s="34"/>
      <c r="V180" s="34"/>
      <c r="W180" s="35" t="s">
        <v>70</v>
      </c>
      <c r="X180" s="270">
        <v>28</v>
      </c>
      <c r="Y180" s="271">
        <f>IFERROR(IF(X180="","",X180),"")</f>
        <v>28</v>
      </c>
      <c r="Z180" s="36">
        <f>IFERROR(IF(X180="","",X180*0.01788),"")</f>
        <v>0.50063999999999997</v>
      </c>
      <c r="AA180" s="56"/>
      <c r="AB180" s="57"/>
      <c r="AC180" s="184" t="s">
        <v>263</v>
      </c>
      <c r="AG180" s="67"/>
      <c r="AJ180" s="71" t="s">
        <v>86</v>
      </c>
      <c r="AK180" s="71">
        <v>14</v>
      </c>
      <c r="BB180" s="185" t="s">
        <v>82</v>
      </c>
      <c r="BM180" s="67">
        <f>IFERROR(X180*I180,"0")</f>
        <v>83.44</v>
      </c>
      <c r="BN180" s="67">
        <f>IFERROR(Y180*I180,"0")</f>
        <v>83.44</v>
      </c>
      <c r="BO180" s="67">
        <f>IFERROR(X180/J180,"0")</f>
        <v>0.4</v>
      </c>
      <c r="BP180" s="67">
        <f>IFERROR(Y180/J180,"0")</f>
        <v>0.4</v>
      </c>
    </row>
    <row r="181" spans="1:68" x14ac:dyDescent="0.2">
      <c r="A181" s="289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90"/>
      <c r="P181" s="276" t="s">
        <v>73</v>
      </c>
      <c r="Q181" s="277"/>
      <c r="R181" s="277"/>
      <c r="S181" s="277"/>
      <c r="T181" s="277"/>
      <c r="U181" s="277"/>
      <c r="V181" s="278"/>
      <c r="W181" s="37" t="s">
        <v>70</v>
      </c>
      <c r="X181" s="272">
        <f>IFERROR(SUM(X180:X180),"0")</f>
        <v>28</v>
      </c>
      <c r="Y181" s="272">
        <f>IFERROR(SUM(Y180:Y180),"0")</f>
        <v>28</v>
      </c>
      <c r="Z181" s="272">
        <f>IFERROR(IF(Z180="",0,Z180),"0")</f>
        <v>0.50063999999999997</v>
      </c>
      <c r="AA181" s="273"/>
      <c r="AB181" s="273"/>
      <c r="AC181" s="273"/>
    </row>
    <row r="182" spans="1:68" x14ac:dyDescent="0.2">
      <c r="A182" s="280"/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90"/>
      <c r="P182" s="276" t="s">
        <v>73</v>
      </c>
      <c r="Q182" s="277"/>
      <c r="R182" s="277"/>
      <c r="S182" s="277"/>
      <c r="T182" s="277"/>
      <c r="U182" s="277"/>
      <c r="V182" s="278"/>
      <c r="W182" s="37" t="s">
        <v>74</v>
      </c>
      <c r="X182" s="272">
        <f>IFERROR(SUMPRODUCT(X180:X180*H180:H180),"0")</f>
        <v>77.28</v>
      </c>
      <c r="Y182" s="272">
        <f>IFERROR(SUMPRODUCT(Y180:Y180*H180:H180),"0")</f>
        <v>77.28</v>
      </c>
      <c r="Z182" s="37"/>
      <c r="AA182" s="273"/>
      <c r="AB182" s="273"/>
      <c r="AC182" s="273"/>
    </row>
    <row r="183" spans="1:68" ht="14.25" hidden="1" customHeight="1" x14ac:dyDescent="0.25">
      <c r="A183" s="279" t="s">
        <v>123</v>
      </c>
      <c r="B183" s="280"/>
      <c r="C183" s="280"/>
      <c r="D183" s="280"/>
      <c r="E183" s="280"/>
      <c r="F183" s="280"/>
      <c r="G183" s="280"/>
      <c r="H183" s="280"/>
      <c r="I183" s="280"/>
      <c r="J183" s="280"/>
      <c r="K183" s="280"/>
      <c r="L183" s="280"/>
      <c r="M183" s="280"/>
      <c r="N183" s="280"/>
      <c r="O183" s="280"/>
      <c r="P183" s="280"/>
      <c r="Q183" s="280"/>
      <c r="R183" s="280"/>
      <c r="S183" s="280"/>
      <c r="T183" s="280"/>
      <c r="U183" s="280"/>
      <c r="V183" s="280"/>
      <c r="W183" s="280"/>
      <c r="X183" s="280"/>
      <c r="Y183" s="280"/>
      <c r="Z183" s="280"/>
      <c r="AA183" s="264"/>
      <c r="AB183" s="264"/>
      <c r="AC183" s="264"/>
    </row>
    <row r="184" spans="1:68" ht="27" hidden="1" customHeight="1" x14ac:dyDescent="0.25">
      <c r="A184" s="54" t="s">
        <v>264</v>
      </c>
      <c r="B184" s="54" t="s">
        <v>265</v>
      </c>
      <c r="C184" s="31">
        <v>4301135707</v>
      </c>
      <c r="D184" s="274">
        <v>4620207490198</v>
      </c>
      <c r="E184" s="275"/>
      <c r="F184" s="269">
        <v>0.2</v>
      </c>
      <c r="G184" s="32">
        <v>12</v>
      </c>
      <c r="H184" s="269">
        <v>2.4</v>
      </c>
      <c r="I184" s="269">
        <v>3.1036000000000001</v>
      </c>
      <c r="J184" s="32">
        <v>70</v>
      </c>
      <c r="K184" s="32" t="s">
        <v>80</v>
      </c>
      <c r="L184" s="32" t="s">
        <v>85</v>
      </c>
      <c r="M184" s="33" t="s">
        <v>69</v>
      </c>
      <c r="N184" s="33"/>
      <c r="O184" s="32">
        <v>180</v>
      </c>
      <c r="P184" s="33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70">
        <v>0</v>
      </c>
      <c r="Y184" s="271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266</v>
      </c>
      <c r="AG184" s="67"/>
      <c r="AJ184" s="71" t="s">
        <v>86</v>
      </c>
      <c r="AK184" s="71">
        <v>14</v>
      </c>
      <c r="BB184" s="187" t="s">
        <v>82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267</v>
      </c>
      <c r="B185" s="54" t="s">
        <v>268</v>
      </c>
      <c r="C185" s="31">
        <v>4301135696</v>
      </c>
      <c r="D185" s="274">
        <v>4620207490235</v>
      </c>
      <c r="E185" s="275"/>
      <c r="F185" s="269">
        <v>0.2</v>
      </c>
      <c r="G185" s="32">
        <v>12</v>
      </c>
      <c r="H185" s="269">
        <v>2.4</v>
      </c>
      <c r="I185" s="269">
        <v>3.1036000000000001</v>
      </c>
      <c r="J185" s="32">
        <v>70</v>
      </c>
      <c r="K185" s="32" t="s">
        <v>80</v>
      </c>
      <c r="L185" s="32" t="s">
        <v>85</v>
      </c>
      <c r="M185" s="33" t="s">
        <v>69</v>
      </c>
      <c r="N185" s="33"/>
      <c r="O185" s="32">
        <v>180</v>
      </c>
      <c r="P185" s="37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70">
        <v>0</v>
      </c>
      <c r="Y185" s="271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269</v>
      </c>
      <c r="AG185" s="67"/>
      <c r="AJ185" s="71" t="s">
        <v>86</v>
      </c>
      <c r="AK185" s="71">
        <v>14</v>
      </c>
      <c r="BB185" s="189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4301135697</v>
      </c>
      <c r="D186" s="274">
        <v>4620207490259</v>
      </c>
      <c r="E186" s="275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85</v>
      </c>
      <c r="M186" s="33" t="s">
        <v>69</v>
      </c>
      <c r="N186" s="33"/>
      <c r="O186" s="32">
        <v>180</v>
      </c>
      <c r="P186" s="44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266</v>
      </c>
      <c r="AG186" s="67"/>
      <c r="AJ186" s="71" t="s">
        <v>86</v>
      </c>
      <c r="AK186" s="71">
        <v>14</v>
      </c>
      <c r="BB186" s="191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272</v>
      </c>
      <c r="B187" s="54" t="s">
        <v>273</v>
      </c>
      <c r="C187" s="31">
        <v>4301135681</v>
      </c>
      <c r="D187" s="274">
        <v>4620207490143</v>
      </c>
      <c r="E187" s="275"/>
      <c r="F187" s="269">
        <v>0.22</v>
      </c>
      <c r="G187" s="32">
        <v>12</v>
      </c>
      <c r="H187" s="269">
        <v>2.64</v>
      </c>
      <c r="I187" s="269">
        <v>3.3435999999999999</v>
      </c>
      <c r="J187" s="32">
        <v>70</v>
      </c>
      <c r="K187" s="32" t="s">
        <v>80</v>
      </c>
      <c r="L187" s="32" t="s">
        <v>85</v>
      </c>
      <c r="M187" s="33" t="s">
        <v>69</v>
      </c>
      <c r="N187" s="33"/>
      <c r="O187" s="32">
        <v>180</v>
      </c>
      <c r="P187" s="36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7" s="286"/>
      <c r="R187" s="286"/>
      <c r="S187" s="286"/>
      <c r="T187" s="287"/>
      <c r="U187" s="34"/>
      <c r="V187" s="34"/>
      <c r="W187" s="35" t="s">
        <v>70</v>
      </c>
      <c r="X187" s="270">
        <v>14</v>
      </c>
      <c r="Y187" s="27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92" t="s">
        <v>274</v>
      </c>
      <c r="AG187" s="67"/>
      <c r="AJ187" s="71" t="s">
        <v>86</v>
      </c>
      <c r="AK187" s="71">
        <v>14</v>
      </c>
      <c r="BB187" s="193" t="s">
        <v>82</v>
      </c>
      <c r="BM187" s="67">
        <f>IFERROR(X187*I187,"0")</f>
        <v>46.810400000000001</v>
      </c>
      <c r="BN187" s="67">
        <f>IFERROR(Y187*I187,"0")</f>
        <v>46.810400000000001</v>
      </c>
      <c r="BO187" s="67">
        <f>IFERROR(X187/J187,"0")</f>
        <v>0.2</v>
      </c>
      <c r="BP187" s="67">
        <f>IFERROR(Y187/J187,"0")</f>
        <v>0.2</v>
      </c>
    </row>
    <row r="188" spans="1:68" x14ac:dyDescent="0.2">
      <c r="A188" s="289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90"/>
      <c r="P188" s="276" t="s">
        <v>73</v>
      </c>
      <c r="Q188" s="277"/>
      <c r="R188" s="277"/>
      <c r="S188" s="277"/>
      <c r="T188" s="277"/>
      <c r="U188" s="277"/>
      <c r="V188" s="278"/>
      <c r="W188" s="37" t="s">
        <v>70</v>
      </c>
      <c r="X188" s="272">
        <f>IFERROR(SUM(X184:X187),"0")</f>
        <v>14</v>
      </c>
      <c r="Y188" s="272">
        <f>IFERROR(SUM(Y184:Y187),"0")</f>
        <v>14</v>
      </c>
      <c r="Z188" s="272">
        <f>IFERROR(IF(Z184="",0,Z184),"0")+IFERROR(IF(Z185="",0,Z185),"0")+IFERROR(IF(Z186="",0,Z186),"0")+IFERROR(IF(Z187="",0,Z187),"0")</f>
        <v>0.25031999999999999</v>
      </c>
      <c r="AA188" s="273"/>
      <c r="AB188" s="273"/>
      <c r="AC188" s="273"/>
    </row>
    <row r="189" spans="1:68" x14ac:dyDescent="0.2">
      <c r="A189" s="280"/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90"/>
      <c r="P189" s="276" t="s">
        <v>73</v>
      </c>
      <c r="Q189" s="277"/>
      <c r="R189" s="277"/>
      <c r="S189" s="277"/>
      <c r="T189" s="277"/>
      <c r="U189" s="277"/>
      <c r="V189" s="278"/>
      <c r="W189" s="37" t="s">
        <v>74</v>
      </c>
      <c r="X189" s="272">
        <f>IFERROR(SUMPRODUCT(X184:X187*H184:H187),"0")</f>
        <v>36.96</v>
      </c>
      <c r="Y189" s="272">
        <f>IFERROR(SUMPRODUCT(Y184:Y187*H184:H187),"0")</f>
        <v>36.96</v>
      </c>
      <c r="Z189" s="37"/>
      <c r="AA189" s="273"/>
      <c r="AB189" s="273"/>
      <c r="AC189" s="273"/>
    </row>
    <row r="190" spans="1:68" ht="16.5" hidden="1" customHeight="1" x14ac:dyDescent="0.25">
      <c r="A190" s="305" t="s">
        <v>275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5"/>
      <c r="AB190" s="265"/>
      <c r="AC190" s="265"/>
    </row>
    <row r="191" spans="1:68" ht="14.25" hidden="1" customHeight="1" x14ac:dyDescent="0.25">
      <c r="A191" s="279" t="s">
        <v>64</v>
      </c>
      <c r="B191" s="280"/>
      <c r="C191" s="280"/>
      <c r="D191" s="280"/>
      <c r="E191" s="280"/>
      <c r="F191" s="280"/>
      <c r="G191" s="280"/>
      <c r="H191" s="280"/>
      <c r="I191" s="280"/>
      <c r="J191" s="280"/>
      <c r="K191" s="280"/>
      <c r="L191" s="280"/>
      <c r="M191" s="280"/>
      <c r="N191" s="280"/>
      <c r="O191" s="280"/>
      <c r="P191" s="280"/>
      <c r="Q191" s="280"/>
      <c r="R191" s="280"/>
      <c r="S191" s="280"/>
      <c r="T191" s="280"/>
      <c r="U191" s="280"/>
      <c r="V191" s="280"/>
      <c r="W191" s="280"/>
      <c r="X191" s="280"/>
      <c r="Y191" s="280"/>
      <c r="Z191" s="280"/>
      <c r="AA191" s="264"/>
      <c r="AB191" s="264"/>
      <c r="AC191" s="264"/>
    </row>
    <row r="192" spans="1:68" ht="27" hidden="1" customHeight="1" x14ac:dyDescent="0.25">
      <c r="A192" s="54" t="s">
        <v>276</v>
      </c>
      <c r="B192" s="54" t="s">
        <v>277</v>
      </c>
      <c r="C192" s="31">
        <v>4301071108</v>
      </c>
      <c r="D192" s="274">
        <v>4607111035912</v>
      </c>
      <c r="E192" s="275"/>
      <c r="F192" s="269">
        <v>0.43</v>
      </c>
      <c r="G192" s="32">
        <v>16</v>
      </c>
      <c r="H192" s="269">
        <v>6.88</v>
      </c>
      <c r="I192" s="269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54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70">
        <v>0</v>
      </c>
      <c r="Y192" s="271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278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4301071110</v>
      </c>
      <c r="D193" s="274">
        <v>4607111035103</v>
      </c>
      <c r="E193" s="275"/>
      <c r="F193" s="269">
        <v>0.43</v>
      </c>
      <c r="G193" s="32">
        <v>16</v>
      </c>
      <c r="H193" s="269">
        <v>6.88</v>
      </c>
      <c r="I193" s="269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2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70">
        <v>0</v>
      </c>
      <c r="Y193" s="271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278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4301071109</v>
      </c>
      <c r="D194" s="274">
        <v>4607111035929</v>
      </c>
      <c r="E194" s="275"/>
      <c r="F194" s="269">
        <v>0.9</v>
      </c>
      <c r="G194" s="32">
        <v>8</v>
      </c>
      <c r="H194" s="269">
        <v>7.2</v>
      </c>
      <c r="I194" s="269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6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278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4301071106</v>
      </c>
      <c r="D195" s="274">
        <v>4607111035882</v>
      </c>
      <c r="E195" s="275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71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278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285</v>
      </c>
      <c r="B196" s="54" t="s">
        <v>286</v>
      </c>
      <c r="C196" s="31">
        <v>4301071107</v>
      </c>
      <c r="D196" s="274">
        <v>4607111035905</v>
      </c>
      <c r="E196" s="275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1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6" s="286"/>
      <c r="R196" s="286"/>
      <c r="S196" s="286"/>
      <c r="T196" s="287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202" t="s">
        <v>278</v>
      </c>
      <c r="AG196" s="67"/>
      <c r="AJ196" s="71" t="s">
        <v>72</v>
      </c>
      <c r="AK196" s="71">
        <v>1</v>
      </c>
      <c r="BB196" s="203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89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90"/>
      <c r="P197" s="276" t="s">
        <v>73</v>
      </c>
      <c r="Q197" s="277"/>
      <c r="R197" s="277"/>
      <c r="S197" s="277"/>
      <c r="T197" s="277"/>
      <c r="U197" s="277"/>
      <c r="V197" s="278"/>
      <c r="W197" s="37" t="s">
        <v>70</v>
      </c>
      <c r="X197" s="272">
        <f>IFERROR(SUM(X192:X196),"0")</f>
        <v>0</v>
      </c>
      <c r="Y197" s="272">
        <f>IFERROR(SUM(Y192:Y196),"0")</f>
        <v>0</v>
      </c>
      <c r="Z197" s="272">
        <f>IFERROR(IF(Z192="",0,Z192),"0")+IFERROR(IF(Z193="",0,Z193),"0")+IFERROR(IF(Z194="",0,Z194),"0")+IFERROR(IF(Z195="",0,Z195),"0")+IFERROR(IF(Z196="",0,Z196),"0")</f>
        <v>0</v>
      </c>
      <c r="AA197" s="273"/>
      <c r="AB197" s="273"/>
      <c r="AC197" s="273"/>
    </row>
    <row r="198" spans="1:68" hidden="1" x14ac:dyDescent="0.2">
      <c r="A198" s="280"/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90"/>
      <c r="P198" s="276" t="s">
        <v>73</v>
      </c>
      <c r="Q198" s="277"/>
      <c r="R198" s="277"/>
      <c r="S198" s="277"/>
      <c r="T198" s="277"/>
      <c r="U198" s="277"/>
      <c r="V198" s="278"/>
      <c r="W198" s="37" t="s">
        <v>74</v>
      </c>
      <c r="X198" s="272">
        <f>IFERROR(SUMPRODUCT(X192:X196*H192:H196),"0")</f>
        <v>0</v>
      </c>
      <c r="Y198" s="272">
        <f>IFERROR(SUMPRODUCT(Y192:Y196*H192:H196),"0")</f>
        <v>0</v>
      </c>
      <c r="Z198" s="37"/>
      <c r="AA198" s="273"/>
      <c r="AB198" s="273"/>
      <c r="AC198" s="273"/>
    </row>
    <row r="199" spans="1:68" ht="16.5" hidden="1" customHeight="1" x14ac:dyDescent="0.25">
      <c r="A199" s="305" t="s">
        <v>287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5"/>
      <c r="AB199" s="265"/>
      <c r="AC199" s="265"/>
    </row>
    <row r="200" spans="1:68" ht="14.25" hidden="1" customHeight="1" x14ac:dyDescent="0.25">
      <c r="A200" s="279" t="s">
        <v>64</v>
      </c>
      <c r="B200" s="280"/>
      <c r="C200" s="280"/>
      <c r="D200" s="280"/>
      <c r="E200" s="280"/>
      <c r="F200" s="280"/>
      <c r="G200" s="280"/>
      <c r="H200" s="280"/>
      <c r="I200" s="280"/>
      <c r="J200" s="280"/>
      <c r="K200" s="280"/>
      <c r="L200" s="280"/>
      <c r="M200" s="280"/>
      <c r="N200" s="280"/>
      <c r="O200" s="280"/>
      <c r="P200" s="280"/>
      <c r="Q200" s="280"/>
      <c r="R200" s="280"/>
      <c r="S200" s="280"/>
      <c r="T200" s="280"/>
      <c r="U200" s="280"/>
      <c r="V200" s="280"/>
      <c r="W200" s="280"/>
      <c r="X200" s="280"/>
      <c r="Y200" s="280"/>
      <c r="Z200" s="280"/>
      <c r="AA200" s="264"/>
      <c r="AB200" s="264"/>
      <c r="AC200" s="264"/>
    </row>
    <row r="201" spans="1:68" ht="27" hidden="1" customHeight="1" x14ac:dyDescent="0.25">
      <c r="A201" s="54" t="s">
        <v>288</v>
      </c>
      <c r="B201" s="54" t="s">
        <v>289</v>
      </c>
      <c r="C201" s="31">
        <v>4301071097</v>
      </c>
      <c r="D201" s="274">
        <v>4620207491096</v>
      </c>
      <c r="E201" s="275"/>
      <c r="F201" s="269">
        <v>1</v>
      </c>
      <c r="G201" s="32">
        <v>5</v>
      </c>
      <c r="H201" s="269">
        <v>5</v>
      </c>
      <c r="I201" s="269">
        <v>5.23</v>
      </c>
      <c r="J201" s="32">
        <v>84</v>
      </c>
      <c r="K201" s="32" t="s">
        <v>67</v>
      </c>
      <c r="L201" s="32" t="s">
        <v>85</v>
      </c>
      <c r="M201" s="33" t="s">
        <v>69</v>
      </c>
      <c r="N201" s="33"/>
      <c r="O201" s="32">
        <v>180</v>
      </c>
      <c r="P201" s="423" t="s">
        <v>290</v>
      </c>
      <c r="Q201" s="286"/>
      <c r="R201" s="286"/>
      <c r="S201" s="286"/>
      <c r="T201" s="287"/>
      <c r="U201" s="34"/>
      <c r="V201" s="34"/>
      <c r="W201" s="35" t="s">
        <v>70</v>
      </c>
      <c r="X201" s="270">
        <v>0</v>
      </c>
      <c r="Y201" s="271">
        <f>IFERROR(IF(X201="","",X201),"")</f>
        <v>0</v>
      </c>
      <c r="Z201" s="36">
        <f>IFERROR(IF(X201="","",X201*0.0155),"")</f>
        <v>0</v>
      </c>
      <c r="AA201" s="56"/>
      <c r="AB201" s="57"/>
      <c r="AC201" s="204" t="s">
        <v>291</v>
      </c>
      <c r="AG201" s="67"/>
      <c r="AJ201" s="71" t="s">
        <v>86</v>
      </c>
      <c r="AK201" s="71">
        <v>12</v>
      </c>
      <c r="BB201" s="205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289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90"/>
      <c r="P202" s="276" t="s">
        <v>73</v>
      </c>
      <c r="Q202" s="277"/>
      <c r="R202" s="277"/>
      <c r="S202" s="277"/>
      <c r="T202" s="277"/>
      <c r="U202" s="277"/>
      <c r="V202" s="278"/>
      <c r="W202" s="37" t="s">
        <v>70</v>
      </c>
      <c r="X202" s="272">
        <f>IFERROR(SUM(X201:X201),"0")</f>
        <v>0</v>
      </c>
      <c r="Y202" s="272">
        <f>IFERROR(SUM(Y201:Y201),"0")</f>
        <v>0</v>
      </c>
      <c r="Z202" s="272">
        <f>IFERROR(IF(Z201="",0,Z201),"0")</f>
        <v>0</v>
      </c>
      <c r="AA202" s="273"/>
      <c r="AB202" s="273"/>
      <c r="AC202" s="273"/>
    </row>
    <row r="203" spans="1:68" hidden="1" x14ac:dyDescent="0.2">
      <c r="A203" s="280"/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90"/>
      <c r="P203" s="276" t="s">
        <v>73</v>
      </c>
      <c r="Q203" s="277"/>
      <c r="R203" s="277"/>
      <c r="S203" s="277"/>
      <c r="T203" s="277"/>
      <c r="U203" s="277"/>
      <c r="V203" s="278"/>
      <c r="W203" s="37" t="s">
        <v>74</v>
      </c>
      <c r="X203" s="272">
        <f>IFERROR(SUMPRODUCT(X201:X201*H201:H201),"0")</f>
        <v>0</v>
      </c>
      <c r="Y203" s="272">
        <f>IFERROR(SUMPRODUCT(Y201:Y201*H201:H201),"0")</f>
        <v>0</v>
      </c>
      <c r="Z203" s="37"/>
      <c r="AA203" s="273"/>
      <c r="AB203" s="273"/>
      <c r="AC203" s="273"/>
    </row>
    <row r="204" spans="1:68" ht="16.5" hidden="1" customHeight="1" x14ac:dyDescent="0.25">
      <c r="A204" s="305" t="s">
        <v>292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5"/>
      <c r="AB204" s="265"/>
      <c r="AC204" s="265"/>
    </row>
    <row r="205" spans="1:68" ht="14.25" hidden="1" customHeight="1" x14ac:dyDescent="0.25">
      <c r="A205" s="279" t="s">
        <v>64</v>
      </c>
      <c r="B205" s="280"/>
      <c r="C205" s="280"/>
      <c r="D205" s="280"/>
      <c r="E205" s="280"/>
      <c r="F205" s="280"/>
      <c r="G205" s="280"/>
      <c r="H205" s="280"/>
      <c r="I205" s="280"/>
      <c r="J205" s="280"/>
      <c r="K205" s="280"/>
      <c r="L205" s="280"/>
      <c r="M205" s="280"/>
      <c r="N205" s="280"/>
      <c r="O205" s="280"/>
      <c r="P205" s="280"/>
      <c r="Q205" s="280"/>
      <c r="R205" s="280"/>
      <c r="S205" s="280"/>
      <c r="T205" s="280"/>
      <c r="U205" s="280"/>
      <c r="V205" s="280"/>
      <c r="W205" s="280"/>
      <c r="X205" s="280"/>
      <c r="Y205" s="280"/>
      <c r="Z205" s="280"/>
      <c r="AA205" s="264"/>
      <c r="AB205" s="264"/>
      <c r="AC205" s="264"/>
    </row>
    <row r="206" spans="1:68" ht="27" hidden="1" customHeight="1" x14ac:dyDescent="0.25">
      <c r="A206" s="54" t="s">
        <v>293</v>
      </c>
      <c r="B206" s="54" t="s">
        <v>294</v>
      </c>
      <c r="C206" s="31">
        <v>4301071093</v>
      </c>
      <c r="D206" s="274">
        <v>4620207490709</v>
      </c>
      <c r="E206" s="275"/>
      <c r="F206" s="269">
        <v>0.65</v>
      </c>
      <c r="G206" s="32">
        <v>8</v>
      </c>
      <c r="H206" s="269">
        <v>5.2</v>
      </c>
      <c r="I206" s="269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86"/>
      <c r="R206" s="286"/>
      <c r="S206" s="286"/>
      <c r="T206" s="287"/>
      <c r="U206" s="34"/>
      <c r="V206" s="34"/>
      <c r="W206" s="35" t="s">
        <v>70</v>
      </c>
      <c r="X206" s="270">
        <v>0</v>
      </c>
      <c r="Y206" s="271">
        <f>IFERROR(IF(X206="","",X206),"")</f>
        <v>0</v>
      </c>
      <c r="Z206" s="36">
        <f>IFERROR(IF(X206="","",X206*0.0155),"")</f>
        <v>0</v>
      </c>
      <c r="AA206" s="56"/>
      <c r="AB206" s="57"/>
      <c r="AC206" s="206" t="s">
        <v>295</v>
      </c>
      <c r="AG206" s="67"/>
      <c r="AJ206" s="71" t="s">
        <v>72</v>
      </c>
      <c r="AK206" s="71">
        <v>1</v>
      </c>
      <c r="BB206" s="20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89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90"/>
      <c r="P207" s="276" t="s">
        <v>73</v>
      </c>
      <c r="Q207" s="277"/>
      <c r="R207" s="277"/>
      <c r="S207" s="277"/>
      <c r="T207" s="277"/>
      <c r="U207" s="277"/>
      <c r="V207" s="278"/>
      <c r="W207" s="37" t="s">
        <v>70</v>
      </c>
      <c r="X207" s="272">
        <f>IFERROR(SUM(X206:X206),"0")</f>
        <v>0</v>
      </c>
      <c r="Y207" s="272">
        <f>IFERROR(SUM(Y206:Y206),"0")</f>
        <v>0</v>
      </c>
      <c r="Z207" s="272">
        <f>IFERROR(IF(Z206="",0,Z206),"0")</f>
        <v>0</v>
      </c>
      <c r="AA207" s="273"/>
      <c r="AB207" s="273"/>
      <c r="AC207" s="273"/>
    </row>
    <row r="208" spans="1:68" hidden="1" x14ac:dyDescent="0.2">
      <c r="A208" s="280"/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90"/>
      <c r="P208" s="276" t="s">
        <v>73</v>
      </c>
      <c r="Q208" s="277"/>
      <c r="R208" s="277"/>
      <c r="S208" s="277"/>
      <c r="T208" s="277"/>
      <c r="U208" s="277"/>
      <c r="V208" s="278"/>
      <c r="W208" s="37" t="s">
        <v>74</v>
      </c>
      <c r="X208" s="272">
        <f>IFERROR(SUMPRODUCT(X206:X206*H206:H206),"0")</f>
        <v>0</v>
      </c>
      <c r="Y208" s="272">
        <f>IFERROR(SUMPRODUCT(Y206:Y206*H206:H206),"0")</f>
        <v>0</v>
      </c>
      <c r="Z208" s="37"/>
      <c r="AA208" s="273"/>
      <c r="AB208" s="273"/>
      <c r="AC208" s="273"/>
    </row>
    <row r="209" spans="1:68" ht="14.25" hidden="1" customHeight="1" x14ac:dyDescent="0.25">
      <c r="A209" s="279" t="s">
        <v>123</v>
      </c>
      <c r="B209" s="280"/>
      <c r="C209" s="280"/>
      <c r="D209" s="280"/>
      <c r="E209" s="280"/>
      <c r="F209" s="280"/>
      <c r="G209" s="280"/>
      <c r="H209" s="280"/>
      <c r="I209" s="280"/>
      <c r="J209" s="280"/>
      <c r="K209" s="280"/>
      <c r="L209" s="280"/>
      <c r="M209" s="280"/>
      <c r="N209" s="280"/>
      <c r="O209" s="280"/>
      <c r="P209" s="280"/>
      <c r="Q209" s="280"/>
      <c r="R209" s="280"/>
      <c r="S209" s="280"/>
      <c r="T209" s="280"/>
      <c r="U209" s="280"/>
      <c r="V209" s="280"/>
      <c r="W209" s="280"/>
      <c r="X209" s="280"/>
      <c r="Y209" s="280"/>
      <c r="Z209" s="280"/>
      <c r="AA209" s="264"/>
      <c r="AB209" s="264"/>
      <c r="AC209" s="264"/>
    </row>
    <row r="210" spans="1:68" ht="27" hidden="1" customHeight="1" x14ac:dyDescent="0.25">
      <c r="A210" s="54" t="s">
        <v>296</v>
      </c>
      <c r="B210" s="54" t="s">
        <v>297</v>
      </c>
      <c r="C210" s="31">
        <v>4301135692</v>
      </c>
      <c r="D210" s="274">
        <v>4620207490570</v>
      </c>
      <c r="E210" s="275"/>
      <c r="F210" s="269">
        <v>0.2</v>
      </c>
      <c r="G210" s="32">
        <v>12</v>
      </c>
      <c r="H210" s="269">
        <v>2.4</v>
      </c>
      <c r="I210" s="269">
        <v>3.1036000000000001</v>
      </c>
      <c r="J210" s="32">
        <v>70</v>
      </c>
      <c r="K210" s="32" t="s">
        <v>80</v>
      </c>
      <c r="L210" s="32" t="s">
        <v>85</v>
      </c>
      <c r="M210" s="33" t="s">
        <v>69</v>
      </c>
      <c r="N210" s="33"/>
      <c r="O210" s="32">
        <v>180</v>
      </c>
      <c r="P210" s="33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70">
        <v>0</v>
      </c>
      <c r="Y210" s="271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298</v>
      </c>
      <c r="AG210" s="67"/>
      <c r="AJ210" s="71" t="s">
        <v>86</v>
      </c>
      <c r="AK210" s="71">
        <v>14</v>
      </c>
      <c r="BB210" s="209" t="s">
        <v>82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4301135691</v>
      </c>
      <c r="D211" s="274">
        <v>4620207490549</v>
      </c>
      <c r="E211" s="275"/>
      <c r="F211" s="269">
        <v>0.2</v>
      </c>
      <c r="G211" s="32">
        <v>12</v>
      </c>
      <c r="H211" s="269">
        <v>2.4</v>
      </c>
      <c r="I211" s="269">
        <v>3.1036000000000001</v>
      </c>
      <c r="J211" s="32">
        <v>70</v>
      </c>
      <c r="K211" s="32" t="s">
        <v>80</v>
      </c>
      <c r="L211" s="32" t="s">
        <v>85</v>
      </c>
      <c r="M211" s="33" t="s">
        <v>69</v>
      </c>
      <c r="N211" s="33"/>
      <c r="O211" s="32">
        <v>180</v>
      </c>
      <c r="P211" s="39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70">
        <v>0</v>
      </c>
      <c r="Y211" s="271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298</v>
      </c>
      <c r="AG211" s="67"/>
      <c r="AJ211" s="71" t="s">
        <v>86</v>
      </c>
      <c r="AK211" s="71">
        <v>14</v>
      </c>
      <c r="BB211" s="211" t="s">
        <v>82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301</v>
      </c>
      <c r="B212" s="54" t="s">
        <v>302</v>
      </c>
      <c r="C212" s="31">
        <v>4301135694</v>
      </c>
      <c r="D212" s="274">
        <v>4620207490501</v>
      </c>
      <c r="E212" s="275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85</v>
      </c>
      <c r="M212" s="33" t="s">
        <v>69</v>
      </c>
      <c r="N212" s="33"/>
      <c r="O212" s="32">
        <v>180</v>
      </c>
      <c r="P212" s="40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86"/>
      <c r="R212" s="286"/>
      <c r="S212" s="286"/>
      <c r="T212" s="287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12" t="s">
        <v>298</v>
      </c>
      <c r="AG212" s="67"/>
      <c r="AJ212" s="71" t="s">
        <v>86</v>
      </c>
      <c r="AK212" s="71">
        <v>14</v>
      </c>
      <c r="BB212" s="213" t="s">
        <v>82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9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90"/>
      <c r="P213" s="276" t="s">
        <v>73</v>
      </c>
      <c r="Q213" s="277"/>
      <c r="R213" s="277"/>
      <c r="S213" s="277"/>
      <c r="T213" s="277"/>
      <c r="U213" s="277"/>
      <c r="V213" s="278"/>
      <c r="W213" s="37" t="s">
        <v>70</v>
      </c>
      <c r="X213" s="272">
        <f>IFERROR(SUM(X210:X212),"0")</f>
        <v>0</v>
      </c>
      <c r="Y213" s="272">
        <f>IFERROR(SUM(Y210:Y212),"0")</f>
        <v>0</v>
      </c>
      <c r="Z213" s="272">
        <f>IFERROR(IF(Z210="",0,Z210),"0")+IFERROR(IF(Z211="",0,Z211),"0")+IFERROR(IF(Z212="",0,Z212),"0")</f>
        <v>0</v>
      </c>
      <c r="AA213" s="273"/>
      <c r="AB213" s="273"/>
      <c r="AC213" s="273"/>
    </row>
    <row r="214" spans="1:68" hidden="1" x14ac:dyDescent="0.2">
      <c r="A214" s="280"/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90"/>
      <c r="P214" s="276" t="s">
        <v>73</v>
      </c>
      <c r="Q214" s="277"/>
      <c r="R214" s="277"/>
      <c r="S214" s="277"/>
      <c r="T214" s="277"/>
      <c r="U214" s="277"/>
      <c r="V214" s="278"/>
      <c r="W214" s="37" t="s">
        <v>74</v>
      </c>
      <c r="X214" s="272">
        <f>IFERROR(SUMPRODUCT(X210:X212*H210:H212),"0")</f>
        <v>0</v>
      </c>
      <c r="Y214" s="272">
        <f>IFERROR(SUMPRODUCT(Y210:Y212*H210:H212),"0")</f>
        <v>0</v>
      </c>
      <c r="Z214" s="37"/>
      <c r="AA214" s="273"/>
      <c r="AB214" s="273"/>
      <c r="AC214" s="273"/>
    </row>
    <row r="215" spans="1:68" ht="16.5" hidden="1" customHeight="1" x14ac:dyDescent="0.25">
      <c r="A215" s="305" t="s">
        <v>303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5"/>
      <c r="AB215" s="265"/>
      <c r="AC215" s="265"/>
    </row>
    <row r="216" spans="1:68" ht="14.25" hidden="1" customHeight="1" x14ac:dyDescent="0.25">
      <c r="A216" s="279" t="s">
        <v>64</v>
      </c>
      <c r="B216" s="280"/>
      <c r="C216" s="280"/>
      <c r="D216" s="280"/>
      <c r="E216" s="280"/>
      <c r="F216" s="280"/>
      <c r="G216" s="280"/>
      <c r="H216" s="280"/>
      <c r="I216" s="280"/>
      <c r="J216" s="280"/>
      <c r="K216" s="280"/>
      <c r="L216" s="280"/>
      <c r="M216" s="280"/>
      <c r="N216" s="280"/>
      <c r="O216" s="280"/>
      <c r="P216" s="280"/>
      <c r="Q216" s="280"/>
      <c r="R216" s="280"/>
      <c r="S216" s="280"/>
      <c r="T216" s="280"/>
      <c r="U216" s="280"/>
      <c r="V216" s="280"/>
      <c r="W216" s="280"/>
      <c r="X216" s="280"/>
      <c r="Y216" s="280"/>
      <c r="Z216" s="280"/>
      <c r="AA216" s="264"/>
      <c r="AB216" s="264"/>
      <c r="AC216" s="264"/>
    </row>
    <row r="217" spans="1:68" ht="16.5" hidden="1" customHeight="1" x14ac:dyDescent="0.25">
      <c r="A217" s="54" t="s">
        <v>304</v>
      </c>
      <c r="B217" s="54" t="s">
        <v>305</v>
      </c>
      <c r="C217" s="31">
        <v>4301071099</v>
      </c>
      <c r="D217" s="274">
        <v>4607111039019</v>
      </c>
      <c r="E217" s="275"/>
      <c r="F217" s="269">
        <v>0.43</v>
      </c>
      <c r="G217" s="32">
        <v>16</v>
      </c>
      <c r="H217" s="269">
        <v>6.88</v>
      </c>
      <c r="I217" s="269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70">
        <v>0</v>
      </c>
      <c r="Y217" s="271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306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hidden="1" customHeight="1" x14ac:dyDescent="0.25">
      <c r="A218" s="54" t="s">
        <v>307</v>
      </c>
      <c r="B218" s="54" t="s">
        <v>308</v>
      </c>
      <c r="C218" s="31">
        <v>4301071100</v>
      </c>
      <c r="D218" s="274">
        <v>4607111038708</v>
      </c>
      <c r="E218" s="275"/>
      <c r="F218" s="269">
        <v>0.8</v>
      </c>
      <c r="G218" s="32">
        <v>8</v>
      </c>
      <c r="H218" s="269">
        <v>6.4</v>
      </c>
      <c r="I218" s="269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8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8" s="286"/>
      <c r="R218" s="286"/>
      <c r="S218" s="286"/>
      <c r="T218" s="287"/>
      <c r="U218" s="34"/>
      <c r="V218" s="34"/>
      <c r="W218" s="35" t="s">
        <v>70</v>
      </c>
      <c r="X218" s="270">
        <v>0</v>
      </c>
      <c r="Y218" s="271">
        <f>IFERROR(IF(X218="","",X218),"")</f>
        <v>0</v>
      </c>
      <c r="Z218" s="36">
        <f>IFERROR(IF(X218="","",X218*0.0155),"")</f>
        <v>0</v>
      </c>
      <c r="AA218" s="56"/>
      <c r="AB218" s="57"/>
      <c r="AC218" s="216" t="s">
        <v>306</v>
      </c>
      <c r="AG218" s="67"/>
      <c r="AJ218" s="71" t="s">
        <v>72</v>
      </c>
      <c r="AK218" s="71">
        <v>1</v>
      </c>
      <c r="BB218" s="21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9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90"/>
      <c r="P219" s="276" t="s">
        <v>73</v>
      </c>
      <c r="Q219" s="277"/>
      <c r="R219" s="277"/>
      <c r="S219" s="277"/>
      <c r="T219" s="277"/>
      <c r="U219" s="277"/>
      <c r="V219" s="278"/>
      <c r="W219" s="37" t="s">
        <v>70</v>
      </c>
      <c r="X219" s="272">
        <f>IFERROR(SUM(X217:X218),"0")</f>
        <v>0</v>
      </c>
      <c r="Y219" s="272">
        <f>IFERROR(SUM(Y217:Y218),"0")</f>
        <v>0</v>
      </c>
      <c r="Z219" s="272">
        <f>IFERROR(IF(Z217="",0,Z217),"0")+IFERROR(IF(Z218="",0,Z218),"0")</f>
        <v>0</v>
      </c>
      <c r="AA219" s="273"/>
      <c r="AB219" s="273"/>
      <c r="AC219" s="273"/>
    </row>
    <row r="220" spans="1:68" hidden="1" x14ac:dyDescent="0.2">
      <c r="A220" s="280"/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90"/>
      <c r="P220" s="276" t="s">
        <v>73</v>
      </c>
      <c r="Q220" s="277"/>
      <c r="R220" s="277"/>
      <c r="S220" s="277"/>
      <c r="T220" s="277"/>
      <c r="U220" s="277"/>
      <c r="V220" s="278"/>
      <c r="W220" s="37" t="s">
        <v>74</v>
      </c>
      <c r="X220" s="272">
        <f>IFERROR(SUMPRODUCT(X217:X218*H217:H218),"0")</f>
        <v>0</v>
      </c>
      <c r="Y220" s="272">
        <f>IFERROR(SUMPRODUCT(Y217:Y218*H217:H218),"0")</f>
        <v>0</v>
      </c>
      <c r="Z220" s="37"/>
      <c r="AA220" s="273"/>
      <c r="AB220" s="273"/>
      <c r="AC220" s="273"/>
    </row>
    <row r="221" spans="1:68" ht="27.75" hidden="1" customHeight="1" x14ac:dyDescent="0.2">
      <c r="A221" s="315" t="s">
        <v>309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16"/>
      <c r="Y221" s="316"/>
      <c r="Z221" s="316"/>
      <c r="AA221" s="48"/>
      <c r="AB221" s="48"/>
      <c r="AC221" s="48"/>
    </row>
    <row r="222" spans="1:68" ht="16.5" hidden="1" customHeight="1" x14ac:dyDescent="0.25">
      <c r="A222" s="305" t="s">
        <v>310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5"/>
      <c r="AB222" s="265"/>
      <c r="AC222" s="265"/>
    </row>
    <row r="223" spans="1:68" ht="14.25" hidden="1" customHeight="1" x14ac:dyDescent="0.25">
      <c r="A223" s="279" t="s">
        <v>64</v>
      </c>
      <c r="B223" s="280"/>
      <c r="C223" s="280"/>
      <c r="D223" s="280"/>
      <c r="E223" s="280"/>
      <c r="F223" s="280"/>
      <c r="G223" s="280"/>
      <c r="H223" s="280"/>
      <c r="I223" s="280"/>
      <c r="J223" s="280"/>
      <c r="K223" s="280"/>
      <c r="L223" s="280"/>
      <c r="M223" s="280"/>
      <c r="N223" s="280"/>
      <c r="O223" s="280"/>
      <c r="P223" s="280"/>
      <c r="Q223" s="280"/>
      <c r="R223" s="280"/>
      <c r="S223" s="280"/>
      <c r="T223" s="280"/>
      <c r="U223" s="280"/>
      <c r="V223" s="280"/>
      <c r="W223" s="280"/>
      <c r="X223" s="280"/>
      <c r="Y223" s="280"/>
      <c r="Z223" s="280"/>
      <c r="AA223" s="264"/>
      <c r="AB223" s="264"/>
      <c r="AC223" s="264"/>
    </row>
    <row r="224" spans="1:68" ht="27" hidden="1" customHeight="1" x14ac:dyDescent="0.25">
      <c r="A224" s="54" t="s">
        <v>311</v>
      </c>
      <c r="B224" s="54" t="s">
        <v>312</v>
      </c>
      <c r="C224" s="31">
        <v>4301071036</v>
      </c>
      <c r="D224" s="274">
        <v>4607111036162</v>
      </c>
      <c r="E224" s="275"/>
      <c r="F224" s="269">
        <v>0.8</v>
      </c>
      <c r="G224" s="32">
        <v>8</v>
      </c>
      <c r="H224" s="269">
        <v>6.4</v>
      </c>
      <c r="I224" s="269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86"/>
      <c r="R224" s="286"/>
      <c r="S224" s="286"/>
      <c r="T224" s="287"/>
      <c r="U224" s="34"/>
      <c r="V224" s="34"/>
      <c r="W224" s="35" t="s">
        <v>70</v>
      </c>
      <c r="X224" s="270">
        <v>0</v>
      </c>
      <c r="Y224" s="271">
        <f>IFERROR(IF(X224="","",X224),"")</f>
        <v>0</v>
      </c>
      <c r="Z224" s="36">
        <f>IFERROR(IF(X224="","",X224*0.0155),"")</f>
        <v>0</v>
      </c>
      <c r="AA224" s="56"/>
      <c r="AB224" s="57"/>
      <c r="AC224" s="218" t="s">
        <v>313</v>
      </c>
      <c r="AG224" s="67"/>
      <c r="AJ224" s="71" t="s">
        <v>72</v>
      </c>
      <c r="AK224" s="71">
        <v>1</v>
      </c>
      <c r="BB224" s="21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9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90"/>
      <c r="P225" s="276" t="s">
        <v>73</v>
      </c>
      <c r="Q225" s="277"/>
      <c r="R225" s="277"/>
      <c r="S225" s="277"/>
      <c r="T225" s="277"/>
      <c r="U225" s="277"/>
      <c r="V225" s="278"/>
      <c r="W225" s="37" t="s">
        <v>70</v>
      </c>
      <c r="X225" s="272">
        <f>IFERROR(SUM(X224:X224),"0")</f>
        <v>0</v>
      </c>
      <c r="Y225" s="272">
        <f>IFERROR(SUM(Y224:Y224),"0")</f>
        <v>0</v>
      </c>
      <c r="Z225" s="272">
        <f>IFERROR(IF(Z224="",0,Z224),"0")</f>
        <v>0</v>
      </c>
      <c r="AA225" s="273"/>
      <c r="AB225" s="273"/>
      <c r="AC225" s="273"/>
    </row>
    <row r="226" spans="1:68" hidden="1" x14ac:dyDescent="0.2">
      <c r="A226" s="280"/>
      <c r="B226" s="280"/>
      <c r="C226" s="280"/>
      <c r="D226" s="280"/>
      <c r="E226" s="280"/>
      <c r="F226" s="280"/>
      <c r="G226" s="280"/>
      <c r="H226" s="280"/>
      <c r="I226" s="280"/>
      <c r="J226" s="280"/>
      <c r="K226" s="280"/>
      <c r="L226" s="280"/>
      <c r="M226" s="280"/>
      <c r="N226" s="280"/>
      <c r="O226" s="290"/>
      <c r="P226" s="276" t="s">
        <v>73</v>
      </c>
      <c r="Q226" s="277"/>
      <c r="R226" s="277"/>
      <c r="S226" s="277"/>
      <c r="T226" s="277"/>
      <c r="U226" s="277"/>
      <c r="V226" s="278"/>
      <c r="W226" s="37" t="s">
        <v>74</v>
      </c>
      <c r="X226" s="272">
        <f>IFERROR(SUMPRODUCT(X224:X224*H224:H224),"0")</f>
        <v>0</v>
      </c>
      <c r="Y226" s="272">
        <f>IFERROR(SUMPRODUCT(Y224:Y224*H224:H224),"0")</f>
        <v>0</v>
      </c>
      <c r="Z226" s="37"/>
      <c r="AA226" s="273"/>
      <c r="AB226" s="273"/>
      <c r="AC226" s="273"/>
    </row>
    <row r="227" spans="1:68" ht="27.75" hidden="1" customHeight="1" x14ac:dyDescent="0.2">
      <c r="A227" s="315" t="s">
        <v>314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16"/>
      <c r="Y227" s="316"/>
      <c r="Z227" s="316"/>
      <c r="AA227" s="48"/>
      <c r="AB227" s="48"/>
      <c r="AC227" s="48"/>
    </row>
    <row r="228" spans="1:68" ht="16.5" hidden="1" customHeight="1" x14ac:dyDescent="0.25">
      <c r="A228" s="305" t="s">
        <v>315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5"/>
      <c r="AB228" s="265"/>
      <c r="AC228" s="265"/>
    </row>
    <row r="229" spans="1:68" ht="14.25" hidden="1" customHeight="1" x14ac:dyDescent="0.25">
      <c r="A229" s="279" t="s">
        <v>64</v>
      </c>
      <c r="B229" s="280"/>
      <c r="C229" s="280"/>
      <c r="D229" s="280"/>
      <c r="E229" s="280"/>
      <c r="F229" s="280"/>
      <c r="G229" s="280"/>
      <c r="H229" s="280"/>
      <c r="I229" s="280"/>
      <c r="J229" s="280"/>
      <c r="K229" s="280"/>
      <c r="L229" s="280"/>
      <c r="M229" s="280"/>
      <c r="N229" s="280"/>
      <c r="O229" s="280"/>
      <c r="P229" s="280"/>
      <c r="Q229" s="280"/>
      <c r="R229" s="280"/>
      <c r="S229" s="280"/>
      <c r="T229" s="280"/>
      <c r="U229" s="280"/>
      <c r="V229" s="280"/>
      <c r="W229" s="280"/>
      <c r="X229" s="280"/>
      <c r="Y229" s="280"/>
      <c r="Z229" s="280"/>
      <c r="AA229" s="264"/>
      <c r="AB229" s="264"/>
      <c r="AC229" s="264"/>
    </row>
    <row r="230" spans="1:68" ht="27" customHeight="1" x14ac:dyDescent="0.25">
      <c r="A230" s="54" t="s">
        <v>316</v>
      </c>
      <c r="B230" s="54" t="s">
        <v>317</v>
      </c>
      <c r="C230" s="31">
        <v>4301071029</v>
      </c>
      <c r="D230" s="274">
        <v>4607111035899</v>
      </c>
      <c r="E230" s="275"/>
      <c r="F230" s="269">
        <v>1</v>
      </c>
      <c r="G230" s="32">
        <v>5</v>
      </c>
      <c r="H230" s="269">
        <v>5</v>
      </c>
      <c r="I230" s="269">
        <v>5.2619999999999996</v>
      </c>
      <c r="J230" s="32">
        <v>84</v>
      </c>
      <c r="K230" s="32" t="s">
        <v>67</v>
      </c>
      <c r="L230" s="32" t="s">
        <v>85</v>
      </c>
      <c r="M230" s="33" t="s">
        <v>69</v>
      </c>
      <c r="N230" s="33"/>
      <c r="O230" s="32">
        <v>180</v>
      </c>
      <c r="P230" s="3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86"/>
      <c r="R230" s="286"/>
      <c r="S230" s="286"/>
      <c r="T230" s="287"/>
      <c r="U230" s="34"/>
      <c r="V230" s="34"/>
      <c r="W230" s="35" t="s">
        <v>70</v>
      </c>
      <c r="X230" s="270">
        <v>192</v>
      </c>
      <c r="Y230" s="271">
        <f>IFERROR(IF(X230="","",X230),"")</f>
        <v>192</v>
      </c>
      <c r="Z230" s="36">
        <f>IFERROR(IF(X230="","",X230*0.0155),"")</f>
        <v>2.976</v>
      </c>
      <c r="AA230" s="56"/>
      <c r="AB230" s="57"/>
      <c r="AC230" s="220" t="s">
        <v>239</v>
      </c>
      <c r="AG230" s="67"/>
      <c r="AJ230" s="71" t="s">
        <v>86</v>
      </c>
      <c r="AK230" s="71">
        <v>12</v>
      </c>
      <c r="BB230" s="221" t="s">
        <v>1</v>
      </c>
      <c r="BM230" s="67">
        <f>IFERROR(X230*I230,"0")</f>
        <v>1010.3039999999999</v>
      </c>
      <c r="BN230" s="67">
        <f>IFERROR(Y230*I230,"0")</f>
        <v>1010.3039999999999</v>
      </c>
      <c r="BO230" s="67">
        <f>IFERROR(X230/J230,"0")</f>
        <v>2.2857142857142856</v>
      </c>
      <c r="BP230" s="67">
        <f>IFERROR(Y230/J230,"0")</f>
        <v>2.2857142857142856</v>
      </c>
    </row>
    <row r="231" spans="1:68" x14ac:dyDescent="0.2">
      <c r="A231" s="289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90"/>
      <c r="P231" s="276" t="s">
        <v>73</v>
      </c>
      <c r="Q231" s="277"/>
      <c r="R231" s="277"/>
      <c r="S231" s="277"/>
      <c r="T231" s="277"/>
      <c r="U231" s="277"/>
      <c r="V231" s="278"/>
      <c r="W231" s="37" t="s">
        <v>70</v>
      </c>
      <c r="X231" s="272">
        <f>IFERROR(SUM(X230:X230),"0")</f>
        <v>192</v>
      </c>
      <c r="Y231" s="272">
        <f>IFERROR(SUM(Y230:Y230),"0")</f>
        <v>192</v>
      </c>
      <c r="Z231" s="272">
        <f>IFERROR(IF(Z230="",0,Z230),"0")</f>
        <v>2.976</v>
      </c>
      <c r="AA231" s="273"/>
      <c r="AB231" s="273"/>
      <c r="AC231" s="273"/>
    </row>
    <row r="232" spans="1:68" x14ac:dyDescent="0.2">
      <c r="A232" s="280"/>
      <c r="B232" s="280"/>
      <c r="C232" s="280"/>
      <c r="D232" s="280"/>
      <c r="E232" s="280"/>
      <c r="F232" s="280"/>
      <c r="G232" s="280"/>
      <c r="H232" s="280"/>
      <c r="I232" s="280"/>
      <c r="J232" s="280"/>
      <c r="K232" s="280"/>
      <c r="L232" s="280"/>
      <c r="M232" s="280"/>
      <c r="N232" s="280"/>
      <c r="O232" s="290"/>
      <c r="P232" s="276" t="s">
        <v>73</v>
      </c>
      <c r="Q232" s="277"/>
      <c r="R232" s="277"/>
      <c r="S232" s="277"/>
      <c r="T232" s="277"/>
      <c r="U232" s="277"/>
      <c r="V232" s="278"/>
      <c r="W232" s="37" t="s">
        <v>74</v>
      </c>
      <c r="X232" s="272">
        <f>IFERROR(SUMPRODUCT(X230:X230*H230:H230),"0")</f>
        <v>960</v>
      </c>
      <c r="Y232" s="272">
        <f>IFERROR(SUMPRODUCT(Y230:Y230*H230:H230),"0")</f>
        <v>960</v>
      </c>
      <c r="Z232" s="37"/>
      <c r="AA232" s="273"/>
      <c r="AB232" s="273"/>
      <c r="AC232" s="273"/>
    </row>
    <row r="233" spans="1:68" ht="27.75" hidden="1" customHeight="1" x14ac:dyDescent="0.2">
      <c r="A233" s="315" t="s">
        <v>318</v>
      </c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16"/>
      <c r="M233" s="316"/>
      <c r="N233" s="316"/>
      <c r="O233" s="316"/>
      <c r="P233" s="316"/>
      <c r="Q233" s="316"/>
      <c r="R233" s="316"/>
      <c r="S233" s="316"/>
      <c r="T233" s="316"/>
      <c r="U233" s="316"/>
      <c r="V233" s="316"/>
      <c r="W233" s="316"/>
      <c r="X233" s="316"/>
      <c r="Y233" s="316"/>
      <c r="Z233" s="316"/>
      <c r="AA233" s="48"/>
      <c r="AB233" s="48"/>
      <c r="AC233" s="48"/>
    </row>
    <row r="234" spans="1:68" ht="16.5" hidden="1" customHeight="1" x14ac:dyDescent="0.25">
      <c r="A234" s="305" t="s">
        <v>319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5"/>
      <c r="AB234" s="265"/>
      <c r="AC234" s="265"/>
    </row>
    <row r="235" spans="1:68" ht="14.25" hidden="1" customHeight="1" x14ac:dyDescent="0.25">
      <c r="A235" s="279" t="s">
        <v>320</v>
      </c>
      <c r="B235" s="280"/>
      <c r="C235" s="280"/>
      <c r="D235" s="280"/>
      <c r="E235" s="280"/>
      <c r="F235" s="280"/>
      <c r="G235" s="280"/>
      <c r="H235" s="280"/>
      <c r="I235" s="280"/>
      <c r="J235" s="280"/>
      <c r="K235" s="280"/>
      <c r="L235" s="280"/>
      <c r="M235" s="280"/>
      <c r="N235" s="280"/>
      <c r="O235" s="280"/>
      <c r="P235" s="280"/>
      <c r="Q235" s="280"/>
      <c r="R235" s="280"/>
      <c r="S235" s="280"/>
      <c r="T235" s="280"/>
      <c r="U235" s="280"/>
      <c r="V235" s="280"/>
      <c r="W235" s="280"/>
      <c r="X235" s="280"/>
      <c r="Y235" s="280"/>
      <c r="Z235" s="280"/>
      <c r="AA235" s="264"/>
      <c r="AB235" s="264"/>
      <c r="AC235" s="264"/>
    </row>
    <row r="236" spans="1:68" ht="27" hidden="1" customHeight="1" x14ac:dyDescent="0.25">
      <c r="A236" s="54" t="s">
        <v>321</v>
      </c>
      <c r="B236" s="54" t="s">
        <v>322</v>
      </c>
      <c r="C236" s="31">
        <v>4301133004</v>
      </c>
      <c r="D236" s="274">
        <v>4607111039774</v>
      </c>
      <c r="E236" s="275"/>
      <c r="F236" s="269">
        <v>0.25</v>
      </c>
      <c r="G236" s="32">
        <v>12</v>
      </c>
      <c r="H236" s="269">
        <v>3</v>
      </c>
      <c r="I236" s="269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86"/>
      <c r="R236" s="286"/>
      <c r="S236" s="286"/>
      <c r="T236" s="287"/>
      <c r="U236" s="34"/>
      <c r="V236" s="34"/>
      <c r="W236" s="35" t="s">
        <v>70</v>
      </c>
      <c r="X236" s="270">
        <v>0</v>
      </c>
      <c r="Y236" s="271">
        <f>IFERROR(IF(X236="","",X236),"")</f>
        <v>0</v>
      </c>
      <c r="Z236" s="36">
        <f>IFERROR(IF(X236="","",X236*0.01788),"")</f>
        <v>0</v>
      </c>
      <c r="AA236" s="56"/>
      <c r="AB236" s="57"/>
      <c r="AC236" s="222" t="s">
        <v>323</v>
      </c>
      <c r="AG236" s="67"/>
      <c r="AJ236" s="71" t="s">
        <v>72</v>
      </c>
      <c r="AK236" s="71">
        <v>1</v>
      </c>
      <c r="BB236" s="223" t="s">
        <v>82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9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90"/>
      <c r="P237" s="276" t="s">
        <v>73</v>
      </c>
      <c r="Q237" s="277"/>
      <c r="R237" s="277"/>
      <c r="S237" s="277"/>
      <c r="T237" s="277"/>
      <c r="U237" s="277"/>
      <c r="V237" s="278"/>
      <c r="W237" s="37" t="s">
        <v>70</v>
      </c>
      <c r="X237" s="272">
        <f>IFERROR(SUM(X236:X236),"0")</f>
        <v>0</v>
      </c>
      <c r="Y237" s="272">
        <f>IFERROR(SUM(Y236:Y236),"0")</f>
        <v>0</v>
      </c>
      <c r="Z237" s="272">
        <f>IFERROR(IF(Z236="",0,Z236),"0")</f>
        <v>0</v>
      </c>
      <c r="AA237" s="273"/>
      <c r="AB237" s="273"/>
      <c r="AC237" s="273"/>
    </row>
    <row r="238" spans="1:68" hidden="1" x14ac:dyDescent="0.2">
      <c r="A238" s="280"/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90"/>
      <c r="P238" s="276" t="s">
        <v>73</v>
      </c>
      <c r="Q238" s="277"/>
      <c r="R238" s="277"/>
      <c r="S238" s="277"/>
      <c r="T238" s="277"/>
      <c r="U238" s="277"/>
      <c r="V238" s="278"/>
      <c r="W238" s="37" t="s">
        <v>74</v>
      </c>
      <c r="X238" s="272">
        <f>IFERROR(SUMPRODUCT(X236:X236*H236:H236),"0")</f>
        <v>0</v>
      </c>
      <c r="Y238" s="272">
        <f>IFERROR(SUMPRODUCT(Y236:Y236*H236:H236),"0")</f>
        <v>0</v>
      </c>
      <c r="Z238" s="37"/>
      <c r="AA238" s="273"/>
      <c r="AB238" s="273"/>
      <c r="AC238" s="273"/>
    </row>
    <row r="239" spans="1:68" ht="14.25" hidden="1" customHeight="1" x14ac:dyDescent="0.25">
      <c r="A239" s="279" t="s">
        <v>123</v>
      </c>
      <c r="B239" s="280"/>
      <c r="C239" s="280"/>
      <c r="D239" s="280"/>
      <c r="E239" s="280"/>
      <c r="F239" s="280"/>
      <c r="G239" s="280"/>
      <c r="H239" s="280"/>
      <c r="I239" s="280"/>
      <c r="J239" s="280"/>
      <c r="K239" s="280"/>
      <c r="L239" s="280"/>
      <c r="M239" s="280"/>
      <c r="N239" s="280"/>
      <c r="O239" s="280"/>
      <c r="P239" s="280"/>
      <c r="Q239" s="280"/>
      <c r="R239" s="280"/>
      <c r="S239" s="280"/>
      <c r="T239" s="280"/>
      <c r="U239" s="280"/>
      <c r="V239" s="280"/>
      <c r="W239" s="280"/>
      <c r="X239" s="280"/>
      <c r="Y239" s="280"/>
      <c r="Z239" s="280"/>
      <c r="AA239" s="264"/>
      <c r="AB239" s="264"/>
      <c r="AC239" s="264"/>
    </row>
    <row r="240" spans="1:68" ht="37.5" hidden="1" customHeight="1" x14ac:dyDescent="0.25">
      <c r="A240" s="54" t="s">
        <v>324</v>
      </c>
      <c r="B240" s="54" t="s">
        <v>325</v>
      </c>
      <c r="C240" s="31">
        <v>4301135400</v>
      </c>
      <c r="D240" s="274">
        <v>4607111039361</v>
      </c>
      <c r="E240" s="275"/>
      <c r="F240" s="269">
        <v>0.25</v>
      </c>
      <c r="G240" s="32">
        <v>12</v>
      </c>
      <c r="H240" s="269">
        <v>3</v>
      </c>
      <c r="I240" s="269">
        <v>3.7035999999999998</v>
      </c>
      <c r="J240" s="32">
        <v>70</v>
      </c>
      <c r="K240" s="32" t="s">
        <v>80</v>
      </c>
      <c r="L240" s="32" t="s">
        <v>85</v>
      </c>
      <c r="M240" s="33" t="s">
        <v>69</v>
      </c>
      <c r="N240" s="33"/>
      <c r="O240" s="32">
        <v>180</v>
      </c>
      <c r="P240" s="34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86"/>
      <c r="R240" s="286"/>
      <c r="S240" s="286"/>
      <c r="T240" s="287"/>
      <c r="U240" s="34"/>
      <c r="V240" s="34"/>
      <c r="W240" s="35" t="s">
        <v>70</v>
      </c>
      <c r="X240" s="270">
        <v>0</v>
      </c>
      <c r="Y240" s="271">
        <f>IFERROR(IF(X240="","",X240),"")</f>
        <v>0</v>
      </c>
      <c r="Z240" s="36">
        <f>IFERROR(IF(X240="","",X240*0.01788),"")</f>
        <v>0</v>
      </c>
      <c r="AA240" s="56"/>
      <c r="AB240" s="57"/>
      <c r="AC240" s="224" t="s">
        <v>323</v>
      </c>
      <c r="AG240" s="67"/>
      <c r="AJ240" s="71" t="s">
        <v>86</v>
      </c>
      <c r="AK240" s="71">
        <v>14</v>
      </c>
      <c r="BB240" s="225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289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90"/>
      <c r="P241" s="276" t="s">
        <v>73</v>
      </c>
      <c r="Q241" s="277"/>
      <c r="R241" s="277"/>
      <c r="S241" s="277"/>
      <c r="T241" s="277"/>
      <c r="U241" s="277"/>
      <c r="V241" s="278"/>
      <c r="W241" s="37" t="s">
        <v>70</v>
      </c>
      <c r="X241" s="272">
        <f>IFERROR(SUM(X240:X240),"0")</f>
        <v>0</v>
      </c>
      <c r="Y241" s="272">
        <f>IFERROR(SUM(Y240:Y240),"0")</f>
        <v>0</v>
      </c>
      <c r="Z241" s="272">
        <f>IFERROR(IF(Z240="",0,Z240),"0")</f>
        <v>0</v>
      </c>
      <c r="AA241" s="273"/>
      <c r="AB241" s="273"/>
      <c r="AC241" s="273"/>
    </row>
    <row r="242" spans="1:68" hidden="1" x14ac:dyDescent="0.2">
      <c r="A242" s="280"/>
      <c r="B242" s="280"/>
      <c r="C242" s="280"/>
      <c r="D242" s="280"/>
      <c r="E242" s="280"/>
      <c r="F242" s="280"/>
      <c r="G242" s="280"/>
      <c r="H242" s="280"/>
      <c r="I242" s="280"/>
      <c r="J242" s="280"/>
      <c r="K242" s="280"/>
      <c r="L242" s="280"/>
      <c r="M242" s="280"/>
      <c r="N242" s="280"/>
      <c r="O242" s="290"/>
      <c r="P242" s="276" t="s">
        <v>73</v>
      </c>
      <c r="Q242" s="277"/>
      <c r="R242" s="277"/>
      <c r="S242" s="277"/>
      <c r="T242" s="277"/>
      <c r="U242" s="277"/>
      <c r="V242" s="278"/>
      <c r="W242" s="37" t="s">
        <v>74</v>
      </c>
      <c r="X242" s="272">
        <f>IFERROR(SUMPRODUCT(X240:X240*H240:H240),"0")</f>
        <v>0</v>
      </c>
      <c r="Y242" s="272">
        <f>IFERROR(SUMPRODUCT(Y240:Y240*H240:H240),"0")</f>
        <v>0</v>
      </c>
      <c r="Z242" s="37"/>
      <c r="AA242" s="273"/>
      <c r="AB242" s="273"/>
      <c r="AC242" s="273"/>
    </row>
    <row r="243" spans="1:68" ht="27.75" hidden="1" customHeight="1" x14ac:dyDescent="0.2">
      <c r="A243" s="315" t="s">
        <v>326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16"/>
      <c r="Y243" s="316"/>
      <c r="Z243" s="316"/>
      <c r="AA243" s="48"/>
      <c r="AB243" s="48"/>
      <c r="AC243" s="48"/>
    </row>
    <row r="244" spans="1:68" ht="16.5" hidden="1" customHeight="1" x14ac:dyDescent="0.25">
      <c r="A244" s="305" t="s">
        <v>326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5"/>
      <c r="AB244" s="265"/>
      <c r="AC244" s="265"/>
    </row>
    <row r="245" spans="1:68" ht="14.25" hidden="1" customHeight="1" x14ac:dyDescent="0.25">
      <c r="A245" s="279" t="s">
        <v>64</v>
      </c>
      <c r="B245" s="280"/>
      <c r="C245" s="280"/>
      <c r="D245" s="280"/>
      <c r="E245" s="280"/>
      <c r="F245" s="280"/>
      <c r="G245" s="280"/>
      <c r="H245" s="280"/>
      <c r="I245" s="280"/>
      <c r="J245" s="280"/>
      <c r="K245" s="280"/>
      <c r="L245" s="280"/>
      <c r="M245" s="280"/>
      <c r="N245" s="280"/>
      <c r="O245" s="280"/>
      <c r="P245" s="280"/>
      <c r="Q245" s="280"/>
      <c r="R245" s="280"/>
      <c r="S245" s="280"/>
      <c r="T245" s="280"/>
      <c r="U245" s="280"/>
      <c r="V245" s="280"/>
      <c r="W245" s="280"/>
      <c r="X245" s="280"/>
      <c r="Y245" s="280"/>
      <c r="Z245" s="280"/>
      <c r="AA245" s="264"/>
      <c r="AB245" s="264"/>
      <c r="AC245" s="264"/>
    </row>
    <row r="246" spans="1:68" ht="27" hidden="1" customHeight="1" x14ac:dyDescent="0.25">
      <c r="A246" s="54" t="s">
        <v>327</v>
      </c>
      <c r="B246" s="54" t="s">
        <v>328</v>
      </c>
      <c r="C246" s="31">
        <v>4301071014</v>
      </c>
      <c r="D246" s="274">
        <v>4640242181264</v>
      </c>
      <c r="E246" s="275"/>
      <c r="F246" s="269">
        <v>0.7</v>
      </c>
      <c r="G246" s="32">
        <v>10</v>
      </c>
      <c r="H246" s="269">
        <v>7</v>
      </c>
      <c r="I246" s="269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31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70">
        <v>0</v>
      </c>
      <c r="Y246" s="271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329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4301071021</v>
      </c>
      <c r="D247" s="274">
        <v>4640242181325</v>
      </c>
      <c r="E247" s="275"/>
      <c r="F247" s="269">
        <v>0.7</v>
      </c>
      <c r="G247" s="32">
        <v>10</v>
      </c>
      <c r="H247" s="269">
        <v>7</v>
      </c>
      <c r="I247" s="269">
        <v>7.28</v>
      </c>
      <c r="J247" s="32">
        <v>84</v>
      </c>
      <c r="K247" s="32" t="s">
        <v>67</v>
      </c>
      <c r="L247" s="32" t="s">
        <v>85</v>
      </c>
      <c r="M247" s="33" t="s">
        <v>69</v>
      </c>
      <c r="N247" s="33"/>
      <c r="O247" s="32">
        <v>180</v>
      </c>
      <c r="P247" s="42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70">
        <v>0</v>
      </c>
      <c r="Y247" s="271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329</v>
      </c>
      <c r="AG247" s="67"/>
      <c r="AJ247" s="71" t="s">
        <v>86</v>
      </c>
      <c r="AK247" s="71">
        <v>12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332</v>
      </c>
      <c r="B248" s="54" t="s">
        <v>333</v>
      </c>
      <c r="C248" s="31">
        <v>4301070993</v>
      </c>
      <c r="D248" s="274">
        <v>4640242180670</v>
      </c>
      <c r="E248" s="275"/>
      <c r="F248" s="269">
        <v>1</v>
      </c>
      <c r="G248" s="32">
        <v>6</v>
      </c>
      <c r="H248" s="269">
        <v>6</v>
      </c>
      <c r="I248" s="269">
        <v>6.23</v>
      </c>
      <c r="J248" s="32">
        <v>84</v>
      </c>
      <c r="K248" s="32" t="s">
        <v>67</v>
      </c>
      <c r="L248" s="32" t="s">
        <v>85</v>
      </c>
      <c r="M248" s="33" t="s">
        <v>69</v>
      </c>
      <c r="N248" s="33"/>
      <c r="O248" s="32">
        <v>180</v>
      </c>
      <c r="P248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86"/>
      <c r="R248" s="286"/>
      <c r="S248" s="286"/>
      <c r="T248" s="287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30" t="s">
        <v>334</v>
      </c>
      <c r="AG248" s="67"/>
      <c r="AJ248" s="71" t="s">
        <v>86</v>
      </c>
      <c r="AK248" s="71">
        <v>12</v>
      </c>
      <c r="BB248" s="23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89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90"/>
      <c r="P249" s="276" t="s">
        <v>73</v>
      </c>
      <c r="Q249" s="277"/>
      <c r="R249" s="277"/>
      <c r="S249" s="277"/>
      <c r="T249" s="277"/>
      <c r="U249" s="277"/>
      <c r="V249" s="278"/>
      <c r="W249" s="37" t="s">
        <v>70</v>
      </c>
      <c r="X249" s="272">
        <f>IFERROR(SUM(X246:X248),"0")</f>
        <v>0</v>
      </c>
      <c r="Y249" s="272">
        <f>IFERROR(SUM(Y246:Y248),"0")</f>
        <v>0</v>
      </c>
      <c r="Z249" s="272">
        <f>IFERROR(IF(Z246="",0,Z246),"0")+IFERROR(IF(Z247="",0,Z247),"0")+IFERROR(IF(Z248="",0,Z248),"0")</f>
        <v>0</v>
      </c>
      <c r="AA249" s="273"/>
      <c r="AB249" s="273"/>
      <c r="AC249" s="273"/>
    </row>
    <row r="250" spans="1:68" hidden="1" x14ac:dyDescent="0.2">
      <c r="A250" s="280"/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90"/>
      <c r="P250" s="276" t="s">
        <v>73</v>
      </c>
      <c r="Q250" s="277"/>
      <c r="R250" s="277"/>
      <c r="S250" s="277"/>
      <c r="T250" s="277"/>
      <c r="U250" s="277"/>
      <c r="V250" s="278"/>
      <c r="W250" s="37" t="s">
        <v>74</v>
      </c>
      <c r="X250" s="272">
        <f>IFERROR(SUMPRODUCT(X246:X248*H246:H248),"0")</f>
        <v>0</v>
      </c>
      <c r="Y250" s="272">
        <f>IFERROR(SUMPRODUCT(Y246:Y248*H246:H248),"0")</f>
        <v>0</v>
      </c>
      <c r="Z250" s="37"/>
      <c r="AA250" s="273"/>
      <c r="AB250" s="273"/>
      <c r="AC250" s="273"/>
    </row>
    <row r="251" spans="1:68" ht="14.25" hidden="1" customHeight="1" x14ac:dyDescent="0.25">
      <c r="A251" s="279" t="s">
        <v>77</v>
      </c>
      <c r="B251" s="280"/>
      <c r="C251" s="280"/>
      <c r="D251" s="280"/>
      <c r="E251" s="280"/>
      <c r="F251" s="280"/>
      <c r="G251" s="280"/>
      <c r="H251" s="280"/>
      <c r="I251" s="280"/>
      <c r="J251" s="280"/>
      <c r="K251" s="280"/>
      <c r="L251" s="280"/>
      <c r="M251" s="280"/>
      <c r="N251" s="280"/>
      <c r="O251" s="280"/>
      <c r="P251" s="280"/>
      <c r="Q251" s="280"/>
      <c r="R251" s="280"/>
      <c r="S251" s="280"/>
      <c r="T251" s="280"/>
      <c r="U251" s="280"/>
      <c r="V251" s="280"/>
      <c r="W251" s="280"/>
      <c r="X251" s="280"/>
      <c r="Y251" s="280"/>
      <c r="Z251" s="280"/>
      <c r="AA251" s="264"/>
      <c r="AB251" s="264"/>
      <c r="AC251" s="264"/>
    </row>
    <row r="252" spans="1:68" ht="27" hidden="1" customHeight="1" x14ac:dyDescent="0.25">
      <c r="A252" s="54" t="s">
        <v>335</v>
      </c>
      <c r="B252" s="54" t="s">
        <v>336</v>
      </c>
      <c r="C252" s="31">
        <v>4301132080</v>
      </c>
      <c r="D252" s="274">
        <v>4640242180397</v>
      </c>
      <c r="E252" s="275"/>
      <c r="F252" s="269">
        <v>1</v>
      </c>
      <c r="G252" s="32">
        <v>6</v>
      </c>
      <c r="H252" s="269">
        <v>6</v>
      </c>
      <c r="I252" s="269">
        <v>6.26</v>
      </c>
      <c r="J252" s="32">
        <v>84</v>
      </c>
      <c r="K252" s="32" t="s">
        <v>67</v>
      </c>
      <c r="L252" s="32" t="s">
        <v>85</v>
      </c>
      <c r="M252" s="33" t="s">
        <v>69</v>
      </c>
      <c r="N252" s="33"/>
      <c r="O252" s="32">
        <v>180</v>
      </c>
      <c r="P252" s="30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86"/>
      <c r="R252" s="286"/>
      <c r="S252" s="286"/>
      <c r="T252" s="287"/>
      <c r="U252" s="34"/>
      <c r="V252" s="34"/>
      <c r="W252" s="35" t="s">
        <v>70</v>
      </c>
      <c r="X252" s="270">
        <v>0</v>
      </c>
      <c r="Y252" s="271">
        <f>IFERROR(IF(X252="","",X252),"")</f>
        <v>0</v>
      </c>
      <c r="Z252" s="36">
        <f>IFERROR(IF(X252="","",X252*0.0155),"")</f>
        <v>0</v>
      </c>
      <c r="AA252" s="56"/>
      <c r="AB252" s="57"/>
      <c r="AC252" s="232" t="s">
        <v>337</v>
      </c>
      <c r="AG252" s="67"/>
      <c r="AJ252" s="71" t="s">
        <v>86</v>
      </c>
      <c r="AK252" s="71">
        <v>12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338</v>
      </c>
      <c r="B253" s="54" t="s">
        <v>339</v>
      </c>
      <c r="C253" s="31">
        <v>4301132104</v>
      </c>
      <c r="D253" s="274">
        <v>4640242181219</v>
      </c>
      <c r="E253" s="275"/>
      <c r="F253" s="269">
        <v>0.3</v>
      </c>
      <c r="G253" s="32">
        <v>9</v>
      </c>
      <c r="H253" s="269">
        <v>2.7</v>
      </c>
      <c r="I253" s="269">
        <v>2.8450000000000002</v>
      </c>
      <c r="J253" s="32">
        <v>234</v>
      </c>
      <c r="K253" s="32" t="s">
        <v>136</v>
      </c>
      <c r="L253" s="32" t="s">
        <v>85</v>
      </c>
      <c r="M253" s="33" t="s">
        <v>69</v>
      </c>
      <c r="N253" s="33"/>
      <c r="O253" s="32">
        <v>180</v>
      </c>
      <c r="P253" s="44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86"/>
      <c r="R253" s="286"/>
      <c r="S253" s="286"/>
      <c r="T253" s="287"/>
      <c r="U253" s="34"/>
      <c r="V253" s="34"/>
      <c r="W253" s="35" t="s">
        <v>70</v>
      </c>
      <c r="X253" s="270">
        <v>0</v>
      </c>
      <c r="Y253" s="271">
        <f>IFERROR(IF(X253="","",X253),"")</f>
        <v>0</v>
      </c>
      <c r="Z253" s="36">
        <f>IFERROR(IF(X253="","",X253*0.00502),"")</f>
        <v>0</v>
      </c>
      <c r="AA253" s="56"/>
      <c r="AB253" s="57"/>
      <c r="AC253" s="234" t="s">
        <v>337</v>
      </c>
      <c r="AG253" s="67"/>
      <c r="AJ253" s="71" t="s">
        <v>86</v>
      </c>
      <c r="AK253" s="71">
        <v>18</v>
      </c>
      <c r="BB253" s="235" t="s">
        <v>82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289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90"/>
      <c r="P254" s="276" t="s">
        <v>73</v>
      </c>
      <c r="Q254" s="277"/>
      <c r="R254" s="277"/>
      <c r="S254" s="277"/>
      <c r="T254" s="277"/>
      <c r="U254" s="277"/>
      <c r="V254" s="278"/>
      <c r="W254" s="37" t="s">
        <v>70</v>
      </c>
      <c r="X254" s="272">
        <f>IFERROR(SUM(X252:X253),"0")</f>
        <v>0</v>
      </c>
      <c r="Y254" s="272">
        <f>IFERROR(SUM(Y252:Y253),"0")</f>
        <v>0</v>
      </c>
      <c r="Z254" s="272">
        <f>IFERROR(IF(Z252="",0,Z252),"0")+IFERROR(IF(Z253="",0,Z253),"0")</f>
        <v>0</v>
      </c>
      <c r="AA254" s="273"/>
      <c r="AB254" s="273"/>
      <c r="AC254" s="273"/>
    </row>
    <row r="255" spans="1:68" hidden="1" x14ac:dyDescent="0.2">
      <c r="A255" s="280"/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90"/>
      <c r="P255" s="276" t="s">
        <v>73</v>
      </c>
      <c r="Q255" s="277"/>
      <c r="R255" s="277"/>
      <c r="S255" s="277"/>
      <c r="T255" s="277"/>
      <c r="U255" s="277"/>
      <c r="V255" s="278"/>
      <c r="W255" s="37" t="s">
        <v>74</v>
      </c>
      <c r="X255" s="272">
        <f>IFERROR(SUMPRODUCT(X252:X253*H252:H253),"0")</f>
        <v>0</v>
      </c>
      <c r="Y255" s="272">
        <f>IFERROR(SUMPRODUCT(Y252:Y253*H252:H253),"0")</f>
        <v>0</v>
      </c>
      <c r="Z255" s="37"/>
      <c r="AA255" s="273"/>
      <c r="AB255" s="273"/>
      <c r="AC255" s="273"/>
    </row>
    <row r="256" spans="1:68" ht="14.25" hidden="1" customHeight="1" x14ac:dyDescent="0.25">
      <c r="A256" s="279" t="s">
        <v>117</v>
      </c>
      <c r="B256" s="280"/>
      <c r="C256" s="280"/>
      <c r="D256" s="280"/>
      <c r="E256" s="280"/>
      <c r="F256" s="280"/>
      <c r="G256" s="280"/>
      <c r="H256" s="280"/>
      <c r="I256" s="280"/>
      <c r="J256" s="280"/>
      <c r="K256" s="280"/>
      <c r="L256" s="280"/>
      <c r="M256" s="280"/>
      <c r="N256" s="280"/>
      <c r="O256" s="280"/>
      <c r="P256" s="280"/>
      <c r="Q256" s="280"/>
      <c r="R256" s="280"/>
      <c r="S256" s="280"/>
      <c r="T256" s="280"/>
      <c r="U256" s="280"/>
      <c r="V256" s="280"/>
      <c r="W256" s="280"/>
      <c r="X256" s="280"/>
      <c r="Y256" s="280"/>
      <c r="Z256" s="280"/>
      <c r="AA256" s="264"/>
      <c r="AB256" s="264"/>
      <c r="AC256" s="264"/>
    </row>
    <row r="257" spans="1:68" ht="27" hidden="1" customHeight="1" x14ac:dyDescent="0.25">
      <c r="A257" s="54" t="s">
        <v>340</v>
      </c>
      <c r="B257" s="54" t="s">
        <v>341</v>
      </c>
      <c r="C257" s="31">
        <v>4301136051</v>
      </c>
      <c r="D257" s="274">
        <v>4640242180304</v>
      </c>
      <c r="E257" s="275"/>
      <c r="F257" s="269">
        <v>2.7</v>
      </c>
      <c r="G257" s="32">
        <v>1</v>
      </c>
      <c r="H257" s="269">
        <v>2.7</v>
      </c>
      <c r="I257" s="269">
        <v>2.8906000000000001</v>
      </c>
      <c r="J257" s="32">
        <v>126</v>
      </c>
      <c r="K257" s="32" t="s">
        <v>80</v>
      </c>
      <c r="L257" s="32" t="s">
        <v>85</v>
      </c>
      <c r="M257" s="33" t="s">
        <v>69</v>
      </c>
      <c r="N257" s="33"/>
      <c r="O257" s="32">
        <v>180</v>
      </c>
      <c r="P257" s="413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86"/>
      <c r="R257" s="286"/>
      <c r="S257" s="286"/>
      <c r="T257" s="287"/>
      <c r="U257" s="34"/>
      <c r="V257" s="34"/>
      <c r="W257" s="35" t="s">
        <v>70</v>
      </c>
      <c r="X257" s="270">
        <v>0</v>
      </c>
      <c r="Y257" s="271">
        <f>IFERROR(IF(X257="","",X257),"")</f>
        <v>0</v>
      </c>
      <c r="Z257" s="36">
        <f>IFERROR(IF(X257="","",X257*0.00936),"")</f>
        <v>0</v>
      </c>
      <c r="AA257" s="56"/>
      <c r="AB257" s="57"/>
      <c r="AC257" s="236" t="s">
        <v>342</v>
      </c>
      <c r="AG257" s="67"/>
      <c r="AJ257" s="71" t="s">
        <v>86</v>
      </c>
      <c r="AK257" s="71">
        <v>14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343</v>
      </c>
      <c r="B258" s="54" t="s">
        <v>344</v>
      </c>
      <c r="C258" s="31">
        <v>4301136053</v>
      </c>
      <c r="D258" s="274">
        <v>4640242180236</v>
      </c>
      <c r="E258" s="275"/>
      <c r="F258" s="269">
        <v>5</v>
      </c>
      <c r="G258" s="32">
        <v>1</v>
      </c>
      <c r="H258" s="269">
        <v>5</v>
      </c>
      <c r="I258" s="269">
        <v>5.2350000000000003</v>
      </c>
      <c r="J258" s="32">
        <v>84</v>
      </c>
      <c r="K258" s="32" t="s">
        <v>67</v>
      </c>
      <c r="L258" s="32" t="s">
        <v>85</v>
      </c>
      <c r="M258" s="33" t="s">
        <v>69</v>
      </c>
      <c r="N258" s="33"/>
      <c r="O258" s="32">
        <v>180</v>
      </c>
      <c r="P258" s="36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86"/>
      <c r="R258" s="286"/>
      <c r="S258" s="286"/>
      <c r="T258" s="287"/>
      <c r="U258" s="34"/>
      <c r="V258" s="34"/>
      <c r="W258" s="35" t="s">
        <v>70</v>
      </c>
      <c r="X258" s="270">
        <v>0</v>
      </c>
      <c r="Y258" s="271">
        <f>IFERROR(IF(X258="","",X258),"")</f>
        <v>0</v>
      </c>
      <c r="Z258" s="36">
        <f>IFERROR(IF(X258="","",X258*0.0155),"")</f>
        <v>0</v>
      </c>
      <c r="AA258" s="56"/>
      <c r="AB258" s="57"/>
      <c r="AC258" s="238" t="s">
        <v>342</v>
      </c>
      <c r="AG258" s="67"/>
      <c r="AJ258" s="71" t="s">
        <v>86</v>
      </c>
      <c r="AK258" s="71">
        <v>12</v>
      </c>
      <c r="BB258" s="239" t="s">
        <v>82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345</v>
      </c>
      <c r="B259" s="54" t="s">
        <v>346</v>
      </c>
      <c r="C259" s="31">
        <v>4301136052</v>
      </c>
      <c r="D259" s="274">
        <v>4640242180410</v>
      </c>
      <c r="E259" s="275"/>
      <c r="F259" s="269">
        <v>2.2400000000000002</v>
      </c>
      <c r="G259" s="32">
        <v>1</v>
      </c>
      <c r="H259" s="269">
        <v>2.2400000000000002</v>
      </c>
      <c r="I259" s="269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86"/>
      <c r="R259" s="286"/>
      <c r="S259" s="286"/>
      <c r="T259" s="287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40" t="s">
        <v>342</v>
      </c>
      <c r="AG259" s="67"/>
      <c r="AJ259" s="71" t="s">
        <v>72</v>
      </c>
      <c r="AK259" s="71">
        <v>1</v>
      </c>
      <c r="BB259" s="241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289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90"/>
      <c r="P260" s="276" t="s">
        <v>73</v>
      </c>
      <c r="Q260" s="277"/>
      <c r="R260" s="277"/>
      <c r="S260" s="277"/>
      <c r="T260" s="277"/>
      <c r="U260" s="277"/>
      <c r="V260" s="278"/>
      <c r="W260" s="37" t="s">
        <v>70</v>
      </c>
      <c r="X260" s="272">
        <f>IFERROR(SUM(X257:X259),"0")</f>
        <v>0</v>
      </c>
      <c r="Y260" s="272">
        <f>IFERROR(SUM(Y257:Y259),"0")</f>
        <v>0</v>
      </c>
      <c r="Z260" s="272">
        <f>IFERROR(IF(Z257="",0,Z257),"0")+IFERROR(IF(Z258="",0,Z258),"0")+IFERROR(IF(Z259="",0,Z259),"0")</f>
        <v>0</v>
      </c>
      <c r="AA260" s="273"/>
      <c r="AB260" s="273"/>
      <c r="AC260" s="273"/>
    </row>
    <row r="261" spans="1:68" hidden="1" x14ac:dyDescent="0.2">
      <c r="A261" s="280"/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90"/>
      <c r="P261" s="276" t="s">
        <v>73</v>
      </c>
      <c r="Q261" s="277"/>
      <c r="R261" s="277"/>
      <c r="S261" s="277"/>
      <c r="T261" s="277"/>
      <c r="U261" s="277"/>
      <c r="V261" s="278"/>
      <c r="W261" s="37" t="s">
        <v>74</v>
      </c>
      <c r="X261" s="272">
        <f>IFERROR(SUMPRODUCT(X257:X259*H257:H259),"0")</f>
        <v>0</v>
      </c>
      <c r="Y261" s="272">
        <f>IFERROR(SUMPRODUCT(Y257:Y259*H257:H259),"0")</f>
        <v>0</v>
      </c>
      <c r="Z261" s="37"/>
      <c r="AA261" s="273"/>
      <c r="AB261" s="273"/>
      <c r="AC261" s="273"/>
    </row>
    <row r="262" spans="1:68" ht="14.25" hidden="1" customHeight="1" x14ac:dyDescent="0.25">
      <c r="A262" s="279" t="s">
        <v>123</v>
      </c>
      <c r="B262" s="280"/>
      <c r="C262" s="280"/>
      <c r="D262" s="280"/>
      <c r="E262" s="280"/>
      <c r="F262" s="280"/>
      <c r="G262" s="280"/>
      <c r="H262" s="280"/>
      <c r="I262" s="280"/>
      <c r="J262" s="280"/>
      <c r="K262" s="280"/>
      <c r="L262" s="280"/>
      <c r="M262" s="280"/>
      <c r="N262" s="280"/>
      <c r="O262" s="280"/>
      <c r="P262" s="280"/>
      <c r="Q262" s="280"/>
      <c r="R262" s="280"/>
      <c r="S262" s="280"/>
      <c r="T262" s="280"/>
      <c r="U262" s="280"/>
      <c r="V262" s="280"/>
      <c r="W262" s="280"/>
      <c r="X262" s="280"/>
      <c r="Y262" s="280"/>
      <c r="Z262" s="280"/>
      <c r="AA262" s="264"/>
      <c r="AB262" s="264"/>
      <c r="AC262" s="264"/>
    </row>
    <row r="263" spans="1:68" ht="37.5" hidden="1" customHeight="1" x14ac:dyDescent="0.25">
      <c r="A263" s="54" t="s">
        <v>347</v>
      </c>
      <c r="B263" s="54" t="s">
        <v>348</v>
      </c>
      <c r="C263" s="31">
        <v>4301135504</v>
      </c>
      <c r="D263" s="274">
        <v>4640242181554</v>
      </c>
      <c r="E263" s="275"/>
      <c r="F263" s="269">
        <v>3</v>
      </c>
      <c r="G263" s="32">
        <v>1</v>
      </c>
      <c r="H263" s="269">
        <v>3</v>
      </c>
      <c r="I263" s="269">
        <v>3.1920000000000002</v>
      </c>
      <c r="J263" s="32">
        <v>126</v>
      </c>
      <c r="K263" s="32" t="s">
        <v>80</v>
      </c>
      <c r="L263" s="32" t="s">
        <v>85</v>
      </c>
      <c r="M263" s="33" t="s">
        <v>69</v>
      </c>
      <c r="N263" s="33"/>
      <c r="O263" s="32">
        <v>180</v>
      </c>
      <c r="P263" s="454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86"/>
      <c r="R263" s="286"/>
      <c r="S263" s="286"/>
      <c r="T263" s="287"/>
      <c r="U263" s="34"/>
      <c r="V263" s="34"/>
      <c r="W263" s="35" t="s">
        <v>70</v>
      </c>
      <c r="X263" s="270">
        <v>0</v>
      </c>
      <c r="Y263" s="271">
        <f t="shared" ref="Y263:Y272" si="12">IFERROR(IF(X263="","",X263),"")</f>
        <v>0</v>
      </c>
      <c r="Z263" s="36">
        <f>IFERROR(IF(X263="","",X263*0.00936),"")</f>
        <v>0</v>
      </c>
      <c r="AA263" s="56"/>
      <c r="AB263" s="57"/>
      <c r="AC263" s="242" t="s">
        <v>349</v>
      </c>
      <c r="AG263" s="67"/>
      <c r="AJ263" s="71" t="s">
        <v>86</v>
      </c>
      <c r="AK263" s="71">
        <v>14</v>
      </c>
      <c r="BB263" s="243" t="s">
        <v>82</v>
      </c>
      <c r="BM263" s="67">
        <f t="shared" ref="BM263:BM272" si="13">IFERROR(X263*I263,"0")</f>
        <v>0</v>
      </c>
      <c r="BN263" s="67">
        <f t="shared" ref="BN263:BN272" si="14">IFERROR(Y263*I263,"0")</f>
        <v>0</v>
      </c>
      <c r="BO263" s="67">
        <f t="shared" ref="BO263:BO272" si="15">IFERROR(X263/J263,"0")</f>
        <v>0</v>
      </c>
      <c r="BP263" s="67">
        <f t="shared" ref="BP263:BP272" si="16">IFERROR(Y263/J263,"0")</f>
        <v>0</v>
      </c>
    </row>
    <row r="264" spans="1:68" ht="27" hidden="1" customHeight="1" x14ac:dyDescent="0.25">
      <c r="A264" s="54" t="s">
        <v>350</v>
      </c>
      <c r="B264" s="54" t="s">
        <v>351</v>
      </c>
      <c r="C264" s="31">
        <v>4301135518</v>
      </c>
      <c r="D264" s="274">
        <v>4640242181561</v>
      </c>
      <c r="E264" s="275"/>
      <c r="F264" s="269">
        <v>3.7</v>
      </c>
      <c r="G264" s="32">
        <v>1</v>
      </c>
      <c r="H264" s="269">
        <v>3.7</v>
      </c>
      <c r="I264" s="269">
        <v>3.8919999999999999</v>
      </c>
      <c r="J264" s="32">
        <v>126</v>
      </c>
      <c r="K264" s="32" t="s">
        <v>80</v>
      </c>
      <c r="L264" s="32" t="s">
        <v>85</v>
      </c>
      <c r="M264" s="33" t="s">
        <v>69</v>
      </c>
      <c r="N264" s="33"/>
      <c r="O264" s="32">
        <v>180</v>
      </c>
      <c r="P264" s="37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86"/>
      <c r="R264" s="286"/>
      <c r="S264" s="286"/>
      <c r="T264" s="287"/>
      <c r="U264" s="34"/>
      <c r="V264" s="34"/>
      <c r="W264" s="35" t="s">
        <v>70</v>
      </c>
      <c r="X264" s="270">
        <v>0</v>
      </c>
      <c r="Y264" s="271">
        <f t="shared" si="12"/>
        <v>0</v>
      </c>
      <c r="Z264" s="36">
        <f>IFERROR(IF(X264="","",X264*0.00936),"")</f>
        <v>0</v>
      </c>
      <c r="AA264" s="56"/>
      <c r="AB264" s="57"/>
      <c r="AC264" s="244" t="s">
        <v>352</v>
      </c>
      <c r="AG264" s="67"/>
      <c r="AJ264" s="71" t="s">
        <v>86</v>
      </c>
      <c r="AK264" s="71">
        <v>14</v>
      </c>
      <c r="BB264" s="245" t="s">
        <v>82</v>
      </c>
      <c r="BM264" s="67">
        <f t="shared" si="13"/>
        <v>0</v>
      </c>
      <c r="BN264" s="67">
        <f t="shared" si="14"/>
        <v>0</v>
      </c>
      <c r="BO264" s="67">
        <f t="shared" si="15"/>
        <v>0</v>
      </c>
      <c r="BP264" s="67">
        <f t="shared" si="16"/>
        <v>0</v>
      </c>
    </row>
    <row r="265" spans="1:68" ht="27" hidden="1" customHeight="1" x14ac:dyDescent="0.25">
      <c r="A265" s="54" t="s">
        <v>353</v>
      </c>
      <c r="B265" s="54" t="s">
        <v>354</v>
      </c>
      <c r="C265" s="31">
        <v>4301135374</v>
      </c>
      <c r="D265" s="274">
        <v>4640242181424</v>
      </c>
      <c r="E265" s="275"/>
      <c r="F265" s="269">
        <v>5.5</v>
      </c>
      <c r="G265" s="32">
        <v>1</v>
      </c>
      <c r="H265" s="269">
        <v>5.5</v>
      </c>
      <c r="I265" s="269">
        <v>5.7350000000000003</v>
      </c>
      <c r="J265" s="32">
        <v>84</v>
      </c>
      <c r="K265" s="32" t="s">
        <v>67</v>
      </c>
      <c r="L265" s="32" t="s">
        <v>85</v>
      </c>
      <c r="M265" s="33" t="s">
        <v>69</v>
      </c>
      <c r="N265" s="33"/>
      <c r="O265" s="32">
        <v>180</v>
      </c>
      <c r="P265" s="4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86"/>
      <c r="R265" s="286"/>
      <c r="S265" s="286"/>
      <c r="T265" s="287"/>
      <c r="U265" s="34"/>
      <c r="V265" s="34"/>
      <c r="W265" s="35" t="s">
        <v>70</v>
      </c>
      <c r="X265" s="270">
        <v>0</v>
      </c>
      <c r="Y265" s="271">
        <f t="shared" si="12"/>
        <v>0</v>
      </c>
      <c r="Z265" s="36">
        <f>IFERROR(IF(X265="","",X265*0.0155),"")</f>
        <v>0</v>
      </c>
      <c r="AA265" s="56"/>
      <c r="AB265" s="57"/>
      <c r="AC265" s="246" t="s">
        <v>349</v>
      </c>
      <c r="AG265" s="67"/>
      <c r="AJ265" s="71" t="s">
        <v>86</v>
      </c>
      <c r="AK265" s="71">
        <v>12</v>
      </c>
      <c r="BB265" s="247" t="s">
        <v>82</v>
      </c>
      <c r="BM265" s="67">
        <f t="shared" si="13"/>
        <v>0</v>
      </c>
      <c r="BN265" s="67">
        <f t="shared" si="14"/>
        <v>0</v>
      </c>
      <c r="BO265" s="67">
        <f t="shared" si="15"/>
        <v>0</v>
      </c>
      <c r="BP265" s="67">
        <f t="shared" si="16"/>
        <v>0</v>
      </c>
    </row>
    <row r="266" spans="1:68" ht="27" hidden="1" customHeight="1" x14ac:dyDescent="0.25">
      <c r="A266" s="54" t="s">
        <v>355</v>
      </c>
      <c r="B266" s="54" t="s">
        <v>356</v>
      </c>
      <c r="C266" s="31">
        <v>4301135405</v>
      </c>
      <c r="D266" s="274">
        <v>4640242181523</v>
      </c>
      <c r="E266" s="275"/>
      <c r="F266" s="269">
        <v>3</v>
      </c>
      <c r="G266" s="32">
        <v>1</v>
      </c>
      <c r="H266" s="269">
        <v>3</v>
      </c>
      <c r="I266" s="269">
        <v>3.1920000000000002</v>
      </c>
      <c r="J266" s="32">
        <v>126</v>
      </c>
      <c r="K266" s="32" t="s">
        <v>80</v>
      </c>
      <c r="L266" s="32" t="s">
        <v>85</v>
      </c>
      <c r="M266" s="33" t="s">
        <v>69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86"/>
      <c r="R266" s="286"/>
      <c r="S266" s="286"/>
      <c r="T266" s="287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 t="shared" ref="Z266:Z271" si="17">IFERROR(IF(X266="","",X266*0.00936),"")</f>
        <v>0</v>
      </c>
      <c r="AA266" s="56"/>
      <c r="AB266" s="57"/>
      <c r="AC266" s="248" t="s">
        <v>352</v>
      </c>
      <c r="AG266" s="67"/>
      <c r="AJ266" s="71" t="s">
        <v>86</v>
      </c>
      <c r="AK266" s="71">
        <v>14</v>
      </c>
      <c r="BB266" s="249" t="s">
        <v>82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hidden="1" customHeight="1" x14ac:dyDescent="0.25">
      <c r="A267" s="54" t="s">
        <v>357</v>
      </c>
      <c r="B267" s="54" t="s">
        <v>358</v>
      </c>
      <c r="C267" s="31">
        <v>4301135375</v>
      </c>
      <c r="D267" s="274">
        <v>4640242181486</v>
      </c>
      <c r="E267" s="275"/>
      <c r="F267" s="269">
        <v>3.7</v>
      </c>
      <c r="G267" s="32">
        <v>1</v>
      </c>
      <c r="H267" s="269">
        <v>3.7</v>
      </c>
      <c r="I267" s="269">
        <v>3.8919999999999999</v>
      </c>
      <c r="J267" s="32">
        <v>126</v>
      </c>
      <c r="K267" s="32" t="s">
        <v>80</v>
      </c>
      <c r="L267" s="32" t="s">
        <v>126</v>
      </c>
      <c r="M267" s="33" t="s">
        <v>69</v>
      </c>
      <c r="N267" s="33"/>
      <c r="O267" s="32">
        <v>180</v>
      </c>
      <c r="P267" s="38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 t="shared" si="17"/>
        <v>0</v>
      </c>
      <c r="AA267" s="56"/>
      <c r="AB267" s="57"/>
      <c r="AC267" s="250" t="s">
        <v>349</v>
      </c>
      <c r="AG267" s="67"/>
      <c r="AJ267" s="71" t="s">
        <v>127</v>
      </c>
      <c r="AK267" s="71">
        <v>126</v>
      </c>
      <c r="BB267" s="251" t="s">
        <v>82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4301135402</v>
      </c>
      <c r="D268" s="274">
        <v>4640242181493</v>
      </c>
      <c r="E268" s="275"/>
      <c r="F268" s="269">
        <v>3.7</v>
      </c>
      <c r="G268" s="32">
        <v>1</v>
      </c>
      <c r="H268" s="269">
        <v>3.7</v>
      </c>
      <c r="I268" s="269">
        <v>3.8919999999999999</v>
      </c>
      <c r="J268" s="32">
        <v>126</v>
      </c>
      <c r="K268" s="32" t="s">
        <v>80</v>
      </c>
      <c r="L268" s="32" t="s">
        <v>85</v>
      </c>
      <c r="M268" s="33" t="s">
        <v>69</v>
      </c>
      <c r="N268" s="33"/>
      <c r="O268" s="32">
        <v>180</v>
      </c>
      <c r="P268" s="33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70">
        <v>0</v>
      </c>
      <c r="Y268" s="271">
        <f t="shared" si="12"/>
        <v>0</v>
      </c>
      <c r="Z268" s="36">
        <f t="shared" si="17"/>
        <v>0</v>
      </c>
      <c r="AA268" s="56"/>
      <c r="AB268" s="57"/>
      <c r="AC268" s="252" t="s">
        <v>349</v>
      </c>
      <c r="AG268" s="67"/>
      <c r="AJ268" s="71" t="s">
        <v>86</v>
      </c>
      <c r="AK268" s="71">
        <v>14</v>
      </c>
      <c r="BB268" s="253" t="s">
        <v>82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37.5" hidden="1" customHeight="1" x14ac:dyDescent="0.25">
      <c r="A269" s="54" t="s">
        <v>361</v>
      </c>
      <c r="B269" s="54" t="s">
        <v>362</v>
      </c>
      <c r="C269" s="31">
        <v>4301135403</v>
      </c>
      <c r="D269" s="274">
        <v>4640242181509</v>
      </c>
      <c r="E269" s="275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85</v>
      </c>
      <c r="M269" s="33" t="s">
        <v>69</v>
      </c>
      <c r="N269" s="33"/>
      <c r="O269" s="32">
        <v>180</v>
      </c>
      <c r="P269" s="38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86"/>
      <c r="R269" s="286"/>
      <c r="S269" s="286"/>
      <c r="T269" s="287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54" t="s">
        <v>349</v>
      </c>
      <c r="AG269" s="67"/>
      <c r="AJ269" s="71" t="s">
        <v>86</v>
      </c>
      <c r="AK269" s="71">
        <v>14</v>
      </c>
      <c r="BB269" s="255" t="s">
        <v>82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4301135304</v>
      </c>
      <c r="D270" s="274">
        <v>4640242181240</v>
      </c>
      <c r="E270" s="275"/>
      <c r="F270" s="269">
        <v>0.3</v>
      </c>
      <c r="G270" s="32">
        <v>9</v>
      </c>
      <c r="H270" s="269">
        <v>2.7</v>
      </c>
      <c r="I270" s="269">
        <v>2.88</v>
      </c>
      <c r="J270" s="32">
        <v>126</v>
      </c>
      <c r="K270" s="32" t="s">
        <v>80</v>
      </c>
      <c r="L270" s="32" t="s">
        <v>85</v>
      </c>
      <c r="M270" s="33" t="s">
        <v>69</v>
      </c>
      <c r="N270" s="33"/>
      <c r="O270" s="32">
        <v>180</v>
      </c>
      <c r="P270" s="42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6" t="s">
        <v>349</v>
      </c>
      <c r="AG270" s="67"/>
      <c r="AJ270" s="71" t="s">
        <v>86</v>
      </c>
      <c r="AK270" s="71">
        <v>14</v>
      </c>
      <c r="BB270" s="257" t="s">
        <v>82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4301135610</v>
      </c>
      <c r="D271" s="274">
        <v>4640242181318</v>
      </c>
      <c r="E271" s="275"/>
      <c r="F271" s="269">
        <v>0.3</v>
      </c>
      <c r="G271" s="32">
        <v>9</v>
      </c>
      <c r="H271" s="269">
        <v>2.7</v>
      </c>
      <c r="I271" s="269">
        <v>2.988</v>
      </c>
      <c r="J271" s="32">
        <v>126</v>
      </c>
      <c r="K271" s="32" t="s">
        <v>80</v>
      </c>
      <c r="L271" s="32" t="s">
        <v>85</v>
      </c>
      <c r="M271" s="33" t="s">
        <v>69</v>
      </c>
      <c r="N271" s="33"/>
      <c r="O271" s="32">
        <v>180</v>
      </c>
      <c r="P271" s="42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8" t="s">
        <v>352</v>
      </c>
      <c r="AG271" s="67"/>
      <c r="AJ271" s="71" t="s">
        <v>86</v>
      </c>
      <c r="AK271" s="71">
        <v>14</v>
      </c>
      <c r="BB271" s="259" t="s">
        <v>82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367</v>
      </c>
      <c r="B272" s="54" t="s">
        <v>368</v>
      </c>
      <c r="C272" s="31">
        <v>4301135306</v>
      </c>
      <c r="D272" s="274">
        <v>4640242181387</v>
      </c>
      <c r="E272" s="275"/>
      <c r="F272" s="269">
        <v>0.3</v>
      </c>
      <c r="G272" s="32">
        <v>9</v>
      </c>
      <c r="H272" s="269">
        <v>2.7</v>
      </c>
      <c r="I272" s="269">
        <v>2.8450000000000002</v>
      </c>
      <c r="J272" s="32">
        <v>234</v>
      </c>
      <c r="K272" s="32" t="s">
        <v>136</v>
      </c>
      <c r="L272" s="32" t="s">
        <v>85</v>
      </c>
      <c r="M272" s="33" t="s">
        <v>69</v>
      </c>
      <c r="N272" s="33"/>
      <c r="O272" s="32">
        <v>180</v>
      </c>
      <c r="P272" s="33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86"/>
      <c r="R272" s="286"/>
      <c r="S272" s="286"/>
      <c r="T272" s="287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>IFERROR(IF(X272="","",X272*0.00502),"")</f>
        <v>0</v>
      </c>
      <c r="AA272" s="56"/>
      <c r="AB272" s="57"/>
      <c r="AC272" s="260" t="s">
        <v>349</v>
      </c>
      <c r="AG272" s="67"/>
      <c r="AJ272" s="71" t="s">
        <v>86</v>
      </c>
      <c r="AK272" s="71">
        <v>18</v>
      </c>
      <c r="BB272" s="261" t="s">
        <v>82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32" hidden="1" x14ac:dyDescent="0.2">
      <c r="A273" s="289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90"/>
      <c r="P273" s="276" t="s">
        <v>73</v>
      </c>
      <c r="Q273" s="277"/>
      <c r="R273" s="277"/>
      <c r="S273" s="277"/>
      <c r="T273" s="277"/>
      <c r="U273" s="277"/>
      <c r="V273" s="278"/>
      <c r="W273" s="37" t="s">
        <v>70</v>
      </c>
      <c r="X273" s="272">
        <f>IFERROR(SUM(X263:X272),"0")</f>
        <v>0</v>
      </c>
      <c r="Y273" s="272">
        <f>IFERROR(SUM(Y263:Y272),"0")</f>
        <v>0</v>
      </c>
      <c r="Z273" s="27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273"/>
      <c r="AB273" s="273"/>
      <c r="AC273" s="273"/>
    </row>
    <row r="274" spans="1:32" hidden="1" x14ac:dyDescent="0.2">
      <c r="A274" s="280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290"/>
      <c r="P274" s="276" t="s">
        <v>73</v>
      </c>
      <c r="Q274" s="277"/>
      <c r="R274" s="277"/>
      <c r="S274" s="277"/>
      <c r="T274" s="277"/>
      <c r="U274" s="277"/>
      <c r="V274" s="278"/>
      <c r="W274" s="37" t="s">
        <v>74</v>
      </c>
      <c r="X274" s="272">
        <f>IFERROR(SUMPRODUCT(X263:X272*H263:H272),"0")</f>
        <v>0</v>
      </c>
      <c r="Y274" s="272">
        <f>IFERROR(SUMPRODUCT(Y263:Y272*H263:H272),"0")</f>
        <v>0</v>
      </c>
      <c r="Z274" s="37"/>
      <c r="AA274" s="273"/>
      <c r="AB274" s="273"/>
      <c r="AC274" s="273"/>
    </row>
    <row r="275" spans="1:32" ht="15" customHeight="1" x14ac:dyDescent="0.2">
      <c r="A275" s="378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79"/>
      <c r="P275" s="328" t="s">
        <v>369</v>
      </c>
      <c r="Q275" s="313"/>
      <c r="R275" s="313"/>
      <c r="S275" s="313"/>
      <c r="T275" s="313"/>
      <c r="U275" s="313"/>
      <c r="V275" s="314"/>
      <c r="W275" s="37" t="s">
        <v>74</v>
      </c>
      <c r="X275" s="272">
        <f>IFERROR(X24+X32+X39+X47+X52+X56+X61+X67+X73+X78+X84+X94+X100+X111+X115+X119+X125+X131+X137+X142+X147+X152+X157+X164+X172+X176+X182+X189+X198+X203+X208+X214+X220+X226+X232+X238+X242+X250+X255+X261+X274,"0")</f>
        <v>2415.7200000000003</v>
      </c>
      <c r="Y275" s="272">
        <f>IFERROR(Y24+Y32+Y39+Y47+Y52+Y56+Y61+Y67+Y73+Y78+Y84+Y94+Y100+Y111+Y115+Y119+Y125+Y131+Y137+Y142+Y147+Y152+Y157+Y164+Y172+Y176+Y182+Y189+Y198+Y203+Y208+Y214+Y220+Y226+Y232+Y238+Y242+Y250+Y255+Y261+Y274,"0")</f>
        <v>2415.7200000000003</v>
      </c>
      <c r="Z275" s="37"/>
      <c r="AA275" s="273"/>
      <c r="AB275" s="273"/>
      <c r="AC275" s="273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79"/>
      <c r="P276" s="328" t="s">
        <v>370</v>
      </c>
      <c r="Q276" s="313"/>
      <c r="R276" s="313"/>
      <c r="S276" s="313"/>
      <c r="T276" s="313"/>
      <c r="U276" s="313"/>
      <c r="V276" s="314"/>
      <c r="W276" s="37" t="s">
        <v>74</v>
      </c>
      <c r="X276" s="272">
        <f>IFERROR(SUM(BM22:BM272),"0")</f>
        <v>2740.7543999999998</v>
      </c>
      <c r="Y276" s="272">
        <f>IFERROR(SUM(BN22:BN272),"0")</f>
        <v>2740.7543999999998</v>
      </c>
      <c r="Z276" s="37"/>
      <c r="AA276" s="273"/>
      <c r="AB276" s="273"/>
      <c r="AC276" s="273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79"/>
      <c r="P277" s="328" t="s">
        <v>371</v>
      </c>
      <c r="Q277" s="313"/>
      <c r="R277" s="313"/>
      <c r="S277" s="313"/>
      <c r="T277" s="313"/>
      <c r="U277" s="313"/>
      <c r="V277" s="314"/>
      <c r="W277" s="37" t="s">
        <v>372</v>
      </c>
      <c r="X277" s="38">
        <f>ROUNDUP(SUM(BO22:BO272),0)</f>
        <v>9</v>
      </c>
      <c r="Y277" s="38">
        <f>ROUNDUP(SUM(BP22:BP272),0)</f>
        <v>9</v>
      </c>
      <c r="Z277" s="37"/>
      <c r="AA277" s="273"/>
      <c r="AB277" s="273"/>
      <c r="AC277" s="273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79"/>
      <c r="P278" s="328" t="s">
        <v>373</v>
      </c>
      <c r="Q278" s="313"/>
      <c r="R278" s="313"/>
      <c r="S278" s="313"/>
      <c r="T278" s="313"/>
      <c r="U278" s="313"/>
      <c r="V278" s="314"/>
      <c r="W278" s="37" t="s">
        <v>74</v>
      </c>
      <c r="X278" s="272">
        <f>GrossWeightTotal+PalletQtyTotal*25</f>
        <v>2965.7543999999998</v>
      </c>
      <c r="Y278" s="272">
        <f>GrossWeightTotalR+PalletQtyTotalR*25</f>
        <v>2965.7543999999998</v>
      </c>
      <c r="Z278" s="37"/>
      <c r="AA278" s="273"/>
      <c r="AB278" s="273"/>
      <c r="AC278" s="273"/>
    </row>
    <row r="279" spans="1:32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79"/>
      <c r="P279" s="328" t="s">
        <v>374</v>
      </c>
      <c r="Q279" s="313"/>
      <c r="R279" s="313"/>
      <c r="S279" s="313"/>
      <c r="T279" s="313"/>
      <c r="U279" s="313"/>
      <c r="V279" s="314"/>
      <c r="W279" s="37" t="s">
        <v>372</v>
      </c>
      <c r="X279" s="272">
        <f>IFERROR(X23+X31+X38+X46+X51+X55+X60+X66+X72+X77+X83+X93+X99+X110+X114+X118+X124+X130+X136+X141+X146+X151+X156+X163+X171+X175+X181+X188+X197+X202+X207+X213+X219+X225+X231+X237+X241+X249+X254+X260+X273,"0")</f>
        <v>738</v>
      </c>
      <c r="Y279" s="272">
        <f>IFERROR(Y23+Y31+Y38+Y46+Y51+Y55+Y60+Y66+Y72+Y77+Y83+Y93+Y99+Y110+Y114+Y118+Y124+Y130+Y136+Y141+Y146+Y151+Y156+Y163+Y171+Y175+Y181+Y188+Y197+Y202+Y207+Y213+Y219+Y225+Y231+Y237+Y241+Y249+Y254+Y260+Y273,"0")</f>
        <v>738</v>
      </c>
      <c r="Z279" s="37"/>
      <c r="AA279" s="273"/>
      <c r="AB279" s="273"/>
      <c r="AC279" s="273"/>
    </row>
    <row r="280" spans="1:32" ht="14.25" hidden="1" customHeight="1" x14ac:dyDescent="0.2">
      <c r="A280" s="280"/>
      <c r="B280" s="280"/>
      <c r="C280" s="280"/>
      <c r="D280" s="280"/>
      <c r="E280" s="280"/>
      <c r="F280" s="280"/>
      <c r="G280" s="280"/>
      <c r="H280" s="280"/>
      <c r="I280" s="280"/>
      <c r="J280" s="280"/>
      <c r="K280" s="280"/>
      <c r="L280" s="280"/>
      <c r="M280" s="280"/>
      <c r="N280" s="280"/>
      <c r="O280" s="379"/>
      <c r="P280" s="328" t="s">
        <v>375</v>
      </c>
      <c r="Q280" s="313"/>
      <c r="R280" s="313"/>
      <c r="S280" s="313"/>
      <c r="T280" s="313"/>
      <c r="U280" s="313"/>
      <c r="V280" s="314"/>
      <c r="W280" s="39" t="s">
        <v>376</v>
      </c>
      <c r="X280" s="37"/>
      <c r="Y280" s="37"/>
      <c r="Z280" s="37">
        <f>IFERROR(Z23+Z31+Z38+Z46+Z51+Z55+Z60+Z66+Z72+Z77+Z83+Z93+Z99+Z110+Z114+Z118+Z124+Z130+Z136+Z141+Z146+Z151+Z156+Z163+Z171+Z175+Z181+Z188+Z197+Z202+Z207+Z213+Z219+Z225+Z231+Z237+Z241+Z249+Z254+Z260+Z273,"0")</f>
        <v>11.433399999999999</v>
      </c>
      <c r="AA280" s="273"/>
      <c r="AB280" s="273"/>
      <c r="AC280" s="273"/>
    </row>
    <row r="281" spans="1:32" ht="13.5" customHeight="1" thickBot="1" x14ac:dyDescent="0.25"/>
    <row r="282" spans="1:32" ht="27" customHeight="1" thickTop="1" thickBot="1" x14ac:dyDescent="0.25">
      <c r="A282" s="40" t="s">
        <v>377</v>
      </c>
      <c r="B282" s="262" t="s">
        <v>63</v>
      </c>
      <c r="C282" s="300" t="s">
        <v>75</v>
      </c>
      <c r="D282" s="381"/>
      <c r="E282" s="381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2"/>
      <c r="U282" s="262" t="s">
        <v>232</v>
      </c>
      <c r="V282" s="262" t="s">
        <v>240</v>
      </c>
      <c r="W282" s="300" t="s">
        <v>259</v>
      </c>
      <c r="X282" s="381"/>
      <c r="Y282" s="381"/>
      <c r="Z282" s="381"/>
      <c r="AA282" s="382"/>
      <c r="AB282" s="262" t="s">
        <v>309</v>
      </c>
      <c r="AC282" s="262" t="s">
        <v>314</v>
      </c>
      <c r="AD282" s="262" t="s">
        <v>318</v>
      </c>
      <c r="AE282" s="262" t="s">
        <v>326</v>
      </c>
      <c r="AF282" s="263"/>
    </row>
    <row r="283" spans="1:32" ht="14.25" customHeight="1" thickTop="1" x14ac:dyDescent="0.2">
      <c r="A283" s="364" t="s">
        <v>378</v>
      </c>
      <c r="B283" s="300" t="s">
        <v>63</v>
      </c>
      <c r="C283" s="300" t="s">
        <v>76</v>
      </c>
      <c r="D283" s="300" t="s">
        <v>89</v>
      </c>
      <c r="E283" s="300" t="s">
        <v>99</v>
      </c>
      <c r="F283" s="300" t="s">
        <v>110</v>
      </c>
      <c r="G283" s="300" t="s">
        <v>133</v>
      </c>
      <c r="H283" s="300" t="s">
        <v>140</v>
      </c>
      <c r="I283" s="300" t="s">
        <v>144</v>
      </c>
      <c r="J283" s="300" t="s">
        <v>152</v>
      </c>
      <c r="K283" s="300" t="s">
        <v>167</v>
      </c>
      <c r="L283" s="300" t="s">
        <v>173</v>
      </c>
      <c r="M283" s="300" t="s">
        <v>198</v>
      </c>
      <c r="N283" s="263"/>
      <c r="O283" s="300" t="s">
        <v>204</v>
      </c>
      <c r="P283" s="300" t="s">
        <v>211</v>
      </c>
      <c r="Q283" s="300" t="s">
        <v>216</v>
      </c>
      <c r="R283" s="300" t="s">
        <v>220</v>
      </c>
      <c r="S283" s="300" t="s">
        <v>223</v>
      </c>
      <c r="T283" s="300" t="s">
        <v>228</v>
      </c>
      <c r="U283" s="300" t="s">
        <v>233</v>
      </c>
      <c r="V283" s="300" t="s">
        <v>241</v>
      </c>
      <c r="W283" s="300" t="s">
        <v>260</v>
      </c>
      <c r="X283" s="300" t="s">
        <v>275</v>
      </c>
      <c r="Y283" s="300" t="s">
        <v>287</v>
      </c>
      <c r="Z283" s="300" t="s">
        <v>292</v>
      </c>
      <c r="AA283" s="300" t="s">
        <v>303</v>
      </c>
      <c r="AB283" s="300" t="s">
        <v>310</v>
      </c>
      <c r="AC283" s="300" t="s">
        <v>315</v>
      </c>
      <c r="AD283" s="300" t="s">
        <v>319</v>
      </c>
      <c r="AE283" s="300" t="s">
        <v>326</v>
      </c>
      <c r="AF283" s="263"/>
    </row>
    <row r="284" spans="1:32" ht="13.5" customHeight="1" thickBot="1" x14ac:dyDescent="0.25">
      <c r="A284" s="365"/>
      <c r="B284" s="301"/>
      <c r="C284" s="301"/>
      <c r="D284" s="301"/>
      <c r="E284" s="301"/>
      <c r="F284" s="301"/>
      <c r="G284" s="301"/>
      <c r="H284" s="301"/>
      <c r="I284" s="301"/>
      <c r="J284" s="301"/>
      <c r="K284" s="301"/>
      <c r="L284" s="301"/>
      <c r="M284" s="301"/>
      <c r="N284" s="263"/>
      <c r="O284" s="301"/>
      <c r="P284" s="301"/>
      <c r="Q284" s="301"/>
      <c r="R284" s="301"/>
      <c r="S284" s="301"/>
      <c r="T284" s="301"/>
      <c r="U284" s="301"/>
      <c r="V284" s="301"/>
      <c r="W284" s="301"/>
      <c r="X284" s="301"/>
      <c r="Y284" s="301"/>
      <c r="Z284" s="301"/>
      <c r="AA284" s="301"/>
      <c r="AB284" s="301"/>
      <c r="AC284" s="301"/>
      <c r="AD284" s="301"/>
      <c r="AE284" s="301"/>
      <c r="AF284" s="263"/>
    </row>
    <row r="285" spans="1:32" ht="18" customHeight="1" thickTop="1" thickBot="1" x14ac:dyDescent="0.25">
      <c r="A285" s="40" t="s">
        <v>379</v>
      </c>
      <c r="B285" s="46">
        <f>IFERROR(X22*H22,"0")</f>
        <v>0</v>
      </c>
      <c r="C285" s="46">
        <f>IFERROR(X28*H28,"0")+IFERROR(X29*H29,"0")+IFERROR(X30*H30,"0")</f>
        <v>126</v>
      </c>
      <c r="D285" s="46">
        <f>IFERROR(X35*H35,"0")+IFERROR(X36*H36,"0")+IFERROR(X37*H37,"0")</f>
        <v>0</v>
      </c>
      <c r="E285" s="46">
        <f>IFERROR(X42*H42,"0")+IFERROR(X43*H43,"0")+IFERROR(X44*H44,"0")+IFERROR(X45*H45,"0")</f>
        <v>0</v>
      </c>
      <c r="F285" s="46">
        <f>IFERROR(X50*H50,"0")+IFERROR(X54*H54,"0")+IFERROR(X58*H58,"0")+IFERROR(X59*H59,"0")+IFERROR(X63*H63,"0")+IFERROR(X64*H64,"0")+IFERROR(X65*H65,"0")</f>
        <v>0</v>
      </c>
      <c r="G285" s="46">
        <f>IFERROR(X70*H70,"0")+IFERROR(X71*H71,"0")</f>
        <v>0</v>
      </c>
      <c r="H285" s="46">
        <f>IFERROR(X76*H76,"0")</f>
        <v>100.8</v>
      </c>
      <c r="I285" s="46">
        <f>IFERROR(X81*H81,"0")+IFERROR(X82*H82,"0")</f>
        <v>252</v>
      </c>
      <c r="J285" s="46">
        <f>IFERROR(X87*H87,"0")+IFERROR(X88*H88,"0")+IFERROR(X89*H89,"0")+IFERROR(X90*H90,"0")+IFERROR(X91*H91,"0")+IFERROR(X92*H92,"0")</f>
        <v>0</v>
      </c>
      <c r="K285" s="46">
        <f>IFERROR(X97*H97,"0")+IFERROR(X98*H98,"0")</f>
        <v>100.8</v>
      </c>
      <c r="L285" s="46">
        <f>IFERROR(X103*H103,"0")+IFERROR(X104*H104,"0")+IFERROR(X105*H105,"0")+IFERROR(X106*H106,"0")+IFERROR(X107*H107,"0")+IFERROR(X108*H108,"0")+IFERROR(X109*H109,"0")+IFERROR(X113*H113,"0")+IFERROR(X117*H117,"0")</f>
        <v>0</v>
      </c>
      <c r="M285" s="46">
        <f>IFERROR(X122*H122,"0")+IFERROR(X123*H123,"0")</f>
        <v>0</v>
      </c>
      <c r="N285" s="263"/>
      <c r="O285" s="46">
        <f>IFERROR(X128*H128,"0")+IFERROR(X129*H129,"0")</f>
        <v>126</v>
      </c>
      <c r="P285" s="46">
        <f>IFERROR(X134*H134,"0")+IFERROR(X135*H135,"0")</f>
        <v>168</v>
      </c>
      <c r="Q285" s="46">
        <f>IFERROR(X140*H140,"0")</f>
        <v>0</v>
      </c>
      <c r="R285" s="46">
        <f>IFERROR(X145*H145,"0")</f>
        <v>37.800000000000004</v>
      </c>
      <c r="S285" s="46">
        <f>IFERROR(X150*H150,"0")</f>
        <v>0</v>
      </c>
      <c r="T285" s="46">
        <f>IFERROR(X155*H155,"0")</f>
        <v>94.08</v>
      </c>
      <c r="U285" s="46">
        <f>IFERROR(X161*H161,"0")+IFERROR(X162*H162,"0")</f>
        <v>0</v>
      </c>
      <c r="V285" s="46">
        <f>IFERROR(X168*H168,"0")+IFERROR(X169*H169,"0")+IFERROR(X170*H170,"0")+IFERROR(X174*H174,"0")</f>
        <v>336</v>
      </c>
      <c r="W285" s="46">
        <f>IFERROR(X180*H180,"0")+IFERROR(X184*H184,"0")+IFERROR(X185*H185,"0")+IFERROR(X186*H186,"0")+IFERROR(X187*H187,"0")</f>
        <v>114.24000000000001</v>
      </c>
      <c r="X285" s="46">
        <f>IFERROR(X192*H192,"0")+IFERROR(X193*H193,"0")+IFERROR(X194*H194,"0")+IFERROR(X195*H195,"0")+IFERROR(X196*H196,"0")</f>
        <v>0</v>
      </c>
      <c r="Y285" s="46">
        <f>IFERROR(X201*H201,"0")</f>
        <v>0</v>
      </c>
      <c r="Z285" s="46">
        <f>IFERROR(X206*H206,"0")+IFERROR(X210*H210,"0")+IFERROR(X211*H211,"0")+IFERROR(X212*H212,"0")</f>
        <v>0</v>
      </c>
      <c r="AA285" s="46">
        <f>IFERROR(X217*H217,"0")+IFERROR(X218*H218,"0")</f>
        <v>0</v>
      </c>
      <c r="AB285" s="46">
        <f>IFERROR(X224*H224,"0")</f>
        <v>0</v>
      </c>
      <c r="AC285" s="46">
        <f>IFERROR(X230*H230,"0")</f>
        <v>960</v>
      </c>
      <c r="AD285" s="46">
        <f>IFERROR(X236*H236,"0")+IFERROR(X240*H240,"0")</f>
        <v>0</v>
      </c>
      <c r="AE285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</f>
        <v>0</v>
      </c>
      <c r="AF285" s="263"/>
    </row>
    <row r="286" spans="1:32" ht="13.5" customHeight="1" thickTop="1" x14ac:dyDescent="0.2">
      <c r="C286" s="263"/>
    </row>
    <row r="287" spans="1:32" ht="19.5" customHeight="1" x14ac:dyDescent="0.2">
      <c r="A287" s="58" t="s">
        <v>380</v>
      </c>
      <c r="B287" s="58" t="s">
        <v>381</v>
      </c>
      <c r="C287" s="58" t="s">
        <v>382</v>
      </c>
    </row>
    <row r="288" spans="1:32" x14ac:dyDescent="0.2">
      <c r="A288" s="59">
        <f>SUMPRODUCT(--(BB:BB="ЗПФ"),--(W:W="кор"),H:H,Y:Y)+SUMPRODUCT(--(BB:BB="ЗПФ"),--(W:W="кг"),Y:Y)</f>
        <v>960</v>
      </c>
      <c r="B288" s="60">
        <f>SUMPRODUCT(--(BB:BB="ПГП"),--(W:W="кор"),H:H,Y:Y)+SUMPRODUCT(--(BB:BB="ПГП"),--(W:W="кг"),Y:Y)</f>
        <v>1455.72</v>
      </c>
      <c r="C288" s="60">
        <f>SUMPRODUCT(--(BB:BB="КИЗ"),--(W:W="кор"),H:H,Y:Y)+SUMPRODUCT(--(BB:BB="КИЗ"),--(W:W="кг"),Y:Y)</f>
        <v>0</v>
      </c>
    </row>
  </sheetData>
  <sheetProtection algorithmName="SHA-512" hashValue="31ulvpGzLHe4zFMoGYBcav6AdeAYFGaYoCqd3S3biWGQEFqe22yuw8nhDT/Jy5Tf4t53/TvsyvtQMlENZ/JhRw==" saltValue="X0ZxU5iywqwy/mrBJ8yFuA==" spinCount="100000" sheet="1" objects="1" scenarios="1" sort="0" autoFilter="0" pivotTables="0"/>
  <autoFilter ref="A18:AF28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12,00"/>
        <filter val="126,00"/>
        <filter val="14,00"/>
        <filter val="168,00"/>
        <filter val="192,00"/>
        <filter val="2 415,72"/>
        <filter val="2 740,75"/>
        <filter val="2 965,75"/>
        <filter val="252,00"/>
        <filter val="28,00"/>
        <filter val="336,00"/>
        <filter val="36,96"/>
        <filter val="37,80"/>
        <filter val="42,00"/>
        <filter val="56,00"/>
        <filter val="70,00"/>
        <filter val="738,00"/>
        <filter val="77,28"/>
        <filter val="84,00"/>
        <filter val="9"/>
        <filter val="94,08"/>
        <filter val="960,00"/>
      </filters>
    </filterColumn>
    <filterColumn colId="29" showButton="0"/>
    <filterColumn colId="30" showButton="0"/>
  </autoFilter>
  <mergeCells count="497">
    <mergeCell ref="A8:C8"/>
    <mergeCell ref="A260:O261"/>
    <mergeCell ref="P163:V163"/>
    <mergeCell ref="M283:M284"/>
    <mergeCell ref="A153:Z153"/>
    <mergeCell ref="D97:E97"/>
    <mergeCell ref="D268:E268"/>
    <mergeCell ref="A197:O198"/>
    <mergeCell ref="A10:C10"/>
    <mergeCell ref="P218:T218"/>
    <mergeCell ref="A21:Z21"/>
    <mergeCell ref="D184:E184"/>
    <mergeCell ref="A57:Z57"/>
    <mergeCell ref="D192:E192"/>
    <mergeCell ref="A99:O100"/>
    <mergeCell ref="Y283:Y284"/>
    <mergeCell ref="D42:E42"/>
    <mergeCell ref="D17:E18"/>
    <mergeCell ref="A213:O214"/>
    <mergeCell ref="A151:O152"/>
    <mergeCell ref="P71:T71"/>
    <mergeCell ref="X17:X18"/>
    <mergeCell ref="D123:E123"/>
    <mergeCell ref="P58:T58"/>
    <mergeCell ref="Q5:R5"/>
    <mergeCell ref="F17:F18"/>
    <mergeCell ref="B283:B284"/>
    <mergeCell ref="D107:E107"/>
    <mergeCell ref="P65:T65"/>
    <mergeCell ref="P70:T70"/>
    <mergeCell ref="A60:O61"/>
    <mergeCell ref="P263:T263"/>
    <mergeCell ref="Q6:R6"/>
    <mergeCell ref="P134:T134"/>
    <mergeCell ref="A124:O125"/>
    <mergeCell ref="A118:O119"/>
    <mergeCell ref="E283:E284"/>
    <mergeCell ref="P208:V208"/>
    <mergeCell ref="A33:Z33"/>
    <mergeCell ref="A204:Z204"/>
    <mergeCell ref="D196:E196"/>
    <mergeCell ref="A55:O56"/>
    <mergeCell ref="P219:V219"/>
    <mergeCell ref="P23:V23"/>
    <mergeCell ref="A262:Z262"/>
    <mergeCell ref="A62:Z62"/>
    <mergeCell ref="W283:W284"/>
    <mergeCell ref="D54:E54"/>
    <mergeCell ref="AD17:AF18"/>
    <mergeCell ref="P142:V142"/>
    <mergeCell ref="A132:Z132"/>
    <mergeCell ref="D76:E76"/>
    <mergeCell ref="F5:G5"/>
    <mergeCell ref="P55:V55"/>
    <mergeCell ref="A221:Z221"/>
    <mergeCell ref="A25:Z25"/>
    <mergeCell ref="P119:V119"/>
    <mergeCell ref="P186:T186"/>
    <mergeCell ref="P82:T82"/>
    <mergeCell ref="V11:W11"/>
    <mergeCell ref="A136:O137"/>
    <mergeCell ref="D29:E29"/>
    <mergeCell ref="A20:Z20"/>
    <mergeCell ref="P123:T123"/>
    <mergeCell ref="A112:Z112"/>
    <mergeCell ref="P66:V66"/>
    <mergeCell ref="P137:V137"/>
    <mergeCell ref="D218:E218"/>
    <mergeCell ref="P197:V197"/>
    <mergeCell ref="A127:Z127"/>
    <mergeCell ref="A191:Z191"/>
    <mergeCell ref="D105:E105"/>
    <mergeCell ref="P2:W3"/>
    <mergeCell ref="F283:F284"/>
    <mergeCell ref="P54:T54"/>
    <mergeCell ref="D35:E35"/>
    <mergeCell ref="D10:E10"/>
    <mergeCell ref="A23:O24"/>
    <mergeCell ref="P64:T64"/>
    <mergeCell ref="F10:G10"/>
    <mergeCell ref="P135:T135"/>
    <mergeCell ref="A181:O182"/>
    <mergeCell ref="D270:E270"/>
    <mergeCell ref="P78:V78"/>
    <mergeCell ref="C282:T282"/>
    <mergeCell ref="P128:T128"/>
    <mergeCell ref="A223:Z223"/>
    <mergeCell ref="P253:T253"/>
    <mergeCell ref="D265:E265"/>
    <mergeCell ref="D252:E252"/>
    <mergeCell ref="D247:E247"/>
    <mergeCell ref="A178:Z178"/>
    <mergeCell ref="A83:O84"/>
    <mergeCell ref="D170:E170"/>
    <mergeCell ref="X283:X284"/>
    <mergeCell ref="A31:O32"/>
    <mergeCell ref="P265:T265"/>
    <mergeCell ref="P283:P284"/>
    <mergeCell ref="P250:V250"/>
    <mergeCell ref="A75:Z75"/>
    <mergeCell ref="R283:R284"/>
    <mergeCell ref="A233:Z233"/>
    <mergeCell ref="M17:M18"/>
    <mergeCell ref="O17:O18"/>
    <mergeCell ref="P131:V131"/>
    <mergeCell ref="P52:V52"/>
    <mergeCell ref="A235:Z235"/>
    <mergeCell ref="P189:V189"/>
    <mergeCell ref="P196:T196"/>
    <mergeCell ref="N17:N18"/>
    <mergeCell ref="D271:E271"/>
    <mergeCell ref="A245:Z245"/>
    <mergeCell ref="A202:O203"/>
    <mergeCell ref="Z283:Z284"/>
    <mergeCell ref="P174:T174"/>
    <mergeCell ref="D266:E266"/>
    <mergeCell ref="U17:V17"/>
    <mergeCell ref="Y17:Y18"/>
    <mergeCell ref="A163:O164"/>
    <mergeCell ref="D50:E50"/>
    <mergeCell ref="P32:V32"/>
    <mergeCell ref="Q13:R13"/>
    <mergeCell ref="P201:T201"/>
    <mergeCell ref="P47:V47"/>
    <mergeCell ref="P247:T247"/>
    <mergeCell ref="D22:E22"/>
    <mergeCell ref="D155:E155"/>
    <mergeCell ref="A222:Z222"/>
    <mergeCell ref="P255:V255"/>
    <mergeCell ref="P105:T105"/>
    <mergeCell ref="A110:O111"/>
    <mergeCell ref="P36:T36"/>
    <mergeCell ref="P107:T107"/>
    <mergeCell ref="D150:E150"/>
    <mergeCell ref="D44:E44"/>
    <mergeCell ref="D81:E81"/>
    <mergeCell ref="A188:O189"/>
    <mergeCell ref="AB17:AB18"/>
    <mergeCell ref="P100:V100"/>
    <mergeCell ref="P94:V94"/>
    <mergeCell ref="A41:Z41"/>
    <mergeCell ref="P237:V237"/>
    <mergeCell ref="H5:M5"/>
    <mergeCell ref="P31:V31"/>
    <mergeCell ref="A27:Z27"/>
    <mergeCell ref="A154:Z154"/>
    <mergeCell ref="P98:T98"/>
    <mergeCell ref="D212:E212"/>
    <mergeCell ref="D6:M6"/>
    <mergeCell ref="A85:Z85"/>
    <mergeCell ref="P162:T162"/>
    <mergeCell ref="P106:T106"/>
    <mergeCell ref="A231:O232"/>
    <mergeCell ref="P35:T35"/>
    <mergeCell ref="G17:G18"/>
    <mergeCell ref="A143:Z143"/>
    <mergeCell ref="P171:V171"/>
    <mergeCell ref="A167:Z167"/>
    <mergeCell ref="P59:T59"/>
    <mergeCell ref="A114:O115"/>
    <mergeCell ref="A227:Z227"/>
    <mergeCell ref="AD283:AD284"/>
    <mergeCell ref="A160:Z160"/>
    <mergeCell ref="H10:M10"/>
    <mergeCell ref="AA17:AA18"/>
    <mergeCell ref="P212:T212"/>
    <mergeCell ref="AC17:AC18"/>
    <mergeCell ref="O283:O284"/>
    <mergeCell ref="P108:T108"/>
    <mergeCell ref="D89:E89"/>
    <mergeCell ref="Q283:Q284"/>
    <mergeCell ref="P147:V147"/>
    <mergeCell ref="A199:Z199"/>
    <mergeCell ref="A175:O176"/>
    <mergeCell ref="P45:T45"/>
    <mergeCell ref="D128:E128"/>
    <mergeCell ref="P109:T109"/>
    <mergeCell ref="D186:E186"/>
    <mergeCell ref="A93:O94"/>
    <mergeCell ref="D217:E217"/>
    <mergeCell ref="P22:T22"/>
    <mergeCell ref="D65:E65"/>
    <mergeCell ref="P193:T193"/>
    <mergeCell ref="P257:T257"/>
    <mergeCell ref="D194:E194"/>
    <mergeCell ref="AE283:AE284"/>
    <mergeCell ref="P225:V225"/>
    <mergeCell ref="P88:T88"/>
    <mergeCell ref="A156:O157"/>
    <mergeCell ref="A72:O73"/>
    <mergeCell ref="D36:E36"/>
    <mergeCell ref="A138:Z138"/>
    <mergeCell ref="P202:V202"/>
    <mergeCell ref="A13:M13"/>
    <mergeCell ref="G283:G284"/>
    <mergeCell ref="P73:V73"/>
    <mergeCell ref="A69:Z69"/>
    <mergeCell ref="P231:V231"/>
    <mergeCell ref="A15:M15"/>
    <mergeCell ref="A256:Z256"/>
    <mergeCell ref="A183:Z183"/>
    <mergeCell ref="A133:Z133"/>
    <mergeCell ref="D193:E193"/>
    <mergeCell ref="P206:T206"/>
    <mergeCell ref="P37:T37"/>
    <mergeCell ref="P220:V220"/>
    <mergeCell ref="A273:O274"/>
    <mergeCell ref="D64:E64"/>
    <mergeCell ref="P248:T248"/>
    <mergeCell ref="AB283:AB284"/>
    <mergeCell ref="P87:T87"/>
    <mergeCell ref="P151:V151"/>
    <mergeCell ref="D201:E201"/>
    <mergeCell ref="P224:T224"/>
    <mergeCell ref="A141:O142"/>
    <mergeCell ref="P211:T211"/>
    <mergeCell ref="P89:T89"/>
    <mergeCell ref="D59:E59"/>
    <mergeCell ref="P157:V157"/>
    <mergeCell ref="P213:V213"/>
    <mergeCell ref="A209:Z209"/>
    <mergeCell ref="P249:V249"/>
    <mergeCell ref="P172:V172"/>
    <mergeCell ref="P152:V152"/>
    <mergeCell ref="I283:I284"/>
    <mergeCell ref="D140:E140"/>
    <mergeCell ref="D267:E267"/>
    <mergeCell ref="P90:T90"/>
    <mergeCell ref="P161:T161"/>
    <mergeCell ref="P217:T217"/>
    <mergeCell ref="A207:O208"/>
    <mergeCell ref="D269:E269"/>
    <mergeCell ref="P275:V275"/>
    <mergeCell ref="AA283:AA284"/>
    <mergeCell ref="AC283:AC284"/>
    <mergeCell ref="T5:U5"/>
    <mergeCell ref="P76:T76"/>
    <mergeCell ref="V5:W5"/>
    <mergeCell ref="D246:E246"/>
    <mergeCell ref="A48:Z48"/>
    <mergeCell ref="Q8:R8"/>
    <mergeCell ref="P140:T140"/>
    <mergeCell ref="P267:T267"/>
    <mergeCell ref="D248:E248"/>
    <mergeCell ref="D104:E104"/>
    <mergeCell ref="P83:V83"/>
    <mergeCell ref="A79:Z79"/>
    <mergeCell ref="P254:V254"/>
    <mergeCell ref="T6:U9"/>
    <mergeCell ref="Q10:R10"/>
    <mergeCell ref="D185:E185"/>
    <mergeCell ref="J283:J284"/>
    <mergeCell ref="P60:V60"/>
    <mergeCell ref="D43:E43"/>
    <mergeCell ref="P84:V84"/>
    <mergeCell ref="A139:Z139"/>
    <mergeCell ref="P124:V124"/>
    <mergeCell ref="H283:H284"/>
    <mergeCell ref="D106:E106"/>
    <mergeCell ref="P185:T185"/>
    <mergeCell ref="A146:O147"/>
    <mergeCell ref="D264:E264"/>
    <mergeCell ref="P72:V72"/>
    <mergeCell ref="A251:Z251"/>
    <mergeCell ref="P122:T122"/>
    <mergeCell ref="P43:T43"/>
    <mergeCell ref="P136:V136"/>
    <mergeCell ref="A126:Z126"/>
    <mergeCell ref="A53:Z53"/>
    <mergeCell ref="A68:Z68"/>
    <mergeCell ref="A190:Z190"/>
    <mergeCell ref="D109:E109"/>
    <mergeCell ref="D206:E206"/>
    <mergeCell ref="A275:O280"/>
    <mergeCell ref="P241:V241"/>
    <mergeCell ref="P91:T91"/>
    <mergeCell ref="A158:Z158"/>
    <mergeCell ref="P56:V56"/>
    <mergeCell ref="W282:AA282"/>
    <mergeCell ref="P99:V99"/>
    <mergeCell ref="P269:T269"/>
    <mergeCell ref="U283:U284"/>
    <mergeCell ref="P198:V198"/>
    <mergeCell ref="A5:C5"/>
    <mergeCell ref="P51:V51"/>
    <mergeCell ref="A17:A18"/>
    <mergeCell ref="K17:K18"/>
    <mergeCell ref="P195:T195"/>
    <mergeCell ref="C17:C18"/>
    <mergeCell ref="D103:E103"/>
    <mergeCell ref="D37:E37"/>
    <mergeCell ref="D230:E230"/>
    <mergeCell ref="D168:E168"/>
    <mergeCell ref="D9:E9"/>
    <mergeCell ref="D180:E180"/>
    <mergeCell ref="F9:G9"/>
    <mergeCell ref="A254:O255"/>
    <mergeCell ref="D161:E161"/>
    <mergeCell ref="P67:V67"/>
    <mergeCell ref="P238:V238"/>
    <mergeCell ref="P264:T264"/>
    <mergeCell ref="D169:E169"/>
    <mergeCell ref="A121:Z121"/>
    <mergeCell ref="A249:O250"/>
    <mergeCell ref="P146:V146"/>
    <mergeCell ref="A283:A284"/>
    <mergeCell ref="P50:T50"/>
    <mergeCell ref="A166:Z166"/>
    <mergeCell ref="D108:E108"/>
    <mergeCell ref="P187:T187"/>
    <mergeCell ref="P258:T258"/>
    <mergeCell ref="S283:S284"/>
    <mergeCell ref="I17:I18"/>
    <mergeCell ref="D135:E135"/>
    <mergeCell ref="P176:V176"/>
    <mergeCell ref="P114:V114"/>
    <mergeCell ref="P203:V203"/>
    <mergeCell ref="A120:Z120"/>
    <mergeCell ref="P276:V276"/>
    <mergeCell ref="P214:V214"/>
    <mergeCell ref="A239:Z239"/>
    <mergeCell ref="A95:Z95"/>
    <mergeCell ref="P278:V278"/>
    <mergeCell ref="A159:Z159"/>
    <mergeCell ref="D113:E113"/>
    <mergeCell ref="P180:T180"/>
    <mergeCell ref="A96:Z96"/>
    <mergeCell ref="D88:E88"/>
    <mergeCell ref="P117:T117"/>
    <mergeCell ref="K283:K284"/>
    <mergeCell ref="P111:V111"/>
    <mergeCell ref="A234:Z234"/>
    <mergeCell ref="T283:T284"/>
    <mergeCell ref="J17:J18"/>
    <mergeCell ref="D82:E82"/>
    <mergeCell ref="V283:V284"/>
    <mergeCell ref="L17:L18"/>
    <mergeCell ref="P61:V61"/>
    <mergeCell ref="D240:E240"/>
    <mergeCell ref="A244:Z244"/>
    <mergeCell ref="A165:Z165"/>
    <mergeCell ref="P125:V125"/>
    <mergeCell ref="P192:T192"/>
    <mergeCell ref="P277:V277"/>
    <mergeCell ref="A102:Z102"/>
    <mergeCell ref="P113:T113"/>
    <mergeCell ref="A173:Z173"/>
    <mergeCell ref="P17:T18"/>
    <mergeCell ref="A229:Z229"/>
    <mergeCell ref="P129:T129"/>
    <mergeCell ref="P63:T63"/>
    <mergeCell ref="A148:Z148"/>
    <mergeCell ref="P194:T194"/>
    <mergeCell ref="C283:C284"/>
    <mergeCell ref="D5:E5"/>
    <mergeCell ref="P42:T42"/>
    <mergeCell ref="P259:T259"/>
    <mergeCell ref="P175:V175"/>
    <mergeCell ref="P240:T240"/>
    <mergeCell ref="P93:V93"/>
    <mergeCell ref="P226:V226"/>
    <mergeCell ref="P164:V164"/>
    <mergeCell ref="A216:Z216"/>
    <mergeCell ref="D145:E145"/>
    <mergeCell ref="D272:E272"/>
    <mergeCell ref="D210:E210"/>
    <mergeCell ref="A225:O226"/>
    <mergeCell ref="D87:E87"/>
    <mergeCell ref="P188:V188"/>
    <mergeCell ref="D122:E122"/>
    <mergeCell ref="D224:E224"/>
    <mergeCell ref="A26:Z26"/>
    <mergeCell ref="P103:T103"/>
    <mergeCell ref="P97:T97"/>
    <mergeCell ref="P230:T230"/>
    <mergeCell ref="P130:V130"/>
    <mergeCell ref="P168:T168"/>
    <mergeCell ref="H1:Q1"/>
    <mergeCell ref="P38:V38"/>
    <mergeCell ref="P280:V280"/>
    <mergeCell ref="A243:Z243"/>
    <mergeCell ref="P274:V274"/>
    <mergeCell ref="A74:Z74"/>
    <mergeCell ref="D259:E259"/>
    <mergeCell ref="A66:O67"/>
    <mergeCell ref="D28:E28"/>
    <mergeCell ref="A237:O238"/>
    <mergeCell ref="A101:Z101"/>
    <mergeCell ref="P184:T184"/>
    <mergeCell ref="D236:E236"/>
    <mergeCell ref="D117:E117"/>
    <mergeCell ref="D92:E92"/>
    <mergeCell ref="D30:E30"/>
    <mergeCell ref="D1:F1"/>
    <mergeCell ref="D211:E211"/>
    <mergeCell ref="P46:V46"/>
    <mergeCell ref="P268:T268"/>
    <mergeCell ref="Q9:R9"/>
    <mergeCell ref="Q11:R11"/>
    <mergeCell ref="A6:C6"/>
    <mergeCell ref="Q12:R12"/>
    <mergeCell ref="P279:V279"/>
    <mergeCell ref="P118:V118"/>
    <mergeCell ref="A228:Z228"/>
    <mergeCell ref="P266:T266"/>
    <mergeCell ref="P182:V182"/>
    <mergeCell ref="D90:E90"/>
    <mergeCell ref="P169:T169"/>
    <mergeCell ref="A130:O131"/>
    <mergeCell ref="P246:T246"/>
    <mergeCell ref="P181:V181"/>
    <mergeCell ref="P110:V110"/>
    <mergeCell ref="A177:Z177"/>
    <mergeCell ref="D91:E91"/>
    <mergeCell ref="D162:E162"/>
    <mergeCell ref="P272:T272"/>
    <mergeCell ref="P210:T210"/>
    <mergeCell ref="P261:V261"/>
    <mergeCell ref="A144:Z144"/>
    <mergeCell ref="P273:V273"/>
    <mergeCell ref="A116:Z116"/>
    <mergeCell ref="A219:O220"/>
    <mergeCell ref="D257:E257"/>
    <mergeCell ref="P270:T270"/>
    <mergeCell ref="P271:T271"/>
    <mergeCell ref="D195:E195"/>
    <mergeCell ref="P170:T170"/>
    <mergeCell ref="A215:Z215"/>
    <mergeCell ref="D7:M7"/>
    <mergeCell ref="D129:E129"/>
    <mergeCell ref="P236:T236"/>
    <mergeCell ref="P156:V156"/>
    <mergeCell ref="P92:T92"/>
    <mergeCell ref="P29:T29"/>
    <mergeCell ref="A12:M12"/>
    <mergeCell ref="A19:Z19"/>
    <mergeCell ref="A14:M14"/>
    <mergeCell ref="J9:M9"/>
    <mergeCell ref="A40:Z40"/>
    <mergeCell ref="H17:H18"/>
    <mergeCell ref="V6:W9"/>
    <mergeCell ref="Z17:Z18"/>
    <mergeCell ref="D8:M8"/>
    <mergeCell ref="P44:T44"/>
    <mergeCell ref="D63:E63"/>
    <mergeCell ref="A38:O39"/>
    <mergeCell ref="P15:T16"/>
    <mergeCell ref="A86:Z86"/>
    <mergeCell ref="P39:V39"/>
    <mergeCell ref="V10:W10"/>
    <mergeCell ref="P145:T145"/>
    <mergeCell ref="P242:V242"/>
    <mergeCell ref="A241:O242"/>
    <mergeCell ref="A51:O52"/>
    <mergeCell ref="A9:C9"/>
    <mergeCell ref="D58:E58"/>
    <mergeCell ref="A179:Z179"/>
    <mergeCell ref="D283:D284"/>
    <mergeCell ref="D70:E70"/>
    <mergeCell ref="A205:Z205"/>
    <mergeCell ref="D263:E263"/>
    <mergeCell ref="A80:Z80"/>
    <mergeCell ref="D134:E134"/>
    <mergeCell ref="A200:Z200"/>
    <mergeCell ref="L283:L284"/>
    <mergeCell ref="A171:O172"/>
    <mergeCell ref="D258:E258"/>
    <mergeCell ref="P207:V207"/>
    <mergeCell ref="D187:E187"/>
    <mergeCell ref="D174:E174"/>
    <mergeCell ref="P260:V260"/>
    <mergeCell ref="P155:T155"/>
    <mergeCell ref="P252:T252"/>
    <mergeCell ref="D253:E253"/>
    <mergeCell ref="P232:V232"/>
    <mergeCell ref="A149:Z149"/>
    <mergeCell ref="W17:W18"/>
    <mergeCell ref="V12:W12"/>
    <mergeCell ref="R1:T1"/>
    <mergeCell ref="D71:E71"/>
    <mergeCell ref="P28:T28"/>
    <mergeCell ref="P150:T150"/>
    <mergeCell ref="P115:V115"/>
    <mergeCell ref="A46:O47"/>
    <mergeCell ref="D98:E98"/>
    <mergeCell ref="P30:T30"/>
    <mergeCell ref="P77:V77"/>
    <mergeCell ref="P141:V141"/>
    <mergeCell ref="P104:T104"/>
    <mergeCell ref="B17:B18"/>
    <mergeCell ref="A77:O78"/>
    <mergeCell ref="A34:Z34"/>
    <mergeCell ref="H9:I9"/>
    <mergeCell ref="D45:E45"/>
    <mergeCell ref="A49:Z49"/>
    <mergeCell ref="P24:V24"/>
    <mergeCell ref="P81:T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 X50 X58:X59 X106 X109 X113 X117 X128 X134 X161 X174 X192:X196 X206 X217:X218 X224 X236 X246 X25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:X30 X35:X37 X42:X45 X54 X70:X71 X76 X81:X82 X87:X92 X97:X98 X103:X105 X107:X108 X122 X129 X135 X140 X145 X150 X155 X162 X168:X170 X180 X184:X187 X201 X210:X212 X230 X240 X247:X248 X252:X253 X257:X258 X263:X266 X268:X272" xr:uid="{00000000-0002-0000-0000-000012000000}">
      <formula1>IF(AK29&gt;0,OR(X29=0,AND(IF(X29-AK29&gt;=0,TRUE,FALSE),X29&gt;0,IF(X29/K29=ROUND(X29/K29,0),TRUE,FALSE))),FALSE)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:X65 X123 X267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383</v>
      </c>
      <c r="H1" s="52"/>
    </row>
    <row r="3" spans="2:8" x14ac:dyDescent="0.2">
      <c r="B3" s="47" t="s">
        <v>384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385</v>
      </c>
      <c r="D6" s="47" t="s">
        <v>386</v>
      </c>
      <c r="E6" s="47"/>
    </row>
    <row r="8" spans="2:8" x14ac:dyDescent="0.2">
      <c r="B8" s="47" t="s">
        <v>19</v>
      </c>
      <c r="C8" s="47" t="s">
        <v>385</v>
      </c>
      <c r="D8" s="47"/>
      <c r="E8" s="47"/>
    </row>
    <row r="10" spans="2:8" x14ac:dyDescent="0.2">
      <c r="B10" s="47" t="s">
        <v>387</v>
      </c>
      <c r="C10" s="47"/>
      <c r="D10" s="47"/>
      <c r="E10" s="47"/>
    </row>
    <row r="11" spans="2:8" x14ac:dyDescent="0.2">
      <c r="B11" s="47" t="s">
        <v>388</v>
      </c>
      <c r="C11" s="47"/>
      <c r="D11" s="47"/>
      <c r="E11" s="47"/>
    </row>
    <row r="12" spans="2:8" x14ac:dyDescent="0.2">
      <c r="B12" s="47" t="s">
        <v>389</v>
      </c>
      <c r="C12" s="47"/>
      <c r="D12" s="47"/>
      <c r="E12" s="47"/>
    </row>
    <row r="13" spans="2:8" x14ac:dyDescent="0.2">
      <c r="B13" s="47" t="s">
        <v>390</v>
      </c>
      <c r="C13" s="47"/>
      <c r="D13" s="47"/>
      <c r="E13" s="47"/>
    </row>
    <row r="14" spans="2:8" x14ac:dyDescent="0.2">
      <c r="B14" s="47" t="s">
        <v>391</v>
      </c>
      <c r="C14" s="47"/>
      <c r="D14" s="47"/>
      <c r="E14" s="47"/>
    </row>
    <row r="15" spans="2:8" x14ac:dyDescent="0.2">
      <c r="B15" s="47" t="s">
        <v>392</v>
      </c>
      <c r="C15" s="47"/>
      <c r="D15" s="47"/>
      <c r="E15" s="47"/>
    </row>
    <row r="16" spans="2:8" x14ac:dyDescent="0.2">
      <c r="B16" s="47" t="s">
        <v>393</v>
      </c>
      <c r="C16" s="47"/>
      <c r="D16" s="47"/>
      <c r="E16" s="47"/>
    </row>
    <row r="17" spans="2:5" x14ac:dyDescent="0.2">
      <c r="B17" s="47" t="s">
        <v>394</v>
      </c>
      <c r="C17" s="47"/>
      <c r="D17" s="47"/>
      <c r="E17" s="47"/>
    </row>
    <row r="18" spans="2:5" x14ac:dyDescent="0.2">
      <c r="B18" s="47" t="s">
        <v>395</v>
      </c>
      <c r="C18" s="47"/>
      <c r="D18" s="47"/>
      <c r="E18" s="47"/>
    </row>
    <row r="19" spans="2:5" x14ac:dyDescent="0.2">
      <c r="B19" s="47" t="s">
        <v>396</v>
      </c>
      <c r="C19" s="47"/>
      <c r="D19" s="47"/>
      <c r="E19" s="47"/>
    </row>
    <row r="20" spans="2:5" x14ac:dyDescent="0.2">
      <c r="B20" s="47" t="s">
        <v>397</v>
      </c>
      <c r="C20" s="47"/>
      <c r="D20" s="47"/>
      <c r="E20" s="47"/>
    </row>
  </sheetData>
  <sheetProtection algorithmName="SHA-512" hashValue="7JKwCljVuYVWag4WOJGdP3+dW0bJpy9HhzrCCqY7XfkQ4Qaod2UV5jlMWj5lF8V5jHjHEFP4/V3JzCRZSa9a0g==" saltValue="GWK0RmY4furayzd3hT9B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