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206FB0-6826-4FC0-9074-FC483B2033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7" i="1" s="1"/>
  <c r="P205" i="1"/>
  <c r="X202" i="1"/>
  <c r="X201" i="1"/>
  <c r="BO200" i="1"/>
  <c r="BM200" i="1"/>
  <c r="Z200" i="1"/>
  <c r="Z201" i="1" s="1"/>
  <c r="Y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Y181" i="1" s="1"/>
  <c r="P179" i="1"/>
  <c r="X175" i="1"/>
  <c r="X174" i="1"/>
  <c r="BO173" i="1"/>
  <c r="BM173" i="1"/>
  <c r="Z173" i="1"/>
  <c r="Z174" i="1" s="1"/>
  <c r="Y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Z113" i="1" s="1"/>
  <c r="Y112" i="1"/>
  <c r="Y114" i="1" s="1"/>
  <c r="P112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P62" i="1"/>
  <c r="X60" i="1"/>
  <c r="X59" i="1"/>
  <c r="BO58" i="1"/>
  <c r="BM58" i="1"/>
  <c r="Z58" i="1"/>
  <c r="Y58" i="1"/>
  <c r="P58" i="1"/>
  <c r="BO57" i="1"/>
  <c r="BM57" i="1"/>
  <c r="Z57" i="1"/>
  <c r="Z59" i="1" s="1"/>
  <c r="Y57" i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5" i="1" l="1"/>
  <c r="X278" i="1"/>
  <c r="Y83" i="1"/>
  <c r="BN81" i="1"/>
  <c r="Y99" i="1"/>
  <c r="BN97" i="1"/>
  <c r="BN112" i="1"/>
  <c r="BP112" i="1"/>
  <c r="Y113" i="1"/>
  <c r="BN116" i="1"/>
  <c r="BP116" i="1"/>
  <c r="Y117" i="1"/>
  <c r="Z123" i="1"/>
  <c r="BN121" i="1"/>
  <c r="Z129" i="1"/>
  <c r="Z135" i="1"/>
  <c r="BN133" i="1"/>
  <c r="Z170" i="1"/>
  <c r="BN167" i="1"/>
  <c r="BN169" i="1"/>
  <c r="BN184" i="1"/>
  <c r="BN186" i="1"/>
  <c r="Y92" i="1"/>
  <c r="BP86" i="1"/>
  <c r="BN86" i="1"/>
  <c r="BP88" i="1"/>
  <c r="BN88" i="1"/>
  <c r="BP90" i="1"/>
  <c r="BN90" i="1"/>
  <c r="Y110" i="1"/>
  <c r="BP102" i="1"/>
  <c r="BN102" i="1"/>
  <c r="BP104" i="1"/>
  <c r="BN104" i="1"/>
  <c r="BP106" i="1"/>
  <c r="BN106" i="1"/>
  <c r="BP108" i="1"/>
  <c r="BN108" i="1"/>
  <c r="BP128" i="1"/>
  <c r="BN128" i="1"/>
  <c r="X274" i="1"/>
  <c r="Y38" i="1"/>
  <c r="BP34" i="1"/>
  <c r="BN34" i="1"/>
  <c r="BP36" i="1"/>
  <c r="BN36" i="1"/>
  <c r="BP58" i="1"/>
  <c r="BN58" i="1"/>
  <c r="Y71" i="1"/>
  <c r="BP69" i="1"/>
  <c r="BN69" i="1"/>
  <c r="X276" i="1"/>
  <c r="X277" i="1" s="1"/>
  <c r="Z30" i="1"/>
  <c r="Z37" i="1"/>
  <c r="Y45" i="1"/>
  <c r="Y60" i="1"/>
  <c r="Y66" i="1"/>
  <c r="Z71" i="1"/>
  <c r="Z82" i="1"/>
  <c r="Z92" i="1"/>
  <c r="Z98" i="1"/>
  <c r="Z109" i="1"/>
  <c r="Y123" i="1"/>
  <c r="Y130" i="1"/>
  <c r="Y135" i="1"/>
  <c r="BN161" i="1"/>
  <c r="Z196" i="1"/>
  <c r="BN191" i="1"/>
  <c r="BN193" i="1"/>
  <c r="BN195" i="1"/>
  <c r="Z212" i="1"/>
  <c r="BN210" i="1"/>
  <c r="Z218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P245" i="1"/>
  <c r="BN247" i="1"/>
  <c r="Y253" i="1"/>
  <c r="Y254" i="1"/>
  <c r="Z259" i="1"/>
  <c r="BN257" i="1"/>
  <c r="Z272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Z279" i="1" l="1"/>
  <c r="Y278" i="1"/>
  <c r="Y275" i="1"/>
  <c r="Y274" i="1"/>
  <c r="Y276" i="1"/>
  <c r="Y277" i="1" l="1"/>
  <c r="B287" i="1" s="1"/>
  <c r="C287" i="1" l="1"/>
  <c r="A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<sst xmlns="http://schemas.openxmlformats.org/spreadsheetml/2006/main" count="1230" uniqueCount="397">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</sst>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topLeftCell="A180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3"/>
      <c r="F1" s="293"/>
      <c r="G1" s="12" t="s">
        <v>1</v>
      </c>
      <c r="H1" s="322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6" t="s">
        <v>8</v>
      </c>
      <c r="B5" s="317"/>
      <c r="C5" s="318"/>
      <c r="D5" s="324"/>
      <c r="E5" s="325"/>
      <c r="F5" s="441" t="s">
        <v>9</v>
      </c>
      <c r="G5" s="318"/>
      <c r="H5" s="324" t="s">
        <v>396</v>
      </c>
      <c r="I5" s="435"/>
      <c r="J5" s="435"/>
      <c r="K5" s="435"/>
      <c r="L5" s="435"/>
      <c r="M5" s="325"/>
      <c r="N5" s="61"/>
      <c r="P5" s="24" t="s">
        <v>10</v>
      </c>
      <c r="Q5" s="434">
        <v>45964</v>
      </c>
      <c r="R5" s="351"/>
      <c r="T5" s="367" t="s">
        <v>11</v>
      </c>
      <c r="U5" s="368"/>
      <c r="V5" s="369" t="s">
        <v>12</v>
      </c>
      <c r="W5" s="351"/>
      <c r="AB5" s="51"/>
      <c r="AC5" s="51"/>
      <c r="AD5" s="51"/>
      <c r="AE5" s="51"/>
    </row>
    <row r="6" spans="1:32" s="262" customFormat="1" ht="24" customHeight="1" x14ac:dyDescent="0.2">
      <c r="A6" s="336" t="s">
        <v>13</v>
      </c>
      <c r="B6" s="317"/>
      <c r="C6" s="318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51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2"/>
      <c r="T6" s="371" t="s">
        <v>16</v>
      </c>
      <c r="U6" s="368"/>
      <c r="V6" s="392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4"/>
      <c r="L7" s="304"/>
      <c r="M7" s="305"/>
      <c r="N7" s="63"/>
      <c r="P7" s="24"/>
      <c r="Q7" s="42"/>
      <c r="R7" s="42"/>
      <c r="T7" s="280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4">
        <v>0.45833333333333331</v>
      </c>
      <c r="R8" s="305"/>
      <c r="T8" s="280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9"/>
      <c r="E9" s="275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4"/>
      <c r="R9" s="335"/>
      <c r="T9" s="280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9"/>
      <c r="E10" s="275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2"/>
      <c r="R10" s="373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16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4"/>
      <c r="R12" s="305"/>
      <c r="S12" s="23"/>
      <c r="U12" s="24"/>
      <c r="V12" s="293"/>
      <c r="W12" s="280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16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8" t="s">
        <v>38</v>
      </c>
      <c r="D17" s="296" t="s">
        <v>39</v>
      </c>
      <c r="E17" s="342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41"/>
      <c r="R17" s="341"/>
      <c r="S17" s="341"/>
      <c r="T17" s="342"/>
      <c r="U17" s="384" t="s">
        <v>51</v>
      </c>
      <c r="V17" s="318"/>
      <c r="W17" s="296" t="s">
        <v>52</v>
      </c>
      <c r="X17" s="296" t="s">
        <v>53</v>
      </c>
      <c r="Y17" s="385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43"/>
      <c r="E18" s="345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43"/>
      <c r="Q18" s="344"/>
      <c r="R18" s="344"/>
      <c r="S18" s="344"/>
      <c r="T18" s="345"/>
      <c r="U18" s="70" t="s">
        <v>61</v>
      </c>
      <c r="V18" s="70" t="s">
        <v>62</v>
      </c>
      <c r="W18" s="297"/>
      <c r="X18" s="297"/>
      <c r="Y18" s="386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hidden="1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hidden="1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hidden="1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hidden="1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hidden="1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70</v>
      </c>
      <c r="Y28" s="26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70</v>
      </c>
      <c r="Y30" s="270">
        <f>IFERROR(SUM(Y28:Y29),"0")</f>
        <v>70</v>
      </c>
      <c r="Z30" s="270">
        <f>IFERROR(IF(Z28="",0,Z28),"0")+IFERROR(IF(Z29="",0,Z29),"0")</f>
        <v>0.65869999999999995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105</v>
      </c>
      <c r="Y31" s="270">
        <f>IFERROR(SUMPRODUCT(Y28:Y29*H28:H29),"0")</f>
        <v>105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hidden="1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hidden="1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hidden="1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hidden="1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hidden="1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hidden="1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48</v>
      </c>
      <c r="Y70" s="269">
        <f>IFERROR(IF(X70="","",X70),"")</f>
        <v>48</v>
      </c>
      <c r="Z70" s="36">
        <f>IFERROR(IF(X70="","",X70*0.00866),"")</f>
        <v>0.41567999999999994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250.23359999999997</v>
      </c>
      <c r="BN70" s="67">
        <f>IFERROR(Y70*I70,"0")</f>
        <v>250.23359999999997</v>
      </c>
      <c r="BO70" s="67">
        <f>IFERROR(X70/J70,"0")</f>
        <v>0.33333333333333331</v>
      </c>
      <c r="BP70" s="67">
        <f>IFERROR(Y70/J70,"0")</f>
        <v>0.33333333333333331</v>
      </c>
    </row>
    <row r="71" spans="1:68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48</v>
      </c>
      <c r="Y71" s="270">
        <f>IFERROR(SUM(Y69:Y70),"0")</f>
        <v>48</v>
      </c>
      <c r="Z71" s="270">
        <f>IFERROR(IF(Z69="",0,Z69),"0")+IFERROR(IF(Z70="",0,Z70),"0")</f>
        <v>0.41567999999999994</v>
      </c>
      <c r="AA71" s="271"/>
      <c r="AB71" s="271"/>
      <c r="AC71" s="271"/>
    </row>
    <row r="72" spans="1:68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240</v>
      </c>
      <c r="Y72" s="270">
        <f>IFERROR(SUMPRODUCT(Y69:Y70*H69:H70),"0")</f>
        <v>240</v>
      </c>
      <c r="Z72" s="37"/>
      <c r="AA72" s="271"/>
      <c r="AB72" s="271"/>
      <c r="AC72" s="271"/>
    </row>
    <row r="73" spans="1:68" ht="16.5" hidden="1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hidden="1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14</v>
      </c>
      <c r="Y75" s="269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14</v>
      </c>
      <c r="Y76" s="270">
        <f>IFERROR(SUM(Y75:Y75),"0")</f>
        <v>14</v>
      </c>
      <c r="Z76" s="270">
        <f>IFERROR(IF(Z75="",0,Z75),"0")</f>
        <v>0.25031999999999999</v>
      </c>
      <c r="AA76" s="271"/>
      <c r="AB76" s="271"/>
      <c r="AC76" s="271"/>
    </row>
    <row r="77" spans="1:68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50.4</v>
      </c>
      <c r="Y77" s="270">
        <f>IFERROR(SUMPRODUCT(Y75:Y75*H75:H75),"0")</f>
        <v>50.4</v>
      </c>
      <c r="Z77" s="37"/>
      <c r="AA77" s="271"/>
      <c r="AB77" s="271"/>
      <c r="AC77" s="271"/>
    </row>
    <row r="78" spans="1:68" ht="16.5" hidden="1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hidden="1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56</v>
      </c>
      <c r="Y80" s="269">
        <f>IFERROR(IF(X80="","",X80),"")</f>
        <v>56</v>
      </c>
      <c r="Z80" s="36">
        <f>IFERROR(IF(X80="","",X80*0.01788),"")</f>
        <v>1.0012799999999999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ht="27" hidden="1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0</v>
      </c>
      <c r="Y81" s="269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56</v>
      </c>
      <c r="Y82" s="270">
        <f>IFERROR(SUM(Y80:Y81),"0")</f>
        <v>56</v>
      </c>
      <c r="Z82" s="270">
        <f>IFERROR(IF(Z80="",0,Z80),"0")+IFERROR(IF(Z81="",0,Z81),"0")</f>
        <v>1.0012799999999999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201.6</v>
      </c>
      <c r="Y83" s="270">
        <f>IFERROR(SUMPRODUCT(Y80:Y81*H80:H81),"0")</f>
        <v>201.6</v>
      </c>
      <c r="Z83" s="37"/>
      <c r="AA83" s="271"/>
      <c r="AB83" s="271"/>
      <c r="AC83" s="271"/>
    </row>
    <row r="84" spans="1:68" ht="16.5" hidden="1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hidden="1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14</v>
      </c>
      <c r="Y86" s="269">
        <f t="shared" ref="Y86:Y91" si="0">IFERROR(IF(X86="","",X86),"")</f>
        <v>14</v>
      </c>
      <c r="Z86" s="36">
        <f t="shared" ref="Z86:Z91" si="1">IFERROR(IF(X86="","",X86*0.01788),"")</f>
        <v>0.25031999999999999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50.170400000000001</v>
      </c>
      <c r="BN86" s="67">
        <f t="shared" ref="BN86:BN91" si="3">IFERROR(Y86*I86,"0")</f>
        <v>50.170400000000001</v>
      </c>
      <c r="BO86" s="67">
        <f t="shared" ref="BO86:BO91" si="4">IFERROR(X86/J86,"0")</f>
        <v>0.2</v>
      </c>
      <c r="BP86" s="67">
        <f t="shared" ref="BP86:BP91" si="5">IFERROR(Y86/J86,"0")</f>
        <v>0.2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28</v>
      </c>
      <c r="Y87" s="269">
        <f t="shared" si="0"/>
        <v>28</v>
      </c>
      <c r="Z87" s="36">
        <f t="shared" si="1"/>
        <v>0.50063999999999997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100.3408</v>
      </c>
      <c r="BN87" s="67">
        <f t="shared" si="3"/>
        <v>100.3408</v>
      </c>
      <c r="BO87" s="67">
        <f t="shared" si="4"/>
        <v>0.4</v>
      </c>
      <c r="BP87" s="67">
        <f t="shared" si="5"/>
        <v>0.4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28</v>
      </c>
      <c r="Y88" s="269">
        <f t="shared" si="0"/>
        <v>28</v>
      </c>
      <c r="Z88" s="36">
        <f t="shared" si="1"/>
        <v>0.50063999999999997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100.3408</v>
      </c>
      <c r="BN88" s="67">
        <f t="shared" si="3"/>
        <v>100.3408</v>
      </c>
      <c r="BO88" s="67">
        <f t="shared" si="4"/>
        <v>0.4</v>
      </c>
      <c r="BP88" s="67">
        <f t="shared" si="5"/>
        <v>0.4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126</v>
      </c>
      <c r="Y89" s="269">
        <f t="shared" si="0"/>
        <v>126</v>
      </c>
      <c r="Z89" s="36">
        <f t="shared" si="1"/>
        <v>2.2528800000000002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451.53360000000004</v>
      </c>
      <c r="BN89" s="67">
        <f t="shared" si="3"/>
        <v>451.53360000000004</v>
      </c>
      <c r="BO89" s="67">
        <f t="shared" si="4"/>
        <v>1.8</v>
      </c>
      <c r="BP89" s="67">
        <f t="shared" si="5"/>
        <v>1.8</v>
      </c>
    </row>
    <row r="90" spans="1:68" ht="27" hidden="1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0</v>
      </c>
      <c r="Y90" s="269">
        <f t="shared" si="0"/>
        <v>0</v>
      </c>
      <c r="Z90" s="36">
        <f t="shared" si="1"/>
        <v>0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hidden="1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196</v>
      </c>
      <c r="Y92" s="270">
        <f>IFERROR(SUM(Y86:Y91),"0")</f>
        <v>196</v>
      </c>
      <c r="Z92" s="270">
        <f>IFERROR(IF(Z86="",0,Z86),"0")+IFERROR(IF(Z87="",0,Z87),"0")+IFERROR(IF(Z88="",0,Z88),"0")+IFERROR(IF(Z89="",0,Z89),"0")+IFERROR(IF(Z90="",0,Z90),"0")+IFERROR(IF(Z91="",0,Z91),"0")</f>
        <v>3.50448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564.48</v>
      </c>
      <c r="Y93" s="270">
        <f>IFERROR(SUMPRODUCT(Y86:Y91*H86:H91),"0")</f>
        <v>564.48</v>
      </c>
      <c r="Z93" s="37"/>
      <c r="AA93" s="271"/>
      <c r="AB93" s="271"/>
      <c r="AC93" s="271"/>
    </row>
    <row r="94" spans="1:68" ht="16.5" hidden="1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hidden="1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14</v>
      </c>
      <c r="Y96" s="269">
        <f>IFERROR(IF(X96="","",X96),"")</f>
        <v>14</v>
      </c>
      <c r="Z96" s="36">
        <f>IFERROR(IF(X96="","",X96*0.00936),"")</f>
        <v>0.13103999999999999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14</v>
      </c>
      <c r="Y97" s="269">
        <f>IFERROR(IF(X97="","",X97),"")</f>
        <v>14</v>
      </c>
      <c r="Z97" s="36">
        <f>IFERROR(IF(X97="","",X97*0.01788),"")</f>
        <v>0.25031999999999999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28</v>
      </c>
      <c r="Y98" s="270">
        <f>IFERROR(SUM(Y96:Y97),"0")</f>
        <v>28</v>
      </c>
      <c r="Z98" s="270">
        <f>IFERROR(IF(Z96="",0,Z96),"0")+IFERROR(IF(Z97="",0,Z97),"0")</f>
        <v>0.38135999999999998</v>
      </c>
      <c r="AA98" s="271"/>
      <c r="AB98" s="271"/>
      <c r="AC98" s="271"/>
    </row>
    <row r="99" spans="1:68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80.64</v>
      </c>
      <c r="Y99" s="270">
        <f>IFERROR(SUMPRODUCT(Y96:Y97*H96:H97),"0")</f>
        <v>80.64</v>
      </c>
      <c r="Z99" s="37"/>
      <c r="AA99" s="271"/>
      <c r="AB99" s="271"/>
      <c r="AC99" s="271"/>
    </row>
    <row r="100" spans="1:68" ht="16.5" hidden="1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hidden="1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hidden="1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60</v>
      </c>
      <c r="Y103" s="269">
        <f t="shared" si="6"/>
        <v>60</v>
      </c>
      <c r="Z103" s="36">
        <f t="shared" si="7"/>
        <v>0.92999999999999994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403.17599999999999</v>
      </c>
      <c r="BN103" s="67">
        <f t="shared" si="9"/>
        <v>403.17599999999999</v>
      </c>
      <c r="BO103" s="67">
        <f t="shared" si="10"/>
        <v>0.7142857142857143</v>
      </c>
      <c r="BP103" s="67">
        <f t="shared" si="11"/>
        <v>0.7142857142857143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24</v>
      </c>
      <c r="Y104" s="269">
        <f t="shared" si="6"/>
        <v>24</v>
      </c>
      <c r="Z104" s="36">
        <f t="shared" si="7"/>
        <v>0.372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175.2</v>
      </c>
      <c r="BN104" s="67">
        <f t="shared" si="9"/>
        <v>175.2</v>
      </c>
      <c r="BO104" s="67">
        <f t="shared" si="10"/>
        <v>0.2857142857142857</v>
      </c>
      <c r="BP104" s="67">
        <f t="shared" si="11"/>
        <v>0.2857142857142857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12</v>
      </c>
      <c r="Y106" s="269">
        <f t="shared" si="6"/>
        <v>12</v>
      </c>
      <c r="Z106" s="36">
        <f t="shared" si="7"/>
        <v>0.186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80.635199999999998</v>
      </c>
      <c r="BN106" s="67">
        <f t="shared" si="9"/>
        <v>80.635199999999998</v>
      </c>
      <c r="BO106" s="67">
        <f t="shared" si="10"/>
        <v>0.14285714285714285</v>
      </c>
      <c r="BP106" s="67">
        <f t="shared" si="11"/>
        <v>0.14285714285714285</v>
      </c>
    </row>
    <row r="107" spans="1:68" ht="27" hidden="1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0</v>
      </c>
      <c r="Y107" s="269">
        <f t="shared" si="6"/>
        <v>0</v>
      </c>
      <c r="Z107" s="36">
        <f t="shared" si="7"/>
        <v>0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96</v>
      </c>
      <c r="Y109" s="270">
        <f>IFERROR(SUM(Y102:Y108),"0")</f>
        <v>96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1.488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628.79999999999995</v>
      </c>
      <c r="Y110" s="270">
        <f>IFERROR(SUMPRODUCT(Y102:Y108*H102:H108),"0")</f>
        <v>628.79999999999995</v>
      </c>
      <c r="Z110" s="37"/>
      <c r="AA110" s="271"/>
      <c r="AB110" s="271"/>
      <c r="AC110" s="271"/>
    </row>
    <row r="111" spans="1:68" ht="14.25" hidden="1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hidden="1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hidden="1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hidden="1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hidden="1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42</v>
      </c>
      <c r="Y121" s="269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70</v>
      </c>
      <c r="Y122" s="269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112</v>
      </c>
      <c r="Y123" s="270">
        <f>IFERROR(SUM(Y121:Y122),"0")</f>
        <v>112</v>
      </c>
      <c r="Z123" s="270">
        <f>IFERROR(IF(Z121="",0,Z121),"0")+IFERROR(IF(Z122="",0,Z122),"0")</f>
        <v>2.0025599999999999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336</v>
      </c>
      <c r="Y124" s="270">
        <f>IFERROR(SUMPRODUCT(Y121:Y122*H121:H122),"0")</f>
        <v>336</v>
      </c>
      <c r="Z124" s="37"/>
      <c r="AA124" s="271"/>
      <c r="AB124" s="271"/>
      <c r="AC124" s="271"/>
    </row>
    <row r="125" spans="1:68" ht="16.5" hidden="1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hidden="1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hidden="1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14</v>
      </c>
      <c r="Y128" s="269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14</v>
      </c>
      <c r="Y129" s="270">
        <f>IFERROR(SUM(Y127:Y128),"0")</f>
        <v>14</v>
      </c>
      <c r="Z129" s="270">
        <f>IFERROR(IF(Z127="",0,Z127),"0")+IFERROR(IF(Z128="",0,Z128),"0")</f>
        <v>0.25031999999999999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42</v>
      </c>
      <c r="Y130" s="270">
        <f>IFERROR(SUMPRODUCT(Y127:Y128*H127:H128),"0")</f>
        <v>42</v>
      </c>
      <c r="Z130" s="37"/>
      <c r="AA130" s="271"/>
      <c r="AB130" s="271"/>
      <c r="AC130" s="271"/>
    </row>
    <row r="131" spans="1:68" ht="16.5" hidden="1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hidden="1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28</v>
      </c>
      <c r="Y134" s="269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42</v>
      </c>
      <c r="Y135" s="270">
        <f>IFERROR(SUM(Y133:Y134),"0")</f>
        <v>42</v>
      </c>
      <c r="Z135" s="270">
        <f>IFERROR(IF(Z133="",0,Z133),"0")+IFERROR(IF(Z134="",0,Z134),"0")</f>
        <v>0.75095999999999996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100.80000000000001</v>
      </c>
      <c r="Y136" s="270">
        <f>IFERROR(SUMPRODUCT(Y133:Y134*H133:H134),"0")</f>
        <v>100.80000000000001</v>
      </c>
      <c r="Z136" s="37"/>
      <c r="AA136" s="271"/>
      <c r="AB136" s="271"/>
      <c r="AC136" s="271"/>
    </row>
    <row r="137" spans="1:68" ht="16.5" hidden="1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hidden="1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hidden="1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0</v>
      </c>
      <c r="Y139" s="269">
        <f>IFERROR(IF(X139="","",X139),"")</f>
        <v>0</v>
      </c>
      <c r="Z139" s="36">
        <f>IFERROR(IF(X139="","",X139*0.01788),"")</f>
        <v>0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0</v>
      </c>
      <c r="Y140" s="270">
        <f>IFERROR(SUM(Y139:Y139),"0")</f>
        <v>0</v>
      </c>
      <c r="Z140" s="270">
        <f>IFERROR(IF(Z139="",0,Z139),"0")</f>
        <v>0</v>
      </c>
      <c r="AA140" s="271"/>
      <c r="AB140" s="271"/>
      <c r="AC140" s="271"/>
    </row>
    <row r="141" spans="1:68" hidden="1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0</v>
      </c>
      <c r="Y141" s="270">
        <f>IFERROR(SUMPRODUCT(Y139:Y139*H139:H139),"0")</f>
        <v>0</v>
      </c>
      <c r="Z141" s="37"/>
      <c r="AA141" s="271"/>
      <c r="AB141" s="271"/>
      <c r="AC141" s="271"/>
    </row>
    <row r="142" spans="1:68" ht="16.5" hidden="1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hidden="1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hidden="1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hidden="1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14</v>
      </c>
      <c r="Y154" s="269">
        <f>IFERROR(IF(X154="","",X154),"")</f>
        <v>14</v>
      </c>
      <c r="Z154" s="36">
        <f>IFERROR(IF(X154="","",X154*0.00941),"")</f>
        <v>0.13174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29.425199999999997</v>
      </c>
      <c r="BN154" s="67">
        <f>IFERROR(Y154*I154,"0")</f>
        <v>29.425199999999997</v>
      </c>
      <c r="BO154" s="67">
        <f>IFERROR(X154/J154,"0")</f>
        <v>0.1</v>
      </c>
      <c r="BP154" s="67">
        <f>IFERROR(Y154/J154,"0")</f>
        <v>0.1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14</v>
      </c>
      <c r="Y155" s="270">
        <f>IFERROR(SUM(Y154:Y154),"0")</f>
        <v>14</v>
      </c>
      <c r="Z155" s="270">
        <f>IFERROR(IF(Z154="",0,Z154),"0")</f>
        <v>0.13174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23.52</v>
      </c>
      <c r="Y156" s="270">
        <f>IFERROR(SUMPRODUCT(Y154:Y154*H154:H154),"0")</f>
        <v>23.52</v>
      </c>
      <c r="Z156" s="37"/>
      <c r="AA156" s="271"/>
      <c r="AB156" s="271"/>
      <c r="AC156" s="271"/>
    </row>
    <row r="157" spans="1:68" ht="27.75" hidden="1" customHeight="1" x14ac:dyDescent="0.2">
      <c r="A157" s="319" t="s">
        <v>230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48"/>
      <c r="AB157" s="48"/>
      <c r="AC157" s="48"/>
    </row>
    <row r="158" spans="1:68" ht="16.5" hidden="1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hidden="1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36</v>
      </c>
      <c r="Y161" s="269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36</v>
      </c>
      <c r="Y162" s="270">
        <f>IFERROR(SUM(Y160:Y161),"0")</f>
        <v>36</v>
      </c>
      <c r="Z162" s="270">
        <f>IFERROR(IF(Z160="",0,Z160),"0")+IFERROR(IF(Z161="",0,Z161),"0")</f>
        <v>0.31175999999999998</v>
      </c>
      <c r="AA162" s="271"/>
      <c r="AB162" s="271"/>
      <c r="AC162" s="271"/>
    </row>
    <row r="163" spans="1:68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180</v>
      </c>
      <c r="Y163" s="270">
        <f>IFERROR(SUMPRODUCT(Y160:Y161*H160:H161),"0")</f>
        <v>180</v>
      </c>
      <c r="Z163" s="37"/>
      <c r="AA163" s="271"/>
      <c r="AB163" s="271"/>
      <c r="AC163" s="271"/>
    </row>
    <row r="164" spans="1:68" ht="27.75" hidden="1" customHeight="1" x14ac:dyDescent="0.2">
      <c r="A164" s="319" t="s">
        <v>238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48"/>
      <c r="AB164" s="48"/>
      <c r="AC164" s="48"/>
    </row>
    <row r="165" spans="1:68" ht="16.5" hidden="1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hidden="1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14</v>
      </c>
      <c r="Y167" s="26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hidden="1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8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319" t="s">
        <v>257</v>
      </c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48"/>
      <c r="AB176" s="48"/>
      <c r="AC176" s="48"/>
    </row>
    <row r="177" spans="1:68" ht="16.5" hidden="1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hidden="1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2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14</v>
      </c>
      <c r="Y179" s="269">
        <f>IFERROR(IF(X179="","",X179),"")</f>
        <v>14</v>
      </c>
      <c r="Z179" s="36">
        <f>IFERROR(IF(X179="","",X179*0.01788),"")</f>
        <v>0.25031999999999999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41.72</v>
      </c>
      <c r="BN179" s="67">
        <f>IFERROR(Y179*I179,"0")</f>
        <v>41.72</v>
      </c>
      <c r="BO179" s="67">
        <f>IFERROR(X179/J179,"0")</f>
        <v>0.2</v>
      </c>
      <c r="BP179" s="67">
        <f>IFERROR(Y179/J179,"0")</f>
        <v>0.2</v>
      </c>
    </row>
    <row r="180" spans="1:68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14</v>
      </c>
      <c r="Y180" s="270">
        <f>IFERROR(SUM(Y179:Y179),"0")</f>
        <v>14</v>
      </c>
      <c r="Z180" s="270">
        <f>IFERROR(IF(Z179="",0,Z179),"0")</f>
        <v>0.25031999999999999</v>
      </c>
      <c r="AA180" s="271"/>
      <c r="AB180" s="271"/>
      <c r="AC180" s="271"/>
    </row>
    <row r="181" spans="1:68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38.64</v>
      </c>
      <c r="Y181" s="270">
        <f>IFERROR(SUMPRODUCT(Y179:Y179*H179:H179),"0")</f>
        <v>38.64</v>
      </c>
      <c r="Z181" s="37"/>
      <c r="AA181" s="271"/>
      <c r="AB181" s="271"/>
      <c r="AC181" s="271"/>
    </row>
    <row r="182" spans="1:68" ht="14.25" hidden="1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hidden="1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36</v>
      </c>
      <c r="Y193" s="269">
        <f>IFERROR(IF(X193="","",X193),"")</f>
        <v>36</v>
      </c>
      <c r="Z193" s="36">
        <f>IFERROR(IF(X193="","",X193*0.0155),"")</f>
        <v>0.55800000000000005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268.92</v>
      </c>
      <c r="BN193" s="67">
        <f>IFERROR(Y193*I193,"0")</f>
        <v>268.92</v>
      </c>
      <c r="BO193" s="67">
        <f>IFERROR(X193/J193,"0")</f>
        <v>0.42857142857142855</v>
      </c>
      <c r="BP193" s="67">
        <f>IFERROR(Y193/J193,"0")</f>
        <v>0.42857142857142855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7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36</v>
      </c>
      <c r="Y196" s="270">
        <f>IFERROR(SUM(Y191:Y195),"0")</f>
        <v>36</v>
      </c>
      <c r="Z196" s="270">
        <f>IFERROR(IF(Z191="",0,Z191),"0")+IFERROR(IF(Z192="",0,Z192),"0")+IFERROR(IF(Z193="",0,Z193),"0")+IFERROR(IF(Z194="",0,Z194),"0")+IFERROR(IF(Z195="",0,Z195),"0")</f>
        <v>0.55800000000000005</v>
      </c>
      <c r="AA196" s="271"/>
      <c r="AB196" s="271"/>
      <c r="AC196" s="271"/>
    </row>
    <row r="197" spans="1:68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259.2</v>
      </c>
      <c r="Y197" s="270">
        <f>IFERROR(SUMPRODUCT(Y191:Y195*H191:H195),"0")</f>
        <v>259.2</v>
      </c>
      <c r="Z197" s="37"/>
      <c r="AA197" s="271"/>
      <c r="AB197" s="271"/>
      <c r="AC197" s="271"/>
    </row>
    <row r="198" spans="1:68" ht="16.5" hidden="1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hidden="1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24</v>
      </c>
      <c r="Y200" s="269">
        <f>IFERROR(IF(X200="","",X200),"")</f>
        <v>24</v>
      </c>
      <c r="Z200" s="36">
        <f>IFERROR(IF(X200="","",X200*0.0155),"")</f>
        <v>0.372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125.52000000000001</v>
      </c>
      <c r="BN200" s="67">
        <f>IFERROR(Y200*I200,"0")</f>
        <v>125.52000000000001</v>
      </c>
      <c r="BO200" s="67">
        <f>IFERROR(X200/J200,"0")</f>
        <v>0.2857142857142857</v>
      </c>
      <c r="BP200" s="67">
        <f>IFERROR(Y200/J200,"0")</f>
        <v>0.2857142857142857</v>
      </c>
    </row>
    <row r="201" spans="1:68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24</v>
      </c>
      <c r="Y201" s="270">
        <f>IFERROR(SUM(Y200:Y200),"0")</f>
        <v>24</v>
      </c>
      <c r="Z201" s="270">
        <f>IFERROR(IF(Z200="",0,Z200),"0")</f>
        <v>0.372</v>
      </c>
      <c r="AA201" s="271"/>
      <c r="AB201" s="271"/>
      <c r="AC201" s="271"/>
    </row>
    <row r="202" spans="1:68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120</v>
      </c>
      <c r="Y202" s="270">
        <f>IFERROR(SUMPRODUCT(Y200:Y200*H200:H200),"0")</f>
        <v>120</v>
      </c>
      <c r="Z202" s="37"/>
      <c r="AA202" s="271"/>
      <c r="AB202" s="271"/>
      <c r="AC202" s="271"/>
    </row>
    <row r="203" spans="1:68" ht="16.5" hidden="1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hidden="1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14</v>
      </c>
      <c r="Y209" s="269">
        <f>IFERROR(IF(X209="","",X209),"")</f>
        <v>14</v>
      </c>
      <c r="Z209" s="36">
        <f>IFERROR(IF(X209="","",X209*0.01788),"")</f>
        <v>0.25031999999999999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43.450400000000002</v>
      </c>
      <c r="BN209" s="67">
        <f>IFERROR(Y209*I209,"0")</f>
        <v>43.450400000000002</v>
      </c>
      <c r="BO209" s="67">
        <f>IFERROR(X209/J209,"0")</f>
        <v>0.2</v>
      </c>
      <c r="BP209" s="67">
        <f>IFERROR(Y209/J209,"0")</f>
        <v>0.2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14</v>
      </c>
      <c r="Y212" s="270">
        <f>IFERROR(SUM(Y209:Y211),"0")</f>
        <v>14</v>
      </c>
      <c r="Z212" s="270">
        <f>IFERROR(IF(Z209="",0,Z209),"0")+IFERROR(IF(Z210="",0,Z210),"0")+IFERROR(IF(Z211="",0,Z211),"0")</f>
        <v>0.25031999999999999</v>
      </c>
      <c r="AA212" s="271"/>
      <c r="AB212" s="271"/>
      <c r="AC212" s="271"/>
    </row>
    <row r="213" spans="1:68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33.6</v>
      </c>
      <c r="Y213" s="270">
        <f>IFERROR(SUMPRODUCT(Y209:Y211*H209:H211),"0")</f>
        <v>33.6</v>
      </c>
      <c r="Z213" s="37"/>
      <c r="AA213" s="271"/>
      <c r="AB213" s="271"/>
      <c r="AC213" s="271"/>
    </row>
    <row r="214" spans="1:68" ht="16.5" hidden="1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hidden="1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4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319" t="s">
        <v>307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48"/>
      <c r="AB220" s="48"/>
      <c r="AC220" s="48"/>
    </row>
    <row r="221" spans="1:68" ht="16.5" hidden="1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hidden="1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319" t="s">
        <v>312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48"/>
      <c r="AB226" s="48"/>
      <c r="AC226" s="48"/>
    </row>
    <row r="227" spans="1:68" ht="16.5" hidden="1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hidden="1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hidden="1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hidden="1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hidden="1" customHeight="1" x14ac:dyDescent="0.2">
      <c r="A232" s="319" t="s">
        <v>316</v>
      </c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48"/>
      <c r="AB232" s="48"/>
      <c r="AC232" s="48"/>
    </row>
    <row r="233" spans="1:68" ht="16.5" hidden="1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hidden="1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319" t="s">
        <v>324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48"/>
      <c r="AB242" s="48"/>
      <c r="AC242" s="48"/>
    </row>
    <row r="243" spans="1:68" ht="16.5" hidden="1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hidden="1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hidden="1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hidden="1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24</v>
      </c>
      <c r="Y251" s="269">
        <f>IFERROR(IF(X251="","",X251),"")</f>
        <v>24</v>
      </c>
      <c r="Z251" s="36">
        <f>IFERROR(IF(X251="","",X251*0.0155),"")</f>
        <v>0.372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150.24</v>
      </c>
      <c r="BN251" s="67">
        <f>IFERROR(Y251*I251,"0")</f>
        <v>150.24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24</v>
      </c>
      <c r="Y253" s="270">
        <f>IFERROR(SUM(Y251:Y252),"0")</f>
        <v>24</v>
      </c>
      <c r="Z253" s="270">
        <f>IFERROR(IF(Z251="",0,Z251),"0")+IFERROR(IF(Z252="",0,Z252),"0")</f>
        <v>0.372</v>
      </c>
      <c r="AA253" s="271"/>
      <c r="AB253" s="271"/>
      <c r="AC253" s="271"/>
    </row>
    <row r="254" spans="1:68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144</v>
      </c>
      <c r="Y254" s="270">
        <f>IFERROR(SUMPRODUCT(Y251:Y252*H251:H252),"0")</f>
        <v>144</v>
      </c>
      <c r="Z254" s="37"/>
      <c r="AA254" s="271"/>
      <c r="AB254" s="271"/>
      <c r="AC254" s="271"/>
    </row>
    <row r="255" spans="1:68" ht="14.25" hidden="1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14</v>
      </c>
      <c r="Y256" s="269">
        <f>IFERROR(IF(X256="","",X256),"")</f>
        <v>14</v>
      </c>
      <c r="Z256" s="36">
        <f>IFERROR(IF(X256="","",X256*0.00936),"")</f>
        <v>0.13103999999999999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40.468400000000003</v>
      </c>
      <c r="BN256" s="67">
        <f>IFERROR(Y256*I256,"0")</f>
        <v>40.468400000000003</v>
      </c>
      <c r="BO256" s="67">
        <f>IFERROR(X256/J256,"0")</f>
        <v>0.1111111111111111</v>
      </c>
      <c r="BP256" s="67">
        <f>IFERROR(Y256/J256,"0")</f>
        <v>0.1111111111111111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36</v>
      </c>
      <c r="Y257" s="269">
        <f>IFERROR(IF(X257="","",X257),"")</f>
        <v>36</v>
      </c>
      <c r="Z257" s="36">
        <f>IFERROR(IF(X257="","",X257*0.0155),"")</f>
        <v>0.55800000000000005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188.46</v>
      </c>
      <c r="BN257" s="67">
        <f>IFERROR(Y257*I257,"0")</f>
        <v>188.46</v>
      </c>
      <c r="BO257" s="67">
        <f>IFERROR(X257/J257,"0")</f>
        <v>0.42857142857142855</v>
      </c>
      <c r="BP257" s="67">
        <f>IFERROR(Y257/J257,"0")</f>
        <v>0.42857142857142855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50</v>
      </c>
      <c r="Y259" s="270">
        <f>IFERROR(SUM(Y256:Y258),"0")</f>
        <v>50</v>
      </c>
      <c r="Z259" s="270">
        <f>IFERROR(IF(Z256="",0,Z256),"0")+IFERROR(IF(Z257="",0,Z257),"0")+IFERROR(IF(Z258="",0,Z258),"0")</f>
        <v>0.6890400000000001</v>
      </c>
      <c r="AA259" s="271"/>
      <c r="AB259" s="271"/>
      <c r="AC259" s="271"/>
    </row>
    <row r="260" spans="1:68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217.8</v>
      </c>
      <c r="Y260" s="270">
        <f>IFERROR(SUMPRODUCT(Y256:Y258*H256:H258),"0")</f>
        <v>217.8</v>
      </c>
      <c r="Z260" s="37"/>
      <c r="AA260" s="271"/>
      <c r="AB260" s="271"/>
      <c r="AC260" s="271"/>
    </row>
    <row r="261" spans="1:68" ht="14.25" hidden="1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hidden="1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0</v>
      </c>
      <c r="Y263" s="269">
        <f t="shared" si="12"/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0</v>
      </c>
      <c r="BN263" s="67">
        <f t="shared" si="14"/>
        <v>0</v>
      </c>
      <c r="BO263" s="67">
        <f t="shared" si="15"/>
        <v>0</v>
      </c>
      <c r="BP263" s="67">
        <f t="shared" si="16"/>
        <v>0</v>
      </c>
    </row>
    <row r="264" spans="1:68" ht="27" hidden="1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0</v>
      </c>
      <c r="Y264" s="269">
        <f t="shared" si="12"/>
        <v>0</v>
      </c>
      <c r="Z264" s="36">
        <f>IFERROR(IF(X264="","",X264*0.0155),"")</f>
        <v>0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0</v>
      </c>
      <c r="Y265" s="269">
        <f t="shared" si="12"/>
        <v>0</v>
      </c>
      <c r="Z265" s="36">
        <f t="shared" ref="Z265:Z270" si="17">IFERROR(IF(X265="","",X265*0.00936),"")</f>
        <v>0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14</v>
      </c>
      <c r="Y266" s="269">
        <f t="shared" si="12"/>
        <v>14</v>
      </c>
      <c r="Z266" s="36">
        <f t="shared" si="17"/>
        <v>0.13103999999999999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54.488</v>
      </c>
      <c r="BN266" s="67">
        <f t="shared" si="14"/>
        <v>54.488</v>
      </c>
      <c r="BO266" s="67">
        <f t="shared" si="15"/>
        <v>0.1111111111111111</v>
      </c>
      <c r="BP266" s="67">
        <f t="shared" si="16"/>
        <v>0.1111111111111111</v>
      </c>
    </row>
    <row r="267" spans="1:68" ht="37.5" hidden="1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14</v>
      </c>
      <c r="Y272" s="270">
        <f>IFERROR(SUM(Y262:Y271),"0")</f>
        <v>14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0.13103999999999999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51.800000000000004</v>
      </c>
      <c r="Y273" s="270">
        <f>IFERROR(SUMPRODUCT(Y262:Y271*H262:H271),"0")</f>
        <v>51.800000000000004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8"/>
      <c r="P274" s="316" t="s">
        <v>367</v>
      </c>
      <c r="Q274" s="317"/>
      <c r="R274" s="317"/>
      <c r="S274" s="317"/>
      <c r="T274" s="317"/>
      <c r="U274" s="317"/>
      <c r="V274" s="318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3586.28</v>
      </c>
      <c r="Y274" s="270">
        <f>IFERROR(Y24+Y31+Y38+Y46+Y51+Y55+Y60+Y66+Y72+Y77+Y83+Y93+Y99+Y110+Y114+Y118+Y124+Y130+Y136+Y141+Y146+Y151+Y156+Y163+Y171+Y175+Y181+Y188+Y197+Y202+Y207+Y213+Y219+Y225+Y231+Y237+Y241+Y249+Y254+Y260+Y273,"0")</f>
        <v>3586.28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8"/>
      <c r="P275" s="316" t="s">
        <v>368</v>
      </c>
      <c r="Q275" s="317"/>
      <c r="R275" s="317"/>
      <c r="S275" s="317"/>
      <c r="T275" s="317"/>
      <c r="U275" s="317"/>
      <c r="V275" s="318"/>
      <c r="W275" s="37" t="s">
        <v>74</v>
      </c>
      <c r="X275" s="270">
        <f>IFERROR(SUM(BM22:BM271),"0")</f>
        <v>4050.7539999999999</v>
      </c>
      <c r="Y275" s="270">
        <f>IFERROR(SUM(BN22:BN271),"0")</f>
        <v>4050.7539999999999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8"/>
      <c r="P276" s="316" t="s">
        <v>369</v>
      </c>
      <c r="Q276" s="317"/>
      <c r="R276" s="317"/>
      <c r="S276" s="317"/>
      <c r="T276" s="317"/>
      <c r="U276" s="317"/>
      <c r="V276" s="318"/>
      <c r="W276" s="37" t="s">
        <v>370</v>
      </c>
      <c r="X276" s="38">
        <f>ROUNDUP(SUM(BO22:BO271),0)</f>
        <v>12</v>
      </c>
      <c r="Y276" s="38">
        <f>ROUNDUP(SUM(BP22:BP271),0)</f>
        <v>12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8"/>
      <c r="P277" s="316" t="s">
        <v>371</v>
      </c>
      <c r="Q277" s="317"/>
      <c r="R277" s="317"/>
      <c r="S277" s="317"/>
      <c r="T277" s="317"/>
      <c r="U277" s="317"/>
      <c r="V277" s="318"/>
      <c r="W277" s="37" t="s">
        <v>74</v>
      </c>
      <c r="X277" s="270">
        <f>GrossWeightTotal+PalletQtyTotal*25</f>
        <v>4350.7539999999999</v>
      </c>
      <c r="Y277" s="270">
        <f>GrossWeightTotalR+PalletQtyTotalR*25</f>
        <v>4350.7539999999999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8"/>
      <c r="P278" s="316" t="s">
        <v>372</v>
      </c>
      <c r="Q278" s="317"/>
      <c r="R278" s="317"/>
      <c r="S278" s="317"/>
      <c r="T278" s="317"/>
      <c r="U278" s="317"/>
      <c r="V278" s="318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958</v>
      </c>
      <c r="Y278" s="270">
        <f>IFERROR(Y23+Y30+Y37+Y45+Y50+Y54+Y59+Y65+Y71+Y76+Y82+Y92+Y98+Y109+Y113+Y117+Y123+Y129+Y135+Y140+Y145+Y150+Y155+Y162+Y170+Y174+Y180+Y187+Y196+Y201+Y206+Y212+Y218+Y224+Y230+Y236+Y240+Y248+Y253+Y259+Y272,"0")</f>
        <v>958</v>
      </c>
      <c r="Z278" s="37"/>
      <c r="AA278" s="271"/>
      <c r="AB278" s="271"/>
      <c r="AC278" s="271"/>
    </row>
    <row r="279" spans="1:32" ht="14.25" hidden="1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8"/>
      <c r="P279" s="316" t="s">
        <v>373</v>
      </c>
      <c r="Q279" s="317"/>
      <c r="R279" s="317"/>
      <c r="S279" s="317"/>
      <c r="T279" s="317"/>
      <c r="U279" s="317"/>
      <c r="V279" s="318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14.771160000000002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7"/>
      <c r="U281" s="265" t="s">
        <v>230</v>
      </c>
      <c r="V281" s="265" t="s">
        <v>238</v>
      </c>
      <c r="W281" s="272" t="s">
        <v>257</v>
      </c>
      <c r="X281" s="306"/>
      <c r="Y281" s="306"/>
      <c r="Z281" s="306"/>
      <c r="AA281" s="307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105</v>
      </c>
      <c r="D284" s="46">
        <f>IFERROR(X34*H34,"0")+IFERROR(X35*H35,"0")+IFERROR(X36*H36,"0")</f>
        <v>0</v>
      </c>
      <c r="E284" s="46">
        <f>IFERROR(X41*H41,"0")+IFERROR(X42*H42,"0")+IFERROR(X43*H43,"0")+IFERROR(X44*H44,"0")</f>
        <v>0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240</v>
      </c>
      <c r="H284" s="46">
        <f>IFERROR(X75*H75,"0")</f>
        <v>50.4</v>
      </c>
      <c r="I284" s="46">
        <f>IFERROR(X80*H80,"0")+IFERROR(X81*H81,"0")</f>
        <v>201.6</v>
      </c>
      <c r="J284" s="46">
        <f>IFERROR(X86*H86,"0")+IFERROR(X87*H87,"0")+IFERROR(X88*H88,"0")+IFERROR(X89*H89,"0")+IFERROR(X90*H90,"0")+IFERROR(X91*H91,"0")</f>
        <v>564.48</v>
      </c>
      <c r="K284" s="46">
        <f>IFERROR(X96*H96,"0")+IFERROR(X97*H97,"0")</f>
        <v>80.64</v>
      </c>
      <c r="L284" s="46">
        <f>IFERROR(X102*H102,"0")+IFERROR(X103*H103,"0")+IFERROR(X104*H104,"0")+IFERROR(X105*H105,"0")+IFERROR(X106*H106,"0")+IFERROR(X107*H107,"0")+IFERROR(X108*H108,"0")+IFERROR(X112*H112,"0")+IFERROR(X116*H116,"0")</f>
        <v>628.79999999999995</v>
      </c>
      <c r="M284" s="46">
        <f>IFERROR(X121*H121,"0")+IFERROR(X122*H122,"0")</f>
        <v>336</v>
      </c>
      <c r="N284" s="266"/>
      <c r="O284" s="46">
        <f>IFERROR(X127*H127,"0")+IFERROR(X128*H128,"0")</f>
        <v>42</v>
      </c>
      <c r="P284" s="46">
        <f>IFERROR(X133*H133,"0")+IFERROR(X134*H134,"0")</f>
        <v>100.80000000000001</v>
      </c>
      <c r="Q284" s="46">
        <f>IFERROR(X139*H139,"0")</f>
        <v>0</v>
      </c>
      <c r="R284" s="46">
        <f>IFERROR(X144*H144,"0")</f>
        <v>0</v>
      </c>
      <c r="S284" s="46">
        <f>IFERROR(X149*H149,"0")</f>
        <v>0</v>
      </c>
      <c r="T284" s="46">
        <f>IFERROR(X154*H154,"0")</f>
        <v>23.52</v>
      </c>
      <c r="U284" s="46">
        <f>IFERROR(X160*H160,"0")+IFERROR(X161*H161,"0")</f>
        <v>180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38.64</v>
      </c>
      <c r="X284" s="46">
        <f>IFERROR(X191*H191,"0")+IFERROR(X192*H192,"0")+IFERROR(X193*H193,"0")+IFERROR(X194*H194,"0")+IFERROR(X195*H195,"0")</f>
        <v>259.2</v>
      </c>
      <c r="Y284" s="46">
        <f>IFERROR(X200*H200,"0")</f>
        <v>120</v>
      </c>
      <c r="Z284" s="46">
        <f>IFERROR(X205*H205,"0")+IFERROR(X209*H209,"0")+IFERROR(X210*H210,"0")+IFERROR(X211*H211,"0")</f>
        <v>33.6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413.6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1428</v>
      </c>
      <c r="B287" s="60">
        <f>SUMPRODUCT(--(BB:BB="ПГП"),--(W:W="кор"),H:H,Y:Y)+SUMPRODUCT(--(BB:BB="ПГП"),--(W:W="кг"),Y:Y)</f>
        <v>2158.2799999999997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05,00"/>
        <filter val="112,00"/>
        <filter val="12"/>
        <filter val="12,00"/>
        <filter val="120,00"/>
        <filter val="126,00"/>
        <filter val="14,00"/>
        <filter val="144,00"/>
        <filter val="168,00"/>
        <filter val="180,00"/>
        <filter val="196,00"/>
        <filter val="201,60"/>
        <filter val="217,80"/>
        <filter val="23,52"/>
        <filter val="24,00"/>
        <filter val="240,00"/>
        <filter val="259,20"/>
        <filter val="28,00"/>
        <filter val="3 586,28"/>
        <filter val="33,60"/>
        <filter val="336,00"/>
        <filter val="36,00"/>
        <filter val="38,64"/>
        <filter val="4 050,75"/>
        <filter val="4 350,75"/>
        <filter val="42,00"/>
        <filter val="48,00"/>
        <filter val="50,00"/>
        <filter val="50,40"/>
        <filter val="51,80"/>
        <filter val="56,00"/>
        <filter val="564,48"/>
        <filter val="60,00"/>
        <filter val="628,80"/>
        <filter val="70,00"/>
        <filter val="80,64"/>
        <filter val="958,00"/>
        <filter val="96,00"/>
      </filters>
    </filterColumn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