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0A39BD-1838-4895-88F0-9287B7BFE1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Y473" i="1" s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Y370" i="1" s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M499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L49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3" i="1" s="1"/>
  <c r="P242" i="1"/>
  <c r="X240" i="1"/>
  <c r="X239" i="1"/>
  <c r="BO238" i="1"/>
  <c r="BM238" i="1"/>
  <c r="Y238" i="1"/>
  <c r="Y239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0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7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Z27" i="1"/>
  <c r="Y27" i="1"/>
  <c r="P27" i="1"/>
  <c r="BO26" i="1"/>
  <c r="BM26" i="1"/>
  <c r="Y26" i="1"/>
  <c r="P26" i="1"/>
  <c r="X24" i="1"/>
  <c r="X23" i="1"/>
  <c r="BO22" i="1"/>
  <c r="BM22" i="1"/>
  <c r="X490" i="1" s="1"/>
  <c r="Y22" i="1"/>
  <c r="Y23" i="1" s="1"/>
  <c r="P22" i="1"/>
  <c r="H10" i="1"/>
  <c r="A9" i="1"/>
  <c r="F10" i="1" s="1"/>
  <c r="D7" i="1"/>
  <c r="Q6" i="1"/>
  <c r="P2" i="1"/>
  <c r="BP66" i="1" l="1"/>
  <c r="BN66" i="1"/>
  <c r="Z66" i="1"/>
  <c r="BP95" i="1"/>
  <c r="BN95" i="1"/>
  <c r="Z95" i="1"/>
  <c r="BP135" i="1"/>
  <c r="BN135" i="1"/>
  <c r="Z135" i="1"/>
  <c r="BP177" i="1"/>
  <c r="BN177" i="1"/>
  <c r="Z177" i="1"/>
  <c r="BP210" i="1"/>
  <c r="BN210" i="1"/>
  <c r="Z210" i="1"/>
  <c r="BP233" i="1"/>
  <c r="BN233" i="1"/>
  <c r="Z233" i="1"/>
  <c r="BP274" i="1"/>
  <c r="BN274" i="1"/>
  <c r="Z274" i="1"/>
  <c r="BP310" i="1"/>
  <c r="BN310" i="1"/>
  <c r="Z310" i="1"/>
  <c r="BP348" i="1"/>
  <c r="BN348" i="1"/>
  <c r="Z348" i="1"/>
  <c r="BP391" i="1"/>
  <c r="BN391" i="1"/>
  <c r="Z391" i="1"/>
  <c r="BP426" i="1"/>
  <c r="BN426" i="1"/>
  <c r="Z426" i="1"/>
  <c r="BP452" i="1"/>
  <c r="BN452" i="1"/>
  <c r="Z452" i="1"/>
  <c r="BP27" i="1"/>
  <c r="BN27" i="1"/>
  <c r="D499" i="1"/>
  <c r="BP54" i="1"/>
  <c r="BN54" i="1"/>
  <c r="Z54" i="1"/>
  <c r="BP76" i="1"/>
  <c r="BN76" i="1"/>
  <c r="Z76" i="1"/>
  <c r="BP114" i="1"/>
  <c r="BN114" i="1"/>
  <c r="Z114" i="1"/>
  <c r="BP167" i="1"/>
  <c r="BN167" i="1"/>
  <c r="Z167" i="1"/>
  <c r="BP198" i="1"/>
  <c r="BN198" i="1"/>
  <c r="Z198" i="1"/>
  <c r="BP225" i="1"/>
  <c r="BN225" i="1"/>
  <c r="Z225" i="1"/>
  <c r="BP258" i="1"/>
  <c r="BN258" i="1"/>
  <c r="Z258" i="1"/>
  <c r="BP298" i="1"/>
  <c r="BN298" i="1"/>
  <c r="Z298" i="1"/>
  <c r="BP329" i="1"/>
  <c r="BN329" i="1"/>
  <c r="Z329" i="1"/>
  <c r="BP379" i="1"/>
  <c r="BN379" i="1"/>
  <c r="Z379" i="1"/>
  <c r="BP410" i="1"/>
  <c r="BN410" i="1"/>
  <c r="Z410" i="1"/>
  <c r="BP442" i="1"/>
  <c r="BN442" i="1"/>
  <c r="Z442" i="1"/>
  <c r="BP472" i="1"/>
  <c r="BN472" i="1"/>
  <c r="Z472" i="1"/>
  <c r="Y478" i="1"/>
  <c r="Y477" i="1"/>
  <c r="BP476" i="1"/>
  <c r="BN476" i="1"/>
  <c r="Z476" i="1"/>
  <c r="Z477" i="1" s="1"/>
  <c r="BP480" i="1"/>
  <c r="BN480" i="1"/>
  <c r="Z480" i="1"/>
  <c r="BP56" i="1"/>
  <c r="BN56" i="1"/>
  <c r="BP62" i="1"/>
  <c r="BN62" i="1"/>
  <c r="Z62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65" i="1"/>
  <c r="BN165" i="1"/>
  <c r="Z165" i="1"/>
  <c r="Y179" i="1"/>
  <c r="BP175" i="1"/>
  <c r="BN175" i="1"/>
  <c r="Z175" i="1"/>
  <c r="Y204" i="1"/>
  <c r="BP196" i="1"/>
  <c r="BN196" i="1"/>
  <c r="Z196" i="1"/>
  <c r="BP208" i="1"/>
  <c r="BN208" i="1"/>
  <c r="Z208" i="1"/>
  <c r="BP220" i="1"/>
  <c r="BN220" i="1"/>
  <c r="Z220" i="1"/>
  <c r="BP231" i="1"/>
  <c r="BN231" i="1"/>
  <c r="Z231" i="1"/>
  <c r="BP256" i="1"/>
  <c r="BN256" i="1"/>
  <c r="Z256" i="1"/>
  <c r="X491" i="1"/>
  <c r="X492" i="1" s="1"/>
  <c r="Y31" i="1"/>
  <c r="Z29" i="1"/>
  <c r="BN29" i="1"/>
  <c r="C499" i="1"/>
  <c r="Z52" i="1"/>
  <c r="BN52" i="1"/>
  <c r="Z56" i="1"/>
  <c r="BP68" i="1"/>
  <c r="BN68" i="1"/>
  <c r="Z68" i="1"/>
  <c r="Y82" i="1"/>
  <c r="BP80" i="1"/>
  <c r="BN80" i="1"/>
  <c r="Z80" i="1"/>
  <c r="F499" i="1"/>
  <c r="BP100" i="1"/>
  <c r="BN100" i="1"/>
  <c r="Z100" i="1"/>
  <c r="BP116" i="1"/>
  <c r="BN116" i="1"/>
  <c r="Z116" i="1"/>
  <c r="H499" i="1"/>
  <c r="BP142" i="1"/>
  <c r="BN142" i="1"/>
  <c r="Z142" i="1"/>
  <c r="BP169" i="1"/>
  <c r="BN169" i="1"/>
  <c r="Z169" i="1"/>
  <c r="Y183" i="1"/>
  <c r="Y182" i="1"/>
  <c r="BP181" i="1"/>
  <c r="BN181" i="1"/>
  <c r="Z181" i="1"/>
  <c r="Z182" i="1" s="1"/>
  <c r="Y188" i="1"/>
  <c r="BP186" i="1"/>
  <c r="BN186" i="1"/>
  <c r="Z186" i="1"/>
  <c r="BP200" i="1"/>
  <c r="BN200" i="1"/>
  <c r="Z200" i="1"/>
  <c r="BP212" i="1"/>
  <c r="BN212" i="1"/>
  <c r="Z212" i="1"/>
  <c r="BP227" i="1"/>
  <c r="BN227" i="1"/>
  <c r="Z227" i="1"/>
  <c r="Y251" i="1"/>
  <c r="BP247" i="1"/>
  <c r="BN247" i="1"/>
  <c r="Z247" i="1"/>
  <c r="BP265" i="1"/>
  <c r="BN265" i="1"/>
  <c r="Z265" i="1"/>
  <c r="BP279" i="1"/>
  <c r="BN279" i="1"/>
  <c r="Z279" i="1"/>
  <c r="BP300" i="1"/>
  <c r="BN300" i="1"/>
  <c r="Z300" i="1"/>
  <c r="BP316" i="1"/>
  <c r="BN316" i="1"/>
  <c r="Z316" i="1"/>
  <c r="BP336" i="1"/>
  <c r="BN336" i="1"/>
  <c r="Z336" i="1"/>
  <c r="BP354" i="1"/>
  <c r="BN354" i="1"/>
  <c r="Z354" i="1"/>
  <c r="U499" i="1"/>
  <c r="BP385" i="1"/>
  <c r="BN385" i="1"/>
  <c r="Z385" i="1"/>
  <c r="BP393" i="1"/>
  <c r="BN393" i="1"/>
  <c r="Z393" i="1"/>
  <c r="Y417" i="1"/>
  <c r="W499" i="1"/>
  <c r="Y416" i="1"/>
  <c r="BP415" i="1"/>
  <c r="BN415" i="1"/>
  <c r="Z415" i="1"/>
  <c r="Z416" i="1" s="1"/>
  <c r="BP421" i="1"/>
  <c r="BN421" i="1"/>
  <c r="Z421" i="1"/>
  <c r="BP428" i="1"/>
  <c r="BN428" i="1"/>
  <c r="Z428" i="1"/>
  <c r="BP444" i="1"/>
  <c r="BN444" i="1"/>
  <c r="Z444" i="1"/>
  <c r="Y462" i="1"/>
  <c r="BP458" i="1"/>
  <c r="BN458" i="1"/>
  <c r="Z458" i="1"/>
  <c r="Y64" i="1"/>
  <c r="Y70" i="1"/>
  <c r="Y78" i="1"/>
  <c r="E499" i="1"/>
  <c r="Y118" i="1"/>
  <c r="Y137" i="1"/>
  <c r="Y150" i="1"/>
  <c r="Y173" i="1"/>
  <c r="BP272" i="1"/>
  <c r="BN272" i="1"/>
  <c r="Z272" i="1"/>
  <c r="BP292" i="1"/>
  <c r="BN292" i="1"/>
  <c r="Z292" i="1"/>
  <c r="BP308" i="1"/>
  <c r="BN308" i="1"/>
  <c r="Z308" i="1"/>
  <c r="BP323" i="1"/>
  <c r="BN323" i="1"/>
  <c r="Z323" i="1"/>
  <c r="BP346" i="1"/>
  <c r="BN346" i="1"/>
  <c r="Z346" i="1"/>
  <c r="BP369" i="1"/>
  <c r="BN369" i="1"/>
  <c r="Z369" i="1"/>
  <c r="BP373" i="1"/>
  <c r="BN373" i="1"/>
  <c r="Z373" i="1"/>
  <c r="BP389" i="1"/>
  <c r="BN389" i="1"/>
  <c r="Z389" i="1"/>
  <c r="BP408" i="1"/>
  <c r="BN408" i="1"/>
  <c r="Z408" i="1"/>
  <c r="BP424" i="1"/>
  <c r="BN424" i="1"/>
  <c r="Z424" i="1"/>
  <c r="BP436" i="1"/>
  <c r="BN436" i="1"/>
  <c r="Z436" i="1"/>
  <c r="BP450" i="1"/>
  <c r="BN450" i="1"/>
  <c r="Z450" i="1"/>
  <c r="BP466" i="1"/>
  <c r="BN466" i="1"/>
  <c r="Z466" i="1"/>
  <c r="Y360" i="1"/>
  <c r="Y399" i="1"/>
  <c r="Y83" i="1"/>
  <c r="Y90" i="1"/>
  <c r="Y96" i="1"/>
  <c r="Y105" i="1"/>
  <c r="Y111" i="1"/>
  <c r="Y117" i="1"/>
  <c r="Y128" i="1"/>
  <c r="Y132" i="1"/>
  <c r="Y138" i="1"/>
  <c r="Y145" i="1"/>
  <c r="Y151" i="1"/>
  <c r="Y172" i="1"/>
  <c r="Y178" i="1"/>
  <c r="Y189" i="1"/>
  <c r="Y193" i="1"/>
  <c r="Y205" i="1"/>
  <c r="Y217" i="1"/>
  <c r="Y221" i="1"/>
  <c r="Y236" i="1"/>
  <c r="Y240" i="1"/>
  <c r="Y244" i="1"/>
  <c r="Y252" i="1"/>
  <c r="Y261" i="1"/>
  <c r="Y268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4" i="1"/>
  <c r="BN374" i="1"/>
  <c r="Z374" i="1"/>
  <c r="Z375" i="1" s="1"/>
  <c r="Y376" i="1"/>
  <c r="Y381" i="1"/>
  <c r="BP378" i="1"/>
  <c r="BN378" i="1"/>
  <c r="Z378" i="1"/>
  <c r="Z380" i="1" s="1"/>
  <c r="BP388" i="1"/>
  <c r="BN388" i="1"/>
  <c r="Z388" i="1"/>
  <c r="BP392" i="1"/>
  <c r="BN392" i="1"/>
  <c r="Z392" i="1"/>
  <c r="BP409" i="1"/>
  <c r="BN409" i="1"/>
  <c r="Z409" i="1"/>
  <c r="BP427" i="1"/>
  <c r="BN427" i="1"/>
  <c r="Z427" i="1"/>
  <c r="BP431" i="1"/>
  <c r="BN431" i="1"/>
  <c r="Z431" i="1"/>
  <c r="Y433" i="1"/>
  <c r="Y438" i="1"/>
  <c r="BP435" i="1"/>
  <c r="BN435" i="1"/>
  <c r="Z435" i="1"/>
  <c r="Y439" i="1"/>
  <c r="BP443" i="1"/>
  <c r="BN443" i="1"/>
  <c r="Z443" i="1"/>
  <c r="Y447" i="1"/>
  <c r="BP451" i="1"/>
  <c r="BN451" i="1"/>
  <c r="Z451" i="1"/>
  <c r="Z453" i="1" s="1"/>
  <c r="Y453" i="1"/>
  <c r="B499" i="1"/>
  <c r="J499" i="1"/>
  <c r="S499" i="1"/>
  <c r="H9" i="1"/>
  <c r="A10" i="1"/>
  <c r="X493" i="1"/>
  <c r="Y24" i="1"/>
  <c r="Y32" i="1"/>
  <c r="Y36" i="1"/>
  <c r="Y44" i="1"/>
  <c r="Y48" i="1"/>
  <c r="Y57" i="1"/>
  <c r="Y63" i="1"/>
  <c r="Y69" i="1"/>
  <c r="Y77" i="1"/>
  <c r="F9" i="1"/>
  <c r="J9" i="1"/>
  <c r="Z22" i="1"/>
  <c r="Z23" i="1" s="1"/>
  <c r="BN22" i="1"/>
  <c r="BP22" i="1"/>
  <c r="X48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4" i="1"/>
  <c r="BN94" i="1"/>
  <c r="Z101" i="1"/>
  <c r="BN101" i="1"/>
  <c r="Z103" i="1"/>
  <c r="BN103" i="1"/>
  <c r="Y104" i="1"/>
  <c r="Z107" i="1"/>
  <c r="BN107" i="1"/>
  <c r="BP107" i="1"/>
  <c r="Z109" i="1"/>
  <c r="BN109" i="1"/>
  <c r="Z113" i="1"/>
  <c r="BN113" i="1"/>
  <c r="BP113" i="1"/>
  <c r="Z115" i="1"/>
  <c r="BN115" i="1"/>
  <c r="G499" i="1"/>
  <c r="Z126" i="1"/>
  <c r="Z127" i="1" s="1"/>
  <c r="BN126" i="1"/>
  <c r="Y127" i="1"/>
  <c r="Z130" i="1"/>
  <c r="BN130" i="1"/>
  <c r="BP130" i="1"/>
  <c r="Z136" i="1"/>
  <c r="Z137" i="1" s="1"/>
  <c r="BN136" i="1"/>
  <c r="Z141" i="1"/>
  <c r="BN141" i="1"/>
  <c r="BP141" i="1"/>
  <c r="Z143" i="1"/>
  <c r="BN143" i="1"/>
  <c r="Y144" i="1"/>
  <c r="Z147" i="1"/>
  <c r="BN147" i="1"/>
  <c r="BP147" i="1"/>
  <c r="Z149" i="1"/>
  <c r="BN149" i="1"/>
  <c r="I499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Z187" i="1"/>
  <c r="Z188" i="1" s="1"/>
  <c r="BN187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499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Z239" i="1" s="1"/>
  <c r="BN238" i="1"/>
  <c r="BP238" i="1"/>
  <c r="Z242" i="1"/>
  <c r="Z243" i="1" s="1"/>
  <c r="BN242" i="1"/>
  <c r="BP242" i="1"/>
  <c r="Z246" i="1"/>
  <c r="BN246" i="1"/>
  <c r="BP246" i="1"/>
  <c r="Z248" i="1"/>
  <c r="BN248" i="1"/>
  <c r="Z250" i="1"/>
  <c r="BN250" i="1"/>
  <c r="Z255" i="1"/>
  <c r="BN255" i="1"/>
  <c r="BP255" i="1"/>
  <c r="Z257" i="1"/>
  <c r="BN257" i="1"/>
  <c r="Z259" i="1"/>
  <c r="BN259" i="1"/>
  <c r="Y260" i="1"/>
  <c r="Z264" i="1"/>
  <c r="BN264" i="1"/>
  <c r="BP264" i="1"/>
  <c r="Z266" i="1"/>
  <c r="BN266" i="1"/>
  <c r="Y269" i="1"/>
  <c r="Y276" i="1"/>
  <c r="Z273" i="1"/>
  <c r="BN273" i="1"/>
  <c r="Y275" i="1"/>
  <c r="BP280" i="1"/>
  <c r="BN280" i="1"/>
  <c r="Z280" i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Y339" i="1"/>
  <c r="Y350" i="1"/>
  <c r="BP343" i="1"/>
  <c r="BN343" i="1"/>
  <c r="Z343" i="1"/>
  <c r="BP347" i="1"/>
  <c r="BN347" i="1"/>
  <c r="Z347" i="1"/>
  <c r="Y355" i="1"/>
  <c r="BP359" i="1"/>
  <c r="BN359" i="1"/>
  <c r="Z359" i="1"/>
  <c r="Z360" i="1" s="1"/>
  <c r="Y361" i="1"/>
  <c r="Y364" i="1"/>
  <c r="BP363" i="1"/>
  <c r="BN363" i="1"/>
  <c r="Z363" i="1"/>
  <c r="Z364" i="1" s="1"/>
  <c r="Y365" i="1"/>
  <c r="T499" i="1"/>
  <c r="Y371" i="1"/>
  <c r="BP368" i="1"/>
  <c r="BN368" i="1"/>
  <c r="Z368" i="1"/>
  <c r="Z370" i="1" s="1"/>
  <c r="Y375" i="1"/>
  <c r="Y380" i="1"/>
  <c r="BP386" i="1"/>
  <c r="BN386" i="1"/>
  <c r="Z386" i="1"/>
  <c r="BP390" i="1"/>
  <c r="BN390" i="1"/>
  <c r="Z390" i="1"/>
  <c r="Y394" i="1"/>
  <c r="BP398" i="1"/>
  <c r="BN398" i="1"/>
  <c r="Z398" i="1"/>
  <c r="Z399" i="1" s="1"/>
  <c r="Y400" i="1"/>
  <c r="V499" i="1"/>
  <c r="Y404" i="1"/>
  <c r="BP403" i="1"/>
  <c r="BN403" i="1"/>
  <c r="Z403" i="1"/>
  <c r="Z404" i="1" s="1"/>
  <c r="Y405" i="1"/>
  <c r="Y412" i="1"/>
  <c r="BP407" i="1"/>
  <c r="BN407" i="1"/>
  <c r="Z407" i="1"/>
  <c r="Z411" i="1" s="1"/>
  <c r="Y411" i="1"/>
  <c r="BP422" i="1"/>
  <c r="BN422" i="1"/>
  <c r="Z422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O499" i="1"/>
  <c r="P499" i="1"/>
  <c r="Y281" i="1"/>
  <c r="Y395" i="1"/>
  <c r="X499" i="1"/>
  <c r="Y432" i="1"/>
  <c r="BP423" i="1"/>
  <c r="BN423" i="1"/>
  <c r="BP425" i="1"/>
  <c r="BN425" i="1"/>
  <c r="Z425" i="1"/>
  <c r="BP429" i="1"/>
  <c r="BN429" i="1"/>
  <c r="Z429" i="1"/>
  <c r="BP437" i="1"/>
  <c r="BN437" i="1"/>
  <c r="Z437" i="1"/>
  <c r="Y448" i="1"/>
  <c r="BP441" i="1"/>
  <c r="BN441" i="1"/>
  <c r="Z441" i="1"/>
  <c r="BP445" i="1"/>
  <c r="BN445" i="1"/>
  <c r="Z445" i="1"/>
  <c r="Y454" i="1"/>
  <c r="BP459" i="1"/>
  <c r="BN459" i="1"/>
  <c r="Z459" i="1"/>
  <c r="Z462" i="1" s="1"/>
  <c r="BP467" i="1"/>
  <c r="BN467" i="1"/>
  <c r="Z467" i="1"/>
  <c r="Y474" i="1"/>
  <c r="BP471" i="1"/>
  <c r="BN471" i="1"/>
  <c r="Z471" i="1"/>
  <c r="Z473" i="1" s="1"/>
  <c r="Y482" i="1"/>
  <c r="Y499" i="1"/>
  <c r="Z350" i="1" l="1"/>
  <c r="Z331" i="1"/>
  <c r="Z325" i="1"/>
  <c r="Z304" i="1"/>
  <c r="Z294" i="1"/>
  <c r="Z275" i="1"/>
  <c r="Z251" i="1"/>
  <c r="Z216" i="1"/>
  <c r="Z150" i="1"/>
  <c r="Z144" i="1"/>
  <c r="Z117" i="1"/>
  <c r="Z43" i="1"/>
  <c r="Z31" i="1"/>
  <c r="Z204" i="1"/>
  <c r="Z104" i="1"/>
  <c r="Z447" i="1"/>
  <c r="Z394" i="1"/>
  <c r="Z281" i="1"/>
  <c r="Z235" i="1"/>
  <c r="Z172" i="1"/>
  <c r="Z132" i="1"/>
  <c r="Z82" i="1"/>
  <c r="Z77" i="1"/>
  <c r="Z69" i="1"/>
  <c r="Z63" i="1"/>
  <c r="Y493" i="1"/>
  <c r="Z432" i="1"/>
  <c r="Y491" i="1"/>
  <c r="Z438" i="1"/>
  <c r="Z468" i="1"/>
  <c r="Z268" i="1"/>
  <c r="Z260" i="1"/>
  <c r="Z110" i="1"/>
  <c r="Z96" i="1"/>
  <c r="Z89" i="1"/>
  <c r="Z57" i="1"/>
  <c r="Y490" i="1"/>
  <c r="Y489" i="1"/>
  <c r="Z338" i="1"/>
  <c r="Z318" i="1"/>
  <c r="Z312" i="1"/>
  <c r="Y492" i="1" l="1"/>
  <c r="Z494" i="1"/>
</calcChain>
</file>

<file path=xl/sharedStrings.xml><?xml version="1.0" encoding="utf-8"?>
<sst xmlns="http://schemas.openxmlformats.org/spreadsheetml/2006/main" count="2288" uniqueCount="765">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</sst>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764</v>
      </c>
      <c r="I5" s="843"/>
      <c r="J5" s="843"/>
      <c r="K5" s="843"/>
      <c r="L5" s="843"/>
      <c r="M5" s="616"/>
      <c r="N5" s="58"/>
      <c r="P5" s="24" t="s">
        <v>10</v>
      </c>
      <c r="Q5" s="835">
        <v>45965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Вторник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0.375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6</v>
      </c>
      <c r="Y28" s="542">
        <f>IFERROR(IF(X28="",0,CEILING((X28/$H28),1)*$H28),"")</f>
        <v>7.2</v>
      </c>
      <c r="Z28" s="36">
        <f>IFERROR(IF(Y28=0,"",ROUNDUP(Y28/H28,0)*0.00651),"")</f>
        <v>2.6040000000000001E-2</v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10.600000000000001</v>
      </c>
      <c r="BN28" s="64">
        <f>IFERROR(Y28*I28/H28,"0")</f>
        <v>12.72</v>
      </c>
      <c r="BO28" s="64">
        <f>IFERROR(1/J28*(X28/H28),"0")</f>
        <v>1.8315018315018316E-2</v>
      </c>
      <c r="BP28" s="64">
        <f>IFERROR(1/J28*(Y28/H28),"0")</f>
        <v>2.197802197802198E-2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3.333333333333333</v>
      </c>
      <c r="Y31" s="543">
        <f>IFERROR(Y26/H26,"0")+IFERROR(Y27/H27,"0")+IFERROR(Y28/H28,"0")+IFERROR(Y29/H29,"0")+IFERROR(Y30/H30,"0")</f>
        <v>4</v>
      </c>
      <c r="Z31" s="543">
        <f>IFERROR(IF(Z26="",0,Z26),"0")+IFERROR(IF(Z27="",0,Z27),"0")+IFERROR(IF(Z28="",0,Z28),"0")+IFERROR(IF(Z29="",0,Z29),"0")+IFERROR(IF(Z30="",0,Z30),"0")</f>
        <v>2.6040000000000001E-2</v>
      </c>
      <c r="AA31" s="544"/>
      <c r="AB31" s="544"/>
      <c r="AC31" s="544"/>
    </row>
    <row r="32" spans="1:68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6</v>
      </c>
      <c r="Y32" s="543">
        <f>IFERROR(SUM(Y26:Y30),"0")</f>
        <v>7.2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150</v>
      </c>
      <c r="Y40" s="542">
        <f>IFERROR(IF(X40="",0,CEILING((X40/$H40),1)*$H40),"")</f>
        <v>151.20000000000002</v>
      </c>
      <c r="Z40" s="36">
        <f>IFERROR(IF(Y40=0,"",ROUNDUP(Y40/H40,0)*0.01898),"")</f>
        <v>0.26572000000000001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156.04166666666666</v>
      </c>
      <c r="BN40" s="64">
        <f>IFERROR(Y40*I40/H40,"0")</f>
        <v>157.29000000000002</v>
      </c>
      <c r="BO40" s="64">
        <f>IFERROR(1/J40*(X40/H40),"0")</f>
        <v>0.21701388888888887</v>
      </c>
      <c r="BP40" s="64">
        <f>IFERROR(1/J40*(Y40/H40),"0")</f>
        <v>0.21875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160</v>
      </c>
      <c r="Y41" s="542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53.888888888888886</v>
      </c>
      <c r="Y43" s="543">
        <f>IFERROR(Y40/H40,"0")+IFERROR(Y41/H41,"0")+IFERROR(Y42/H42,"0")</f>
        <v>54</v>
      </c>
      <c r="Z43" s="543">
        <f>IFERROR(IF(Z40="",0,Z40),"0")+IFERROR(IF(Z41="",0,Z41),"0")+IFERROR(IF(Z42="",0,Z42),"0")</f>
        <v>0.62651999999999997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310</v>
      </c>
      <c r="Y44" s="543">
        <f>IFERROR(SUM(Y40:Y42),"0")</f>
        <v>311.20000000000005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150</v>
      </c>
      <c r="Y52" s="542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225</v>
      </c>
      <c r="Y56" s="542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63.888888888888886</v>
      </c>
      <c r="Y57" s="543">
        <f>IFERROR(Y51/H51,"0")+IFERROR(Y52/H52,"0")+IFERROR(Y53/H53,"0")+IFERROR(Y54/H54,"0")+IFERROR(Y55/H55,"0")+IFERROR(Y56/H56,"0")</f>
        <v>64</v>
      </c>
      <c r="Z57" s="543">
        <f>IFERROR(IF(Z51="",0,Z51),"0")+IFERROR(IF(Z52="",0,Z52),"0")+IFERROR(IF(Z53="",0,Z53),"0")+IFERROR(IF(Z54="",0,Z54),"0")+IFERROR(IF(Z55="",0,Z55),"0")+IFERROR(IF(Z56="",0,Z56),"0")</f>
        <v>0.71672000000000002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375</v>
      </c>
      <c r="Y58" s="543">
        <f>IFERROR(SUM(Y51:Y56),"0")</f>
        <v>376.20000000000005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160</v>
      </c>
      <c r="Y60" s="542">
        <f>IFERROR(IF(X60="",0,CEILING((X60/$H60),1)*$H60),"")</f>
        <v>162</v>
      </c>
      <c r="Z60" s="36">
        <f>IFERROR(IF(Y60=0,"",ROUNDUP(Y60/H60,0)*0.01898),"")</f>
        <v>0.28470000000000001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166.44444444444443</v>
      </c>
      <c r="BN60" s="64">
        <f>IFERROR(Y60*I60/H60,"0")</f>
        <v>168.52499999999998</v>
      </c>
      <c r="BO60" s="64">
        <f>IFERROR(1/J60*(X60/H60),"0")</f>
        <v>0.23148148148148145</v>
      </c>
      <c r="BP60" s="64">
        <f>IFERROR(1/J60*(Y60/H60),"0")</f>
        <v>0.23437499999999997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112.5</v>
      </c>
      <c r="Y62" s="542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56.481481481481481</v>
      </c>
      <c r="Y63" s="543">
        <f>IFERROR(Y60/H60,"0")+IFERROR(Y61/H61,"0")+IFERROR(Y62/H62,"0")</f>
        <v>57</v>
      </c>
      <c r="Z63" s="543">
        <f>IFERROR(IF(Z60="",0,Z60),"0")+IFERROR(IF(Z61="",0,Z61),"0")+IFERROR(IF(Z62="",0,Z62),"0")</f>
        <v>0.55811999999999995</v>
      </c>
      <c r="AA63" s="544"/>
      <c r="AB63" s="544"/>
      <c r="AC63" s="544"/>
    </row>
    <row r="64" spans="1:68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272.5</v>
      </c>
      <c r="Y64" s="543">
        <f>IFERROR(SUM(Y60:Y62),"0")</f>
        <v>275.39999999999998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30</v>
      </c>
      <c r="Y80" s="5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3.8461538461538463</v>
      </c>
      <c r="Y82" s="543">
        <f>IFERROR(Y80/H80,"0")+IFERROR(Y81/H81,"0")</f>
        <v>4</v>
      </c>
      <c r="Z82" s="543">
        <f>IFERROR(IF(Z80="",0,Z80),"0")+IFERROR(IF(Z81="",0,Z81),"0")</f>
        <v>7.5920000000000001E-2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30</v>
      </c>
      <c r="Y83" s="543">
        <f>IFERROR(SUM(Y80:Y81),"0")</f>
        <v>31.2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100</v>
      </c>
      <c r="Y86" s="5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450</v>
      </c>
      <c r="Y88" s="5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109.25925925925927</v>
      </c>
      <c r="Y89" s="543">
        <f>IFERROR(Y86/H86,"0")+IFERROR(Y87/H87,"0")+IFERROR(Y88/H88,"0")</f>
        <v>110</v>
      </c>
      <c r="Z89" s="543">
        <f>IFERROR(IF(Z86="",0,Z86),"0")+IFERROR(IF(Z87="",0,Z87),"0")+IFERROR(IF(Z88="",0,Z88),"0")</f>
        <v>1.0918000000000001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550</v>
      </c>
      <c r="Y90" s="543">
        <f>IFERROR(SUM(Y86:Y88),"0")</f>
        <v>558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300</v>
      </c>
      <c r="Y92" s="542">
        <f>IFERROR(IF(X92="",0,CEILING((X92/$H92),1)*$H92),"")</f>
        <v>307.8</v>
      </c>
      <c r="Z92" s="36">
        <f>IFERROR(IF(Y92=0,"",ROUNDUP(Y92/H92,0)*0.01898),"")</f>
        <v>0.72123999999999999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319.22222222222223</v>
      </c>
      <c r="BN92" s="64">
        <f>IFERROR(Y92*I92/H92,"0")</f>
        <v>327.52199999999999</v>
      </c>
      <c r="BO92" s="64">
        <f>IFERROR(1/J92*(X92/H92),"0")</f>
        <v>0.57870370370370372</v>
      </c>
      <c r="BP92" s="64">
        <f>IFERROR(1/J92*(Y92/H92),"0")</f>
        <v>0.59375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360</v>
      </c>
      <c r="Y94" s="542">
        <f>IFERROR(IF(X94="",0,CEILING((X94/$H94),1)*$H94),"")</f>
        <v>361.8</v>
      </c>
      <c r="Z94" s="36">
        <f>IFERROR(IF(Y94=0,"",ROUNDUP(Y94/H94,0)*0.00651),"")</f>
        <v>0.87234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393.59999999999997</v>
      </c>
      <c r="BN94" s="64">
        <f>IFERROR(Y94*I94/H94,"0")</f>
        <v>395.56799999999998</v>
      </c>
      <c r="BO94" s="64">
        <f>IFERROR(1/J94*(X94/H94),"0")</f>
        <v>0.73260073260073255</v>
      </c>
      <c r="BP94" s="64">
        <f>IFERROR(1/J94*(Y94/H94),"0")</f>
        <v>0.73626373626373631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170.37037037037035</v>
      </c>
      <c r="Y96" s="543">
        <f>IFERROR(Y92/H92,"0")+IFERROR(Y93/H93,"0")+IFERROR(Y94/H94,"0")+IFERROR(Y95/H95,"0")</f>
        <v>172</v>
      </c>
      <c r="Z96" s="543">
        <f>IFERROR(IF(Z92="",0,Z92),"0")+IFERROR(IF(Z93="",0,Z93),"0")+IFERROR(IF(Z94="",0,Z94),"0")+IFERROR(IF(Z95="",0,Z95),"0")</f>
        <v>1.59358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660</v>
      </c>
      <c r="Y97" s="543">
        <f>IFERROR(SUM(Y92:Y95),"0")</f>
        <v>669.6</v>
      </c>
      <c r="Z97" s="37"/>
      <c r="AA97" s="544"/>
      <c r="AB97" s="544"/>
      <c r="AC97" s="544"/>
    </row>
    <row r="98" spans="1:68" ht="16.5" hidden="1" customHeight="1" x14ac:dyDescent="0.25">
      <c r="A98" s="574" t="s">
        <v>191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60</v>
      </c>
      <c r="Y100" s="542">
        <f>IFERROR(IF(X100="",0,CEILING((X100/$H100),1)*$H100),"")</f>
        <v>64.800000000000011</v>
      </c>
      <c r="Z100" s="36">
        <f>IFERROR(IF(Y100=0,"",ROUNDUP(Y100/H100,0)*0.01898),"")</f>
        <v>0.11388000000000001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62.416666666666657</v>
      </c>
      <c r="BN100" s="64">
        <f>IFERROR(Y100*I100/H100,"0")</f>
        <v>67.410000000000011</v>
      </c>
      <c r="BO100" s="64">
        <f>IFERROR(1/J100*(X100/H100),"0")</f>
        <v>8.6805555555555552E-2</v>
      </c>
      <c r="BP100" s="64">
        <f>IFERROR(1/J100*(Y100/H100),"0")</f>
        <v>9.3750000000000014E-2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405</v>
      </c>
      <c r="Y102" s="542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95.555555555555557</v>
      </c>
      <c r="Y104" s="543">
        <f>IFERROR(Y100/H100,"0")+IFERROR(Y101/H101,"0")+IFERROR(Y102/H102,"0")+IFERROR(Y103/H103,"0")</f>
        <v>96</v>
      </c>
      <c r="Z104" s="543">
        <f>IFERROR(IF(Z100="",0,Z100),"0")+IFERROR(IF(Z101="",0,Z101),"0")+IFERROR(IF(Z102="",0,Z102),"0")+IFERROR(IF(Z103="",0,Z103),"0")</f>
        <v>0.92568000000000006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465</v>
      </c>
      <c r="Y105" s="543">
        <f>IFERROR(SUM(Y100:Y103),"0")</f>
        <v>469.8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450</v>
      </c>
      <c r="Y113" s="542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450</v>
      </c>
      <c r="Y115" s="542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18</v>
      </c>
      <c r="Y116" s="542">
        <f>IFERROR(IF(X116="",0,CEILING((X116/$H116),1)*$H116),"")</f>
        <v>18</v>
      </c>
      <c r="Z116" s="36">
        <f>IFERROR(IF(Y116=0,"",ROUNDUP(Y116/H116,0)*0.00651),"")</f>
        <v>6.5100000000000005E-2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19.8</v>
      </c>
      <c r="BN116" s="64">
        <f>IFERROR(Y116*I116/H116,"0")</f>
        <v>19.8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232.22222222222223</v>
      </c>
      <c r="Y117" s="543">
        <f>IFERROR(Y113/H113,"0")+IFERROR(Y114/H114,"0")+IFERROR(Y115/H115,"0")+IFERROR(Y116/H116,"0")</f>
        <v>233</v>
      </c>
      <c r="Z117" s="543">
        <f>IFERROR(IF(Z113="",0,Z113),"0")+IFERROR(IF(Z114="",0,Z114),"0")+IFERROR(IF(Z115="",0,Z115),"0")+IFERROR(IF(Z116="",0,Z116),"0")</f>
        <v>2.2151500000000004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918</v>
      </c>
      <c r="Y118" s="543">
        <f>IFERROR(SUM(Y113:Y116),"0")</f>
        <v>922.5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26.4</v>
      </c>
      <c r="Y120" s="542">
        <f>IFERROR(IF(X120="",0,CEILING((X120/$H120),1)*$H120),"")</f>
        <v>27.72</v>
      </c>
      <c r="Z120" s="36">
        <f>IFERROR(IF(Y120=0,"",ROUNDUP(Y120/H120,0)*0.00651),"")</f>
        <v>9.1139999999999999E-2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29.84</v>
      </c>
      <c r="BN120" s="64">
        <f>IFERROR(Y120*I120/H120,"0")</f>
        <v>31.332000000000001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13.333333333333332</v>
      </c>
      <c r="Y121" s="543">
        <f>IFERROR(Y120/H120,"0")</f>
        <v>14</v>
      </c>
      <c r="Z121" s="543">
        <f>IFERROR(IF(Z120="",0,Z120),"0")</f>
        <v>9.1139999999999999E-2</v>
      </c>
      <c r="AA121" s="544"/>
      <c r="AB121" s="544"/>
      <c r="AC121" s="544"/>
    </row>
    <row r="122" spans="1:68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26.4</v>
      </c>
      <c r="Y122" s="543">
        <f>IFERROR(SUM(Y120:Y120),"0")</f>
        <v>27.72</v>
      </c>
      <c r="Z122" s="37"/>
      <c r="AA122" s="544"/>
      <c r="AB122" s="544"/>
      <c r="AC122" s="544"/>
    </row>
    <row r="123" spans="1:68" ht="16.5" hidden="1" customHeight="1" x14ac:dyDescent="0.25">
      <c r="A123" s="574" t="s">
        <v>223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60</v>
      </c>
      <c r="Y125" s="542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18.75</v>
      </c>
      <c r="Y127" s="543">
        <f>IFERROR(Y125/H125,"0")+IFERROR(Y126/H126,"0")</f>
        <v>19</v>
      </c>
      <c r="Z127" s="543">
        <f>IFERROR(IF(Z125="",0,Z125),"0")+IFERROR(IF(Z126="",0,Z126),"0")</f>
        <v>0.12369000000000001</v>
      </c>
      <c r="AA127" s="544"/>
      <c r="AB127" s="544"/>
      <c r="AC127" s="544"/>
    </row>
    <row r="128" spans="1:68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60</v>
      </c>
      <c r="Y128" s="543">
        <f>IFERROR(SUM(Y125:Y126),"0")</f>
        <v>60.800000000000004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52.5</v>
      </c>
      <c r="Y131" s="542">
        <f>IFERROR(IF(X131="",0,CEILING((X131/$H131),1)*$H131),"")</f>
        <v>53.199999999999996</v>
      </c>
      <c r="Z131" s="36">
        <f>IFERROR(IF(Y131=0,"",ROUNDUP(Y131/H131,0)*0.00651),"")</f>
        <v>0.12369000000000001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57.524999999999999</v>
      </c>
      <c r="BN131" s="64">
        <f>IFERROR(Y131*I131/H131,"0")</f>
        <v>58.291999999999994</v>
      </c>
      <c r="BO131" s="64">
        <f>IFERROR(1/J131*(X131/H131),"0")</f>
        <v>0.10302197802197803</v>
      </c>
      <c r="BP131" s="64">
        <f>IFERROR(1/J131*(Y131/H131),"0")</f>
        <v>0.1043956043956044</v>
      </c>
    </row>
    <row r="132" spans="1:68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18.75</v>
      </c>
      <c r="Y132" s="543">
        <f>IFERROR(Y130/H130,"0")+IFERROR(Y131/H131,"0")</f>
        <v>19</v>
      </c>
      <c r="Z132" s="543">
        <f>IFERROR(IF(Z130="",0,Z130),"0")+IFERROR(IF(Z131="",0,Z131),"0")</f>
        <v>0.12369000000000001</v>
      </c>
      <c r="AA132" s="544"/>
      <c r="AB132" s="544"/>
      <c r="AC132" s="544"/>
    </row>
    <row r="133" spans="1:68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52.5</v>
      </c>
      <c r="Y133" s="543">
        <f>IFERROR(SUM(Y130:Y131),"0")</f>
        <v>53.199999999999996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49.5</v>
      </c>
      <c r="Y136" s="542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18.75</v>
      </c>
      <c r="Y137" s="543">
        <f>IFERROR(Y135/H135,"0")+IFERROR(Y136/H136,"0")</f>
        <v>19</v>
      </c>
      <c r="Z137" s="543">
        <f>IFERROR(IF(Z135="",0,Z135),"0")+IFERROR(IF(Z136="",0,Z136),"0")</f>
        <v>0.12369000000000001</v>
      </c>
      <c r="AA137" s="544"/>
      <c r="AB137" s="544"/>
      <c r="AC137" s="544"/>
    </row>
    <row r="138" spans="1:68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49.5</v>
      </c>
      <c r="Y138" s="543">
        <f>IFERROR(SUM(Y135:Y136),"0")</f>
        <v>50.160000000000004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235</v>
      </c>
      <c r="B141" s="54" t="s">
        <v>236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239</v>
      </c>
      <c r="B142" s="54" t="s">
        <v>240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242</v>
      </c>
      <c r="B143" s="54" t="s">
        <v>243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245</v>
      </c>
      <c r="B147" s="54" t="s">
        <v>246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248</v>
      </c>
      <c r="B148" s="54" t="s">
        <v>249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251</v>
      </c>
      <c r="B149" s="54" t="s">
        <v>252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254</v>
      </c>
      <c r="B153" s="54" t="s">
        <v>255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256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258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259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260</v>
      </c>
      <c r="B159" s="54" t="s">
        <v>261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customHeight="1" x14ac:dyDescent="0.25">
      <c r="A163" s="54" t="s">
        <v>263</v>
      </c>
      <c r="B163" s="54" t="s">
        <v>264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customHeight="1" x14ac:dyDescent="0.25">
      <c r="A164" s="54" t="s">
        <v>266</v>
      </c>
      <c r="B164" s="54" t="s">
        <v>267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50</v>
      </c>
      <c r="Y164" s="542">
        <f t="shared" si="5"/>
        <v>50.400000000000006</v>
      </c>
      <c r="Z164" s="36">
        <f>IFERROR(IF(Y164=0,"",ROUNDUP(Y164/H164,0)*0.00902),"")</f>
        <v>0.10824</v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53.214285714285715</v>
      </c>
      <c r="BN164" s="64">
        <f t="shared" si="7"/>
        <v>53.64</v>
      </c>
      <c r="BO164" s="64">
        <f t="shared" si="8"/>
        <v>9.0187590187590191E-2</v>
      </c>
      <c r="BP164" s="64">
        <f t="shared" si="9"/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150</v>
      </c>
      <c r="Y165" s="542">
        <f t="shared" si="5"/>
        <v>151.20000000000002</v>
      </c>
      <c r="Z165" s="36">
        <f>IFERROR(IF(Y165=0,"",ROUNDUP(Y165/H165,0)*0.00902),"")</f>
        <v>0.32472000000000001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157.5</v>
      </c>
      <c r="BN165" s="64">
        <f t="shared" si="7"/>
        <v>158.76000000000002</v>
      </c>
      <c r="BO165" s="64">
        <f t="shared" si="8"/>
        <v>0.27056277056277056</v>
      </c>
      <c r="BP165" s="64">
        <f t="shared" si="9"/>
        <v>0.27272727272727271</v>
      </c>
    </row>
    <row r="166" spans="1:68" ht="27" customHeight="1" x14ac:dyDescent="0.25">
      <c r="A166" s="54" t="s">
        <v>272</v>
      </c>
      <c r="B166" s="54" t="s">
        <v>273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70</v>
      </c>
      <c r="Y166" s="542">
        <f t="shared" si="5"/>
        <v>71.400000000000006</v>
      </c>
      <c r="Z166" s="36">
        <f>IFERROR(IF(Y166=0,"",ROUNDUP(Y166/H166,0)*0.00502),"")</f>
        <v>0.17068</v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74.333333333333329</v>
      </c>
      <c r="BN166" s="64">
        <f t="shared" si="7"/>
        <v>75.820000000000007</v>
      </c>
      <c r="BO166" s="64">
        <f t="shared" si="8"/>
        <v>0.14245014245014245</v>
      </c>
      <c r="BP166" s="64">
        <f t="shared" si="9"/>
        <v>0.14529914529914531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77</v>
      </c>
      <c r="Y167" s="542">
        <f t="shared" si="5"/>
        <v>77.7</v>
      </c>
      <c r="Z167" s="36">
        <f>IFERROR(IF(Y167=0,"",ROUNDUP(Y167/H167,0)*0.00502),"")</f>
        <v>0.18574000000000002</v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81.766666666666666</v>
      </c>
      <c r="BN167" s="64">
        <f t="shared" si="7"/>
        <v>82.51</v>
      </c>
      <c r="BO167" s="64">
        <f t="shared" si="8"/>
        <v>0.15669515669515671</v>
      </c>
      <c r="BP167" s="64">
        <f t="shared" si="9"/>
        <v>0.15811965811965814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140</v>
      </c>
      <c r="Y169" s="542">
        <f t="shared" si="5"/>
        <v>140.70000000000002</v>
      </c>
      <c r="Z169" s="36">
        <f>IFERROR(IF(Y169=0,"",ROUNDUP(Y169/H169,0)*0.00502),"")</f>
        <v>0.33634000000000003</v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146.66666666666666</v>
      </c>
      <c r="BN169" s="64">
        <f t="shared" si="7"/>
        <v>147.40000000000003</v>
      </c>
      <c r="BO169" s="64">
        <f t="shared" si="8"/>
        <v>0.28490028490028491</v>
      </c>
      <c r="BP169" s="64">
        <f t="shared" si="9"/>
        <v>0.28632478632478636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196.19047619047618</v>
      </c>
      <c r="Y172" s="543">
        <f>IFERROR(Y163/H163,"0")+IFERROR(Y164/H164,"0")+IFERROR(Y165/H165,"0")+IFERROR(Y166/H166,"0")+IFERROR(Y167/H167,"0")+IFERROR(Y168/H168,"0")+IFERROR(Y169/H169,"0")+IFERROR(Y170/H170,"0")+IFERROR(Y171/H171,"0")</f>
        <v>198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1.2339600000000002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537</v>
      </c>
      <c r="Y173" s="543">
        <f>IFERROR(SUM(Y163:Y171),"0")</f>
        <v>541.80000000000007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14</v>
      </c>
      <c r="Y175" s="542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10.5</v>
      </c>
      <c r="Y176" s="54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12.083333333333332</v>
      </c>
      <c r="BN176" s="64">
        <f>IFERROR(Y176*I176/H176,"0")</f>
        <v>13.049999999999999</v>
      </c>
      <c r="BO176" s="64">
        <f>IFERROR(1/J176*(X176/H176),"0")</f>
        <v>3.8580246913580245E-2</v>
      </c>
      <c r="BP176" s="64">
        <f>IFERROR(1/J176*(Y176/H176),"0")</f>
        <v>4.1666666666666664E-2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10.5</v>
      </c>
      <c r="Y177" s="542">
        <f>IFERROR(IF(X177="",0,CEILING((X177/$H177),1)*$H177),"")</f>
        <v>11.34</v>
      </c>
      <c r="Z177" s="36">
        <f>IFERROR(IF(Y177=0,"",ROUNDUP(Y177/H177,0)*0.0059),"")</f>
        <v>5.3100000000000001E-2</v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12.083333333333332</v>
      </c>
      <c r="BN177" s="64">
        <f>IFERROR(Y177*I177/H177,"0")</f>
        <v>13.049999999999999</v>
      </c>
      <c r="BO177" s="64">
        <f>IFERROR(1/J177*(X177/H177),"0")</f>
        <v>3.8580246913580245E-2</v>
      </c>
      <c r="BP177" s="64">
        <f>IFERROR(1/J177*(Y177/H177),"0")</f>
        <v>4.1666666666666664E-2</v>
      </c>
    </row>
    <row r="178" spans="1:68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27.777777777777779</v>
      </c>
      <c r="Y178" s="543">
        <f>IFERROR(Y175/H175,"0")+IFERROR(Y176/H176,"0")+IFERROR(Y177/H177,"0")</f>
        <v>30</v>
      </c>
      <c r="Z178" s="543">
        <f>IFERROR(IF(Z175="",0,Z175),"0")+IFERROR(IF(Z176="",0,Z176),"0")+IFERROR(IF(Z177="",0,Z177),"0")</f>
        <v>0.17700000000000002</v>
      </c>
      <c r="AA178" s="544"/>
      <c r="AB178" s="544"/>
      <c r="AC178" s="544"/>
    </row>
    <row r="179" spans="1:68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35</v>
      </c>
      <c r="Y179" s="543">
        <f>IFERROR(SUM(Y175:Y177),"0")</f>
        <v>37.799999999999997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297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3.5</v>
      </c>
      <c r="Y181" s="54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2.7777777777777777</v>
      </c>
      <c r="Y182" s="543">
        <f>IFERROR(Y181/H181,"0")</f>
        <v>3</v>
      </c>
      <c r="Z182" s="543">
        <f>IFERROR(IF(Z181="",0,Z181),"0")</f>
        <v>1.77E-2</v>
      </c>
      <c r="AA182" s="544"/>
      <c r="AB182" s="544"/>
      <c r="AC182" s="544"/>
    </row>
    <row r="183" spans="1:68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3.5</v>
      </c>
      <c r="Y183" s="543">
        <f>IFERROR(SUM(Y181:Y181),"0")</f>
        <v>3.7800000000000002</v>
      </c>
      <c r="Z183" s="37"/>
      <c r="AA183" s="544"/>
      <c r="AB183" s="544"/>
      <c r="AC183" s="544"/>
    </row>
    <row r="184" spans="1:68" ht="16.5" hidden="1" customHeight="1" x14ac:dyDescent="0.25">
      <c r="A184" s="574" t="s">
        <v>300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306</v>
      </c>
      <c r="B191" s="54" t="s">
        <v>307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100</v>
      </c>
      <c r="Y196" s="542">
        <f t="shared" ref="Y196:Y203" si="10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103.88888888888889</v>
      </c>
      <c r="BN196" s="64">
        <f t="shared" ref="BN196:BN203" si="12">IFERROR(Y196*I196/H196,"0")</f>
        <v>106.59000000000002</v>
      </c>
      <c r="BO196" s="64">
        <f t="shared" ref="BO196:BO203" si="13">IFERROR(1/J196*(X196/H196),"0")</f>
        <v>0.14029180695847362</v>
      </c>
      <c r="BP196" s="64">
        <f t="shared" ref="BP196:BP203" si="14">IFERROR(1/J196*(Y196/H196),"0")</f>
        <v>0.14393939393939395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50</v>
      </c>
      <c r="Y197" s="542">
        <f t="shared" si="10"/>
        <v>54</v>
      </c>
      <c r="Z197" s="36">
        <f>IFERROR(IF(Y197=0,"",ROUNDUP(Y197/H197,0)*0.00902),"")</f>
        <v>9.0200000000000002E-2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51.944444444444443</v>
      </c>
      <c r="BN197" s="64">
        <f t="shared" si="12"/>
        <v>56.099999999999994</v>
      </c>
      <c r="BO197" s="64">
        <f t="shared" si="13"/>
        <v>7.0145903479236812E-2</v>
      </c>
      <c r="BP197" s="64">
        <f t="shared" si="14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450</v>
      </c>
      <c r="Y198" s="542">
        <f t="shared" si="10"/>
        <v>453.6</v>
      </c>
      <c r="Z198" s="36">
        <f>IFERROR(IF(Y198=0,"",ROUNDUP(Y198/H198,0)*0.00902),"")</f>
        <v>0.75768000000000002</v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467.49999999999994</v>
      </c>
      <c r="BN198" s="64">
        <f t="shared" si="12"/>
        <v>471.24</v>
      </c>
      <c r="BO198" s="64">
        <f t="shared" si="13"/>
        <v>0.63131313131313127</v>
      </c>
      <c r="BP198" s="64">
        <f t="shared" si="14"/>
        <v>0.63636363636363635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60</v>
      </c>
      <c r="Y199" s="542">
        <f t="shared" si="10"/>
        <v>64.800000000000011</v>
      </c>
      <c r="Z199" s="36">
        <f>IFERROR(IF(Y199=0,"",ROUNDUP(Y199/H199,0)*0.00902),"")</f>
        <v>0.10824</v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62.333333333333336</v>
      </c>
      <c r="BN199" s="64">
        <f t="shared" si="12"/>
        <v>67.320000000000007</v>
      </c>
      <c r="BO199" s="64">
        <f t="shared" si="13"/>
        <v>8.4175084175084181E-2</v>
      </c>
      <c r="BP199" s="64">
        <f t="shared" si="14"/>
        <v>9.0909090909090925E-2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75</v>
      </c>
      <c r="Y200" s="542">
        <f t="shared" si="10"/>
        <v>75.600000000000009</v>
      </c>
      <c r="Z200" s="36">
        <f>IFERROR(IF(Y200=0,"",ROUNDUP(Y200/H200,0)*0.00502),"")</f>
        <v>0.21084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80.416666666666671</v>
      </c>
      <c r="BN200" s="64">
        <f t="shared" si="12"/>
        <v>81.06</v>
      </c>
      <c r="BO200" s="64">
        <f t="shared" si="13"/>
        <v>0.17806267806267806</v>
      </c>
      <c r="BP200" s="64">
        <f t="shared" si="14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30</v>
      </c>
      <c r="Y201" s="542">
        <f t="shared" si="10"/>
        <v>30.6</v>
      </c>
      <c r="Z201" s="36">
        <f>IFERROR(IF(Y201=0,"",ROUNDUP(Y201/H201,0)*0.00502),"")</f>
        <v>8.5339999999999999E-2</v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31.666666666666664</v>
      </c>
      <c r="BN201" s="64">
        <f t="shared" si="12"/>
        <v>32.299999999999997</v>
      </c>
      <c r="BO201" s="64">
        <f t="shared" si="13"/>
        <v>7.122507122507124E-2</v>
      </c>
      <c r="BP201" s="64">
        <f t="shared" si="14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60</v>
      </c>
      <c r="Y202" s="542">
        <f t="shared" si="10"/>
        <v>61.2</v>
      </c>
      <c r="Z202" s="36">
        <f>IFERROR(IF(Y202=0,"",ROUNDUP(Y202/H202,0)*0.00502),"")</f>
        <v>0.17068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63.333333333333329</v>
      </c>
      <c r="BN202" s="64">
        <f t="shared" si="12"/>
        <v>64.599999999999994</v>
      </c>
      <c r="BO202" s="64">
        <f t="shared" si="13"/>
        <v>0.14245014245014248</v>
      </c>
      <c r="BP202" s="64">
        <f t="shared" si="14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45</v>
      </c>
      <c r="Y203" s="542">
        <f t="shared" si="10"/>
        <v>45</v>
      </c>
      <c r="Z203" s="36">
        <f>IFERROR(IF(Y203=0,"",ROUNDUP(Y203/H203,0)*0.00502),"")</f>
        <v>0.1255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47.5</v>
      </c>
      <c r="BN203" s="64">
        <f t="shared" si="12"/>
        <v>47.5</v>
      </c>
      <c r="BO203" s="64">
        <f t="shared" si="13"/>
        <v>0.10683760683760685</v>
      </c>
      <c r="BP203" s="64">
        <f t="shared" si="14"/>
        <v>0.10683760683760685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238.88888888888889</v>
      </c>
      <c r="Y204" s="543">
        <f>IFERROR(Y196/H196,"0")+IFERROR(Y197/H197,"0")+IFERROR(Y198/H198,"0")+IFERROR(Y199/H199,"0")+IFERROR(Y200/H200,"0")+IFERROR(Y201/H201,"0")+IFERROR(Y202/H202,"0")+IFERROR(Y203/H203,"0")</f>
        <v>243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1.7198599999999997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870</v>
      </c>
      <c r="Y205" s="543">
        <f>IFERROR(SUM(Y196:Y203),"0")</f>
        <v>887.40000000000009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100</v>
      </c>
      <c r="Y209" s="542">
        <f t="shared" si="15"/>
        <v>104.39999999999999</v>
      </c>
      <c r="Z209" s="36">
        <f>IFERROR(IF(Y209=0,"",ROUNDUP(Y209/H209,0)*0.01898),"")</f>
        <v>0.22776000000000002</v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105.96551724137932</v>
      </c>
      <c r="BN209" s="64">
        <f t="shared" si="17"/>
        <v>110.62799999999999</v>
      </c>
      <c r="BO209" s="64">
        <f t="shared" si="18"/>
        <v>0.1795977011494253</v>
      </c>
      <c r="BP209" s="64">
        <f t="shared" si="19"/>
        <v>0.1875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220</v>
      </c>
      <c r="Y210" s="542">
        <f t="shared" si="15"/>
        <v>220.79999999999998</v>
      </c>
      <c r="Z210" s="36">
        <f t="shared" ref="Z210:Z215" si="20">IFERROR(IF(Y210=0,"",ROUNDUP(Y210/H210,0)*0.00651),"")</f>
        <v>0.59892000000000001</v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244.75</v>
      </c>
      <c r="BN210" s="64">
        <f t="shared" si="17"/>
        <v>245.64</v>
      </c>
      <c r="BO210" s="64">
        <f t="shared" si="18"/>
        <v>0.50366300366300376</v>
      </c>
      <c r="BP210" s="64">
        <f t="shared" si="19"/>
        <v>0.50549450549450559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240</v>
      </c>
      <c r="Y212" s="542">
        <f t="shared" si="15"/>
        <v>240</v>
      </c>
      <c r="Z212" s="36">
        <f t="shared" si="20"/>
        <v>0.65100000000000002</v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265.20000000000005</v>
      </c>
      <c r="BN212" s="64">
        <f t="shared" si="17"/>
        <v>265.20000000000005</v>
      </c>
      <c r="BO212" s="64">
        <f t="shared" si="18"/>
        <v>0.5494505494505495</v>
      </c>
      <c r="BP212" s="64">
        <f t="shared" si="19"/>
        <v>0.5494505494505495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80</v>
      </c>
      <c r="Y214" s="542">
        <f t="shared" si="15"/>
        <v>81.599999999999994</v>
      </c>
      <c r="Z214" s="36">
        <f t="shared" si="20"/>
        <v>0.22134000000000001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88.40000000000002</v>
      </c>
      <c r="BN214" s="64">
        <f t="shared" si="17"/>
        <v>90.168000000000006</v>
      </c>
      <c r="BO214" s="64">
        <f t="shared" si="18"/>
        <v>0.18315018315018317</v>
      </c>
      <c r="BP214" s="64">
        <f t="shared" si="19"/>
        <v>0.18681318681318682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180</v>
      </c>
      <c r="Y215" s="542">
        <f t="shared" si="15"/>
        <v>180</v>
      </c>
      <c r="Z215" s="36">
        <f t="shared" si="20"/>
        <v>0.48825000000000002</v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199.35</v>
      </c>
      <c r="BN215" s="64">
        <f t="shared" si="17"/>
        <v>199.35</v>
      </c>
      <c r="BO215" s="64">
        <f t="shared" si="18"/>
        <v>0.41208791208791212</v>
      </c>
      <c r="BP215" s="64">
        <f t="shared" si="19"/>
        <v>0.41208791208791212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311.49425287356325</v>
      </c>
      <c r="Y216" s="543">
        <f>IFERROR(Y207/H207,"0")+IFERROR(Y208/H208,"0")+IFERROR(Y209/H209,"0")+IFERROR(Y210/H210,"0")+IFERROR(Y211/H211,"0")+IFERROR(Y212/H212,"0")+IFERROR(Y213/H213,"0")+IFERROR(Y214/H214,"0")+IFERROR(Y215/H215,"0")</f>
        <v>313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2.1872700000000003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820</v>
      </c>
      <c r="Y217" s="543">
        <f>IFERROR(SUM(Y207:Y215),"0")</f>
        <v>826.80000000000007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customHeight="1" x14ac:dyDescent="0.25">
      <c r="A219" s="54" t="s">
        <v>354</v>
      </c>
      <c r="B219" s="54" t="s">
        <v>355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16</v>
      </c>
      <c r="Y219" s="542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ht="37.5" customHeight="1" x14ac:dyDescent="0.25">
      <c r="A220" s="54" t="s">
        <v>357</v>
      </c>
      <c r="B220" s="54" t="s">
        <v>358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24</v>
      </c>
      <c r="Y220" s="542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16.666666666666668</v>
      </c>
      <c r="Y221" s="543">
        <f>IFERROR(Y219/H219,"0")+IFERROR(Y220/H220,"0")</f>
        <v>17</v>
      </c>
      <c r="Z221" s="543">
        <f>IFERROR(IF(Z219="",0,Z219),"0")+IFERROR(IF(Z220="",0,Z220),"0")</f>
        <v>0.11067</v>
      </c>
      <c r="AA221" s="544"/>
      <c r="AB221" s="544"/>
      <c r="AC221" s="544"/>
    </row>
    <row r="222" spans="1:68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40</v>
      </c>
      <c r="Y222" s="543">
        <f>IFERROR(SUM(Y219:Y220),"0")</f>
        <v>40.799999999999997</v>
      </c>
      <c r="Z222" s="37"/>
      <c r="AA222" s="544"/>
      <c r="AB222" s="544"/>
      <c r="AC222" s="544"/>
    </row>
    <row r="223" spans="1:68" ht="16.5" hidden="1" customHeight="1" x14ac:dyDescent="0.25">
      <c r="A223" s="574" t="s">
        <v>360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customHeight="1" x14ac:dyDescent="0.25">
      <c r="A225" s="54" t="s">
        <v>361</v>
      </c>
      <c r="B225" s="54" t="s">
        <v>362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20</v>
      </c>
      <c r="Y225" s="542">
        <f t="shared" ref="Y225:Y234" si="21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20.75</v>
      </c>
      <c r="BN225" s="64">
        <f t="shared" ref="BN225:BN234" si="23">IFERROR(Y225*I225/H225,"0")</f>
        <v>24.07</v>
      </c>
      <c r="BO225" s="64">
        <f t="shared" ref="BO225:BO234" si="24">IFERROR(1/J225*(X225/H225),"0")</f>
        <v>2.6939655172413795E-2</v>
      </c>
      <c r="BP225" s="64">
        <f t="shared" ref="BP225:BP234" si="25">IFERROR(1/J225*(Y225/H225),"0")</f>
        <v>3.125E-2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50</v>
      </c>
      <c r="Y227" s="542">
        <f t="shared" si="21"/>
        <v>58</v>
      </c>
      <c r="Z227" s="36">
        <f>IFERROR(IF(Y227=0,"",ROUNDUP(Y227/H227,0)*0.01898),"")</f>
        <v>9.4899999999999998E-2</v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51.875</v>
      </c>
      <c r="BN227" s="64">
        <f t="shared" si="23"/>
        <v>60.174999999999997</v>
      </c>
      <c r="BO227" s="64">
        <f t="shared" si="24"/>
        <v>6.7349137931034489E-2</v>
      </c>
      <c r="BP227" s="64">
        <f t="shared" si="25"/>
        <v>7.8125E-2</v>
      </c>
    </row>
    <row r="228" spans="1:68" ht="27" customHeight="1" x14ac:dyDescent="0.25">
      <c r="A228" s="54" t="s">
        <v>370</v>
      </c>
      <c r="B228" s="54" t="s">
        <v>371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20</v>
      </c>
      <c r="Y228" s="542">
        <f t="shared" si="21"/>
        <v>20</v>
      </c>
      <c r="Z228" s="36">
        <f>IFERROR(IF(Y228=0,"",ROUNDUP(Y228/H228,0)*0.00902),"")</f>
        <v>4.5100000000000001E-2</v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21.05</v>
      </c>
      <c r="BN228" s="64">
        <f t="shared" si="23"/>
        <v>21.05</v>
      </c>
      <c r="BO228" s="64">
        <f t="shared" si="24"/>
        <v>3.787878787878788E-2</v>
      </c>
      <c r="BP228" s="64">
        <f t="shared" si="25"/>
        <v>3.787878787878788E-2</v>
      </c>
    </row>
    <row r="229" spans="1:68" ht="27" hidden="1" customHeight="1" x14ac:dyDescent="0.25">
      <c r="A229" s="54" t="s">
        <v>370</v>
      </c>
      <c r="B229" s="54" t="s">
        <v>372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376</v>
      </c>
      <c r="B231" s="54" t="s">
        <v>377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40</v>
      </c>
      <c r="Y233" s="542">
        <f t="shared" si="21"/>
        <v>40</v>
      </c>
      <c r="Z233" s="36">
        <f>IFERROR(IF(Y233=0,"",ROUNDUP(Y233/H233,0)*0.00902),"")</f>
        <v>9.0200000000000002E-2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42.1</v>
      </c>
      <c r="BN233" s="64">
        <f t="shared" si="23"/>
        <v>42.1</v>
      </c>
      <c r="BO233" s="64">
        <f t="shared" si="24"/>
        <v>7.575757575757576E-2</v>
      </c>
      <c r="BP233" s="64">
        <f t="shared" si="25"/>
        <v>7.575757575757576E-2</v>
      </c>
    </row>
    <row r="234" spans="1:68" ht="27" hidden="1" customHeight="1" x14ac:dyDescent="0.25">
      <c r="A234" s="54" t="s">
        <v>380</v>
      </c>
      <c r="B234" s="54" t="s">
        <v>382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21.03448275862069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22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0.26816000000000001</v>
      </c>
      <c r="AA235" s="544"/>
      <c r="AB235" s="544"/>
      <c r="AC235" s="544"/>
    </row>
    <row r="236" spans="1:68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130</v>
      </c>
      <c r="Y236" s="543">
        <f>IFERROR(SUM(Y225:Y234),"0")</f>
        <v>141.19999999999999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383</v>
      </c>
      <c r="B238" s="54" t="s">
        <v>384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386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6</v>
      </c>
      <c r="Y242" s="542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6.5833333333333339</v>
      </c>
      <c r="BN242" s="64">
        <f>IFERROR(Y242*I242/H242,"0")</f>
        <v>7.9</v>
      </c>
      <c r="BO242" s="64">
        <f>IFERROR(1/J242*(X242/H242),"0")</f>
        <v>1.5432098765432096E-2</v>
      </c>
      <c r="BP242" s="64">
        <f>IFERROR(1/J242*(Y242/H242),"0")</f>
        <v>1.8518518518518517E-2</v>
      </c>
    </row>
    <row r="243" spans="1:68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3.333333333333333</v>
      </c>
      <c r="Y243" s="543">
        <f>IFERROR(Y242/H242,"0")</f>
        <v>4</v>
      </c>
      <c r="Z243" s="543">
        <f>IFERROR(IF(Z242="",0,Z242),"0")</f>
        <v>2.3599999999999999E-2</v>
      </c>
      <c r="AA243" s="544"/>
      <c r="AB243" s="544"/>
      <c r="AC243" s="544"/>
    </row>
    <row r="244" spans="1:68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6</v>
      </c>
      <c r="Y244" s="543">
        <f>IFERROR(SUM(Y242:Y242),"0")</f>
        <v>7.2</v>
      </c>
      <c r="Z244" s="37"/>
      <c r="AA244" s="544"/>
      <c r="AB244" s="544"/>
      <c r="AC244" s="544"/>
    </row>
    <row r="245" spans="1:68" ht="14.25" hidden="1" customHeight="1" x14ac:dyDescent="0.25">
      <c r="A245" s="545" t="s">
        <v>390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3.5</v>
      </c>
      <c r="Y247" s="542">
        <f>IFERROR(IF(X247="",0,CEILING((X247/$H247),1)*$H247),"")</f>
        <v>3.6</v>
      </c>
      <c r="Z247" s="36">
        <f>IFERROR(IF(Y247=0,"",ROUNDUP(Y247/H247,0)*0.0059),"")</f>
        <v>1.18E-2</v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3.8402777777777781</v>
      </c>
      <c r="BN247" s="64">
        <f>IFERROR(Y247*I247/H247,"0")</f>
        <v>3.95</v>
      </c>
      <c r="BO247" s="64">
        <f>IFERROR(1/J247*(X247/H247),"0")</f>
        <v>9.0020576131687232E-3</v>
      </c>
      <c r="BP247" s="64">
        <f>IFERROR(1/J247*(Y247/H247),"0")</f>
        <v>9.2592592592592587E-3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1.65</v>
      </c>
      <c r="Y248" s="542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3.7777777777777777</v>
      </c>
      <c r="Y251" s="543">
        <f>IFERROR(Y246/H246,"0")+IFERROR(Y247/H247,"0")+IFERROR(Y248/H248,"0")+IFERROR(Y249/H249,"0")+IFERROR(Y250/H250,"0")</f>
        <v>4</v>
      </c>
      <c r="Z251" s="543">
        <f>IFERROR(IF(Z246="",0,Z246),"0")+IFERROR(IF(Z247="",0,Z247),"0")+IFERROR(IF(Z248="",0,Z248),"0")+IFERROR(IF(Z249="",0,Z249),"0")+IFERROR(IF(Z250="",0,Z250),"0")</f>
        <v>2.3599999999999999E-2</v>
      </c>
      <c r="AA251" s="544"/>
      <c r="AB251" s="544"/>
      <c r="AC251" s="544"/>
    </row>
    <row r="252" spans="1:68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5.15</v>
      </c>
      <c r="Y252" s="543">
        <f>IFERROR(SUM(Y246:Y250),"0")</f>
        <v>5.4</v>
      </c>
      <c r="Z252" s="37"/>
      <c r="AA252" s="544"/>
      <c r="AB252" s="544"/>
      <c r="AC252" s="544"/>
    </row>
    <row r="253" spans="1:68" ht="16.5" hidden="1" customHeight="1" x14ac:dyDescent="0.25">
      <c r="A253" s="574" t="s">
        <v>402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406</v>
      </c>
      <c r="B256" s="54" t="s">
        <v>407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409</v>
      </c>
      <c r="B257" s="54" t="s">
        <v>410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415</v>
      </c>
      <c r="B259" s="54" t="s">
        <v>416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418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421</v>
      </c>
      <c r="B265" s="54" t="s">
        <v>422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426</v>
      </c>
      <c r="B267" s="54" t="s">
        <v>427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429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430</v>
      </c>
      <c r="B272" s="54" t="s">
        <v>431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44</v>
      </c>
      <c r="Y273" s="542">
        <f>IFERROR(IF(X273="",0,CEILING((X273/$H273),1)*$H273),"")</f>
        <v>45.6</v>
      </c>
      <c r="Z273" s="36">
        <f>IFERROR(IF(Y273=0,"",ROUNDUP(Y273/H273,0)*0.00651),"")</f>
        <v>0.12369000000000001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48.620000000000005</v>
      </c>
      <c r="BN273" s="64">
        <f>IFERROR(Y273*I273/H273,"0")</f>
        <v>50.388000000000005</v>
      </c>
      <c r="BO273" s="64">
        <f>IFERROR(1/J273*(X273/H273),"0")</f>
        <v>0.10073260073260075</v>
      </c>
      <c r="BP273" s="64">
        <f>IFERROR(1/J273*(Y273/H273),"0")</f>
        <v>0.1043956043956044</v>
      </c>
    </row>
    <row r="274" spans="1:68" ht="27" customHeight="1" x14ac:dyDescent="0.25">
      <c r="A274" s="54" t="s">
        <v>436</v>
      </c>
      <c r="B274" s="54" t="s">
        <v>437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180</v>
      </c>
      <c r="Y274" s="542">
        <f>IFERROR(IF(X274="",0,CEILING((X274/$H274),1)*$H274),"")</f>
        <v>180</v>
      </c>
      <c r="Z274" s="36">
        <f>IFERROR(IF(Y274=0,"",ROUNDUP(Y274/H274,0)*0.00651),"")</f>
        <v>0.48825000000000002</v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193.50000000000003</v>
      </c>
      <c r="BN274" s="64">
        <f>IFERROR(Y274*I274/H274,"0")</f>
        <v>193.50000000000003</v>
      </c>
      <c r="BO274" s="64">
        <f>IFERROR(1/J274*(X274/H274),"0")</f>
        <v>0.41208791208791212</v>
      </c>
      <c r="BP274" s="64">
        <f>IFERROR(1/J274*(Y274/H274),"0")</f>
        <v>0.41208791208791212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93.333333333333343</v>
      </c>
      <c r="Y275" s="543">
        <f>IFERROR(Y272/H272,"0")+IFERROR(Y273/H273,"0")+IFERROR(Y274/H274,"0")</f>
        <v>94</v>
      </c>
      <c r="Z275" s="543">
        <f>IFERROR(IF(Z272="",0,Z272),"0")+IFERROR(IF(Z273="",0,Z273),"0")+IFERROR(IF(Z274="",0,Z274),"0")</f>
        <v>0.61194000000000004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224</v>
      </c>
      <c r="Y276" s="543">
        <f>IFERROR(SUM(Y272:Y274),"0")</f>
        <v>225.6</v>
      </c>
      <c r="Z276" s="37"/>
      <c r="AA276" s="544"/>
      <c r="AB276" s="544"/>
      <c r="AC276" s="544"/>
    </row>
    <row r="277" spans="1:68" ht="16.5" hidden="1" customHeight="1" x14ac:dyDescent="0.25">
      <c r="A277" s="574" t="s">
        <v>438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439</v>
      </c>
      <c r="B279" s="54" t="s">
        <v>440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442</v>
      </c>
      <c r="B280" s="54" t="s">
        <v>443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445</v>
      </c>
      <c r="B284" s="54" t="s">
        <v>446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448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140</v>
      </c>
      <c r="Y301" s="542">
        <f t="shared" si="26"/>
        <v>140.70000000000002</v>
      </c>
      <c r="Z301" s="36">
        <f>IFERROR(IF(Y301=0,"",ROUNDUP(Y301/H301,0)*0.00502),"")</f>
        <v>0.33634000000000003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146.66666666666666</v>
      </c>
      <c r="BN301" s="64">
        <f t="shared" si="28"/>
        <v>147.40000000000003</v>
      </c>
      <c r="BO301" s="64">
        <f t="shared" si="29"/>
        <v>0.28490028490028491</v>
      </c>
      <c r="BP301" s="64">
        <f t="shared" si="30"/>
        <v>0.28632478632478636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27</v>
      </c>
      <c r="Y303" s="542">
        <f t="shared" si="26"/>
        <v>27</v>
      </c>
      <c r="Z303" s="36">
        <f>IFERROR(IF(Y303=0,"",ROUNDUP(Y303/H303,0)*0.00651),"")</f>
        <v>9.7650000000000001E-2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30.419999999999998</v>
      </c>
      <c r="BN303" s="64">
        <f t="shared" si="28"/>
        <v>30.419999999999998</v>
      </c>
      <c r="BO303" s="64">
        <f t="shared" si="29"/>
        <v>8.241758241758243E-2</v>
      </c>
      <c r="BP303" s="64">
        <f t="shared" si="30"/>
        <v>8.241758241758243E-2</v>
      </c>
    </row>
    <row r="304" spans="1:68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81.666666666666657</v>
      </c>
      <c r="Y304" s="543">
        <f>IFERROR(Y297/H297,"0")+IFERROR(Y298/H298,"0")+IFERROR(Y299/H299,"0")+IFERROR(Y300/H300,"0")+IFERROR(Y301/H301,"0")+IFERROR(Y302/H302,"0")+IFERROR(Y303/H303,"0")</f>
        <v>82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0.43399000000000004</v>
      </c>
      <c r="AA304" s="544"/>
      <c r="AB304" s="544"/>
      <c r="AC304" s="544"/>
    </row>
    <row r="305" spans="1:68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167</v>
      </c>
      <c r="Y305" s="543">
        <f>IFERROR(SUM(Y297:Y303),"0")</f>
        <v>167.70000000000002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20</v>
      </c>
      <c r="Y315" s="542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400</v>
      </c>
      <c r="Y316" s="542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220</v>
      </c>
      <c r="Y317" s="542">
        <f>IFERROR(IF(X317="",0,CEILING((X317/$H317),1)*$H317),"")</f>
        <v>226.8</v>
      </c>
      <c r="Z317" s="36">
        <f>IFERROR(IF(Y317=0,"",ROUNDUP(Y317/H317,0)*0.01898),"")</f>
        <v>0.51246000000000003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233.59285714285713</v>
      </c>
      <c r="BN317" s="64">
        <f>IFERROR(Y317*I317/H317,"0")</f>
        <v>240.81300000000002</v>
      </c>
      <c r="BO317" s="64">
        <f>IFERROR(1/J317*(X317/H317),"0")</f>
        <v>0.40922619047619047</v>
      </c>
      <c r="BP317" s="64">
        <f>IFERROR(1/J317*(Y317/H317),"0")</f>
        <v>0.421875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79.853479853479854</v>
      </c>
      <c r="Y318" s="543">
        <f>IFERROR(Y315/H315,"0")+IFERROR(Y316/H316,"0")+IFERROR(Y317/H317,"0")</f>
        <v>82</v>
      </c>
      <c r="Z318" s="543">
        <f>IFERROR(IF(Z315="",0,Z315),"0")+IFERROR(IF(Z316="",0,Z316),"0")+IFERROR(IF(Z317="",0,Z317),"0")</f>
        <v>1.5563600000000002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640</v>
      </c>
      <c r="Y319" s="543">
        <f>IFERROR(SUM(Y315:Y317),"0")</f>
        <v>657.59999999999991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511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85</v>
      </c>
      <c r="Y323" s="542">
        <f>IFERROR(IF(X323="",0,CEILING((X323/$H323),1)*$H323),"")</f>
        <v>86.699999999999989</v>
      </c>
      <c r="Z323" s="36">
        <f>IFERROR(IF(Y323=0,"",ROUNDUP(Y323/H323,0)*0.00651),"")</f>
        <v>0.22134000000000001</v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98.500000000000014</v>
      </c>
      <c r="BN323" s="64">
        <f>IFERROR(Y323*I323/H323,"0")</f>
        <v>100.47</v>
      </c>
      <c r="BO323" s="64">
        <f>IFERROR(1/J323*(X323/H323),"0")</f>
        <v>0.18315018315018317</v>
      </c>
      <c r="BP323" s="64">
        <f>IFERROR(1/J323*(Y323/H323),"0")</f>
        <v>0.18681318681318682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425.00000000000011</v>
      </c>
      <c r="Y324" s="542">
        <f>IFERROR(IF(X324="",0,CEILING((X324/$H324),1)*$H324),"")</f>
        <v>425.84999999999997</v>
      </c>
      <c r="Z324" s="36">
        <f>IFERROR(IF(Y324=0,"",ROUNDUP(Y324/H324,0)*0.00651),"")</f>
        <v>1.08717</v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480.00000000000011</v>
      </c>
      <c r="BN324" s="64">
        <f>IFERROR(Y324*I324/H324,"0")</f>
        <v>480.96</v>
      </c>
      <c r="BO324" s="64">
        <f>IFERROR(1/J324*(X324/H324),"0")</f>
        <v>0.91575091575091605</v>
      </c>
      <c r="BP324" s="64">
        <f>IFERROR(1/J324*(Y324/H324),"0")</f>
        <v>0.91758241758241765</v>
      </c>
    </row>
    <row r="325" spans="1:68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200.00000000000006</v>
      </c>
      <c r="Y325" s="543">
        <f>IFERROR(Y321/H321,"0")+IFERROR(Y322/H322,"0")+IFERROR(Y323/H323,"0")+IFERROR(Y324/H324,"0")</f>
        <v>201</v>
      </c>
      <c r="Z325" s="543">
        <f>IFERROR(IF(Z321="",0,Z321),"0")+IFERROR(IF(Z322="",0,Z322),"0")+IFERROR(IF(Z323="",0,Z323),"0")+IFERROR(IF(Z324="",0,Z324),"0")</f>
        <v>1.3085100000000001</v>
      </c>
      <c r="AA325" s="544"/>
      <c r="AB325" s="544"/>
      <c r="AC325" s="544"/>
    </row>
    <row r="326" spans="1:68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510.00000000000011</v>
      </c>
      <c r="Y326" s="543">
        <f>IFERROR(SUM(Y321:Y324),"0")</f>
        <v>512.54999999999995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517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100</v>
      </c>
      <c r="Y328" s="542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100</v>
      </c>
      <c r="Y330" s="542">
        <f>IFERROR(IF(X330="",0,CEILING((X330/$H330),1)*$H330),"")</f>
        <v>100</v>
      </c>
      <c r="Z330" s="36">
        <f>IFERROR(IF(Y330=0,"",ROUNDUP(Y330/H330,0)*0.00474),"")</f>
        <v>0.23700000000000002</v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112.00000000000001</v>
      </c>
      <c r="BN330" s="64">
        <f>IFERROR(Y330*I330/H330,"0")</f>
        <v>112.00000000000001</v>
      </c>
      <c r="BO330" s="64">
        <f>IFERROR(1/J330*(X330/H330),"0")</f>
        <v>0.21008403361344538</v>
      </c>
      <c r="BP330" s="64">
        <f>IFERROR(1/J330*(Y330/H330),"0")</f>
        <v>0.21008403361344538</v>
      </c>
    </row>
    <row r="331" spans="1:68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100</v>
      </c>
      <c r="Y331" s="543">
        <f>IFERROR(Y328/H328,"0")+IFERROR(Y329/H329,"0")+IFERROR(Y330/H330,"0")</f>
        <v>100</v>
      </c>
      <c r="Z331" s="543">
        <f>IFERROR(IF(Z328="",0,Z328),"0")+IFERROR(IF(Z329="",0,Z329),"0")+IFERROR(IF(Z330="",0,Z330),"0")</f>
        <v>0.47400000000000003</v>
      </c>
      <c r="AA331" s="544"/>
      <c r="AB331" s="544"/>
      <c r="AC331" s="544"/>
    </row>
    <row r="332" spans="1:68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200</v>
      </c>
      <c r="Y332" s="543">
        <f>IFERROR(SUM(Y328:Y330),"0")</f>
        <v>200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526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700</v>
      </c>
      <c r="Y336" s="542">
        <f>IFERROR(IF(X336="",0,CEILING((X336/$H336),1)*$H336),"")</f>
        <v>701.4</v>
      </c>
      <c r="Z336" s="36">
        <f>IFERROR(IF(Y336=0,"",ROUNDUP(Y336/H336,0)*0.00651),"")</f>
        <v>2.1743399999999999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783.99999999999989</v>
      </c>
      <c r="BN336" s="64">
        <f>IFERROR(Y336*I336/H336,"0")</f>
        <v>785.56799999999987</v>
      </c>
      <c r="BO336" s="64">
        <f>IFERROR(1/J336*(X336/H336),"0")</f>
        <v>1.8315018315018314</v>
      </c>
      <c r="BP336" s="64">
        <f>IFERROR(1/J336*(Y336/H336),"0")</f>
        <v>1.8351648351648353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385</v>
      </c>
      <c r="Y337" s="542">
        <f>IFERROR(IF(X337="",0,CEILING((X337/$H337),1)*$H337),"")</f>
        <v>386.40000000000003</v>
      </c>
      <c r="Z337" s="36">
        <f>IFERROR(IF(Y337=0,"",ROUNDUP(Y337/H337,0)*0.00651),"")</f>
        <v>1.19784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428.99999999999994</v>
      </c>
      <c r="BN337" s="64">
        <f>IFERROR(Y337*I337/H337,"0")</f>
        <v>430.56</v>
      </c>
      <c r="BO337" s="64">
        <f>IFERROR(1/J337*(X337/H337),"0")</f>
        <v>1.0073260073260073</v>
      </c>
      <c r="BP337" s="64">
        <f>IFERROR(1/J337*(Y337/H337),"0")</f>
        <v>1.0109890109890112</v>
      </c>
    </row>
    <row r="338" spans="1:68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516.66666666666663</v>
      </c>
      <c r="Y338" s="543">
        <f>IFERROR(Y335/H335,"0")+IFERROR(Y336/H336,"0")+IFERROR(Y337/H337,"0")</f>
        <v>518</v>
      </c>
      <c r="Z338" s="543">
        <f>IFERROR(IF(Z335="",0,Z335),"0")+IFERROR(IF(Z336="",0,Z336),"0")+IFERROR(IF(Z337="",0,Z337),"0")</f>
        <v>3.3721800000000002</v>
      </c>
      <c r="AA338" s="544"/>
      <c r="AB338" s="544"/>
      <c r="AC338" s="544"/>
    </row>
    <row r="339" spans="1:68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1085</v>
      </c>
      <c r="Y339" s="543">
        <f>IFERROR(SUM(Y335:Y337),"0")</f>
        <v>1087.8</v>
      </c>
      <c r="Z339" s="37"/>
      <c r="AA339" s="544"/>
      <c r="AB339" s="544"/>
      <c r="AC339" s="544"/>
    </row>
    <row r="340" spans="1:68" ht="27.75" hidden="1" customHeight="1" x14ac:dyDescent="0.2">
      <c r="A340" s="644" t="s">
        <v>536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537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1800</v>
      </c>
      <c r="Y343" s="542">
        <f t="shared" ref="Y343:Y349" si="31">IFERROR(IF(X343="",0,CEILING((X343/$H343),1)*$H343),"")</f>
        <v>1800</v>
      </c>
      <c r="Z343" s="36">
        <f>IFERROR(IF(Y343=0,"",ROUNDUP(Y343/H343,0)*0.02175),"")</f>
        <v>2.61</v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1857.6</v>
      </c>
      <c r="BN343" s="64">
        <f t="shared" ref="BN343:BN349" si="33">IFERROR(Y343*I343/H343,"0")</f>
        <v>1857.6</v>
      </c>
      <c r="BO343" s="64">
        <f t="shared" ref="BO343:BO349" si="34">IFERROR(1/J343*(X343/H343),"0")</f>
        <v>2.5</v>
      </c>
      <c r="BP343" s="64">
        <f t="shared" ref="BP343:BP349" si="35">IFERROR(1/J343*(Y343/H343),"0")</f>
        <v>2.5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1100</v>
      </c>
      <c r="Y344" s="542">
        <f t="shared" si="31"/>
        <v>1110</v>
      </c>
      <c r="Z344" s="36">
        <f>IFERROR(IF(Y344=0,"",ROUNDUP(Y344/H344,0)*0.02175),"")</f>
        <v>1.6094999999999999</v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1135.2</v>
      </c>
      <c r="BN344" s="64">
        <f t="shared" si="33"/>
        <v>1145.52</v>
      </c>
      <c r="BO344" s="64">
        <f t="shared" si="34"/>
        <v>1.5277777777777777</v>
      </c>
      <c r="BP344" s="64">
        <f t="shared" si="35"/>
        <v>1.5416666666666665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550</v>
      </c>
      <c r="Y345" s="542">
        <f t="shared" si="31"/>
        <v>555</v>
      </c>
      <c r="Z345" s="36">
        <f>IFERROR(IF(Y345=0,"",ROUNDUP(Y345/H345,0)*0.02175),"")</f>
        <v>0.80474999999999997</v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567.6</v>
      </c>
      <c r="BN345" s="64">
        <f t="shared" si="33"/>
        <v>572.76</v>
      </c>
      <c r="BO345" s="64">
        <f t="shared" si="34"/>
        <v>0.76388888888888884</v>
      </c>
      <c r="BP345" s="64">
        <f t="shared" si="35"/>
        <v>0.77083333333333326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1700</v>
      </c>
      <c r="Y346" s="542">
        <f t="shared" si="31"/>
        <v>1710</v>
      </c>
      <c r="Z346" s="36">
        <f>IFERROR(IF(Y346=0,"",ROUNDUP(Y346/H346,0)*0.02175),"")</f>
        <v>2.4794999999999998</v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1754.4</v>
      </c>
      <c r="BN346" s="64">
        <f t="shared" si="33"/>
        <v>1764.72</v>
      </c>
      <c r="BO346" s="64">
        <f t="shared" si="34"/>
        <v>2.3611111111111107</v>
      </c>
      <c r="BP346" s="64">
        <f t="shared" si="35"/>
        <v>2.375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15</v>
      </c>
      <c r="Y349" s="542">
        <f t="shared" si="31"/>
        <v>15</v>
      </c>
      <c r="Z349" s="36">
        <f>IFERROR(IF(Y349=0,"",ROUNDUP(Y349/H349,0)*0.00902),"")</f>
        <v>2.7060000000000001E-2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15.63</v>
      </c>
      <c r="BN349" s="64">
        <f t="shared" si="33"/>
        <v>15.63</v>
      </c>
      <c r="BO349" s="64">
        <f t="shared" si="34"/>
        <v>2.2727272727272728E-2</v>
      </c>
      <c r="BP349" s="64">
        <f t="shared" si="35"/>
        <v>2.2727272727272728E-2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346.33333333333331</v>
      </c>
      <c r="Y350" s="543">
        <f>IFERROR(Y343/H343,"0")+IFERROR(Y344/H344,"0")+IFERROR(Y345/H345,"0")+IFERROR(Y346/H346,"0")+IFERROR(Y347/H347,"0")+IFERROR(Y348/H348,"0")+IFERROR(Y349/H349,"0")</f>
        <v>348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7.5308099999999998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5165</v>
      </c>
      <c r="Y351" s="543">
        <f>IFERROR(SUM(Y343:Y349),"0")</f>
        <v>5190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1100</v>
      </c>
      <c r="Y353" s="542">
        <f>IFERROR(IF(X353="",0,CEILING((X353/$H353),1)*$H353),"")</f>
        <v>1110</v>
      </c>
      <c r="Z353" s="36">
        <f>IFERROR(IF(Y353=0,"",ROUNDUP(Y353/H353,0)*0.02175),"")</f>
        <v>1.6094999999999999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1135.2</v>
      </c>
      <c r="BN353" s="64">
        <f>IFERROR(Y353*I353/H353,"0")</f>
        <v>1145.52</v>
      </c>
      <c r="BO353" s="64">
        <f>IFERROR(1/J353*(X353/H353),"0")</f>
        <v>1.5277777777777777</v>
      </c>
      <c r="BP353" s="64">
        <f>IFERROR(1/J353*(Y353/H353),"0")</f>
        <v>1.5416666666666665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8</v>
      </c>
      <c r="Y354" s="54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75.333333333333329</v>
      </c>
      <c r="Y355" s="543">
        <f>IFERROR(Y353/H353,"0")+IFERROR(Y354/H354,"0")</f>
        <v>76</v>
      </c>
      <c r="Z355" s="543">
        <f>IFERROR(IF(Z353="",0,Z353),"0")+IFERROR(IF(Z354="",0,Z354),"0")</f>
        <v>1.62754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1108</v>
      </c>
      <c r="Y356" s="543">
        <f>IFERROR(SUM(Y353:Y354),"0")</f>
        <v>1118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30</v>
      </c>
      <c r="Y359" s="542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3.3333333333333335</v>
      </c>
      <c r="Y360" s="543">
        <f>IFERROR(Y358/H358,"0")+IFERROR(Y359/H359,"0")</f>
        <v>4</v>
      </c>
      <c r="Z360" s="543">
        <f>IFERROR(IF(Z358="",0,Z358),"0")+IFERROR(IF(Z359="",0,Z359),"0")</f>
        <v>7.5920000000000001E-2</v>
      </c>
      <c r="AA360" s="544"/>
      <c r="AB360" s="544"/>
      <c r="AC360" s="544"/>
    </row>
    <row r="361" spans="1:68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30</v>
      </c>
      <c r="Y361" s="543">
        <f>IFERROR(SUM(Y358:Y359),"0")</f>
        <v>36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20</v>
      </c>
      <c r="Y363" s="542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2.2222222222222223</v>
      </c>
      <c r="Y364" s="543">
        <f>IFERROR(Y363/H363,"0")</f>
        <v>3</v>
      </c>
      <c r="Z364" s="543">
        <f>IFERROR(IF(Z363="",0,Z363),"0")</f>
        <v>5.6940000000000004E-2</v>
      </c>
      <c r="AA364" s="544"/>
      <c r="AB364" s="544"/>
      <c r="AC364" s="544"/>
    </row>
    <row r="365" spans="1:68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20</v>
      </c>
      <c r="Y365" s="543">
        <f>IFERROR(SUM(Y363:Y363),"0")</f>
        <v>27</v>
      </c>
      <c r="Z365" s="37"/>
      <c r="AA365" s="544"/>
      <c r="AB365" s="544"/>
      <c r="AC365" s="544"/>
    </row>
    <row r="366" spans="1:68" ht="16.5" hidden="1" customHeight="1" x14ac:dyDescent="0.25">
      <c r="A366" s="574" t="s">
        <v>571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4.166666666666667</v>
      </c>
      <c r="Y370" s="543">
        <f>IFERROR(Y368/H368,"0")+IFERROR(Y369/H369,"0")</f>
        <v>5</v>
      </c>
      <c r="Z370" s="543">
        <f>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50</v>
      </c>
      <c r="Y371" s="543">
        <f>IFERROR(SUM(Y368:Y369),"0")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577</v>
      </c>
      <c r="B373" s="54" t="s">
        <v>578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582</v>
      </c>
      <c r="B378" s="54" t="s">
        <v>583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20</v>
      </c>
      <c r="Y378" s="542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585</v>
      </c>
      <c r="B379" s="54" t="s">
        <v>586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2.2222222222222223</v>
      </c>
      <c r="Y380" s="543">
        <f>IFERROR(Y378/H378,"0")+IFERROR(Y379/H379,"0")</f>
        <v>3</v>
      </c>
      <c r="Z380" s="543">
        <f>IFERROR(IF(Z378="",0,Z378),"0")+IFERROR(IF(Z379="",0,Z379),"0")</f>
        <v>5.6940000000000004E-2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20</v>
      </c>
      <c r="Y381" s="543">
        <f>IFERROR(SUM(Y378:Y379),"0")</f>
        <v>27</v>
      </c>
      <c r="Z381" s="37"/>
      <c r="AA381" s="544"/>
      <c r="AB381" s="544"/>
      <c r="AC381" s="544"/>
    </row>
    <row r="382" spans="1:68" ht="27.75" hidden="1" customHeight="1" x14ac:dyDescent="0.2">
      <c r="A382" s="644" t="s">
        <v>587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588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589</v>
      </c>
      <c r="B385" s="54" t="s">
        <v>590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592</v>
      </c>
      <c r="B386" s="54" t="s">
        <v>593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595</v>
      </c>
      <c r="B387" s="54" t="s">
        <v>596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598</v>
      </c>
      <c r="B388" s="54" t="s">
        <v>599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35</v>
      </c>
      <c r="Y389" s="542">
        <f t="shared" si="36"/>
        <v>35.700000000000003</v>
      </c>
      <c r="Z389" s="36">
        <f t="shared" si="41"/>
        <v>8.5339999999999999E-2</v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37.166666666666664</v>
      </c>
      <c r="BN389" s="64">
        <f t="shared" si="38"/>
        <v>37.910000000000004</v>
      </c>
      <c r="BO389" s="64">
        <f t="shared" si="39"/>
        <v>7.1225071225071226E-2</v>
      </c>
      <c r="BP389" s="64">
        <f t="shared" si="40"/>
        <v>7.2649572649572655E-2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28</v>
      </c>
      <c r="Y390" s="542">
        <f t="shared" si="36"/>
        <v>29.400000000000002</v>
      </c>
      <c r="Z390" s="36">
        <f t="shared" si="41"/>
        <v>7.0280000000000009E-2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29.733333333333331</v>
      </c>
      <c r="BN390" s="64">
        <f t="shared" si="38"/>
        <v>31.22</v>
      </c>
      <c r="BO390" s="64">
        <f t="shared" si="39"/>
        <v>5.6980056980056981E-2</v>
      </c>
      <c r="BP390" s="64">
        <f t="shared" si="40"/>
        <v>5.9829059829059839E-2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52.5</v>
      </c>
      <c r="Y392" s="542">
        <f t="shared" si="36"/>
        <v>52.5</v>
      </c>
      <c r="Z392" s="36">
        <f t="shared" si="41"/>
        <v>0.1255</v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55.75</v>
      </c>
      <c r="BN392" s="64">
        <f t="shared" si="38"/>
        <v>55.75</v>
      </c>
      <c r="BO392" s="64">
        <f t="shared" si="39"/>
        <v>0.10683760683760685</v>
      </c>
      <c r="BP392" s="64">
        <f t="shared" si="40"/>
        <v>0.10683760683760685</v>
      </c>
    </row>
    <row r="393" spans="1:68" ht="37.5" hidden="1" customHeight="1" x14ac:dyDescent="0.25">
      <c r="A393" s="54" t="s">
        <v>611</v>
      </c>
      <c r="B393" s="54" t="s">
        <v>612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55</v>
      </c>
      <c r="Y394" s="543">
        <f>IFERROR(Y385/H385,"0")+IFERROR(Y386/H386,"0")+IFERROR(Y387/H387,"0")+IFERROR(Y388/H388,"0")+IFERROR(Y389/H389,"0")+IFERROR(Y390/H390,"0")+IFERROR(Y391/H391,"0")+IFERROR(Y392/H392,"0")+IFERROR(Y393/H393,"0")</f>
        <v>56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0.28112000000000004</v>
      </c>
      <c r="AA394" s="544"/>
      <c r="AB394" s="544"/>
      <c r="AC394" s="544"/>
    </row>
    <row r="395" spans="1:68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115.5</v>
      </c>
      <c r="Y395" s="543">
        <f>IFERROR(SUM(Y385:Y393),"0")</f>
        <v>117.60000000000001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613</v>
      </c>
      <c r="B397" s="54" t="s">
        <v>614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619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620</v>
      </c>
      <c r="B403" s="54" t="s">
        <v>621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hidden="1" customHeight="1" x14ac:dyDescent="0.25">
      <c r="A407" s="54" t="s">
        <v>623</v>
      </c>
      <c r="B407" s="54" t="s">
        <v>624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626</v>
      </c>
      <c r="B408" s="54" t="s">
        <v>627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629</v>
      </c>
      <c r="B409" s="54" t="s">
        <v>630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632</v>
      </c>
      <c r="B410" s="54" t="s">
        <v>633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74" t="s">
        <v>634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customHeight="1" x14ac:dyDescent="0.25">
      <c r="A415" s="54" t="s">
        <v>635</v>
      </c>
      <c r="B415" s="54" t="s">
        <v>636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30</v>
      </c>
      <c r="Y415" s="542">
        <f>IFERROR(IF(X415="",0,CEILING((X415/$H415),1)*$H415),"")</f>
        <v>30</v>
      </c>
      <c r="Z415" s="36">
        <f>IFERROR(IF(Y415=0,"",ROUNDUP(Y415/H415,0)*0.00651),"")</f>
        <v>0.16275000000000001</v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52.5</v>
      </c>
      <c r="BN415" s="64">
        <f>IFERROR(Y415*I415/H415,"0")</f>
        <v>52.5</v>
      </c>
      <c r="BO415" s="64">
        <f>IFERROR(1/J415*(X415/H415),"0")</f>
        <v>0.13736263736263737</v>
      </c>
      <c r="BP415" s="64">
        <f>IFERROR(1/J415*(Y415/H415),"0")</f>
        <v>0.13736263736263737</v>
      </c>
    </row>
    <row r="416" spans="1:68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25</v>
      </c>
      <c r="Y416" s="543">
        <f>IFERROR(Y415/H415,"0")</f>
        <v>25</v>
      </c>
      <c r="Z416" s="543">
        <f>IFERROR(IF(Z415="",0,Z415),"0")</f>
        <v>0.16275000000000001</v>
      </c>
      <c r="AA416" s="544"/>
      <c r="AB416" s="544"/>
      <c r="AC416" s="544"/>
    </row>
    <row r="417" spans="1:68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30</v>
      </c>
      <c r="Y417" s="543">
        <f>IFERROR(SUM(Y415:Y415),"0")</f>
        <v>30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638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638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customHeight="1" x14ac:dyDescent="0.25">
      <c r="A421" s="54" t="s">
        <v>639</v>
      </c>
      <c r="B421" s="54" t="s">
        <v>640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70</v>
      </c>
      <c r="Y421" s="542">
        <f t="shared" ref="Y421:Y431" si="42">IFERROR(IF(X421="",0,CEILING((X421/$H421),1)*$H421),"")</f>
        <v>73.92</v>
      </c>
      <c r="Z421" s="36">
        <f t="shared" ref="Z421:Z426" si="43">IFERROR(IF(Y421=0,"",ROUNDUP(Y421/H421,0)*0.01196),"")</f>
        <v>0.16744000000000001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74.772727272727266</v>
      </c>
      <c r="BN421" s="64">
        <f t="shared" ref="BN421:BN431" si="45">IFERROR(Y421*I421/H421,"0")</f>
        <v>78.959999999999994</v>
      </c>
      <c r="BO421" s="64">
        <f t="shared" ref="BO421:BO431" si="46">IFERROR(1/J421*(X421/H421),"0")</f>
        <v>0.12747668997668998</v>
      </c>
      <c r="BP421" s="64">
        <f t="shared" ref="BP421:BP431" si="47">IFERROR(1/J421*(Y421/H421),"0")</f>
        <v>0.13461538461538464</v>
      </c>
    </row>
    <row r="422" spans="1:68" ht="27" hidden="1" customHeight="1" x14ac:dyDescent="0.25">
      <c r="A422" s="54" t="s">
        <v>641</v>
      </c>
      <c r="B422" s="54" t="s">
        <v>642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644</v>
      </c>
      <c r="B423" s="54" t="s">
        <v>645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80</v>
      </c>
      <c r="Y423" s="542">
        <f t="shared" si="42"/>
        <v>84.48</v>
      </c>
      <c r="Z423" s="36">
        <f t="shared" si="43"/>
        <v>0.19136</v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85.454545454545453</v>
      </c>
      <c r="BN423" s="64">
        <f t="shared" si="45"/>
        <v>90.24</v>
      </c>
      <c r="BO423" s="64">
        <f t="shared" si="46"/>
        <v>0.14568764568764569</v>
      </c>
      <c r="BP423" s="64">
        <f t="shared" si="47"/>
        <v>0.15384615384615385</v>
      </c>
    </row>
    <row r="424" spans="1:68" ht="27" hidden="1" customHeight="1" x14ac:dyDescent="0.25">
      <c r="A424" s="54" t="s">
        <v>647</v>
      </c>
      <c r="B424" s="54" t="s">
        <v>648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650</v>
      </c>
      <c r="B425" s="54" t="s">
        <v>651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653</v>
      </c>
      <c r="B426" s="54" t="s">
        <v>654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150</v>
      </c>
      <c r="Y426" s="542">
        <f t="shared" si="42"/>
        <v>153.12</v>
      </c>
      <c r="Z426" s="36">
        <f t="shared" si="43"/>
        <v>0.34683999999999998</v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160.22727272727272</v>
      </c>
      <c r="BN426" s="64">
        <f t="shared" si="45"/>
        <v>163.56</v>
      </c>
      <c r="BO426" s="64">
        <f t="shared" si="46"/>
        <v>0.27316433566433568</v>
      </c>
      <c r="BP426" s="64">
        <f t="shared" si="47"/>
        <v>0.27884615384615385</v>
      </c>
    </row>
    <row r="427" spans="1:68" ht="27" hidden="1" customHeight="1" x14ac:dyDescent="0.25">
      <c r="A427" s="54" t="s">
        <v>656</v>
      </c>
      <c r="B427" s="54" t="s">
        <v>657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90</v>
      </c>
      <c r="Y428" s="542">
        <f t="shared" si="42"/>
        <v>91.2</v>
      </c>
      <c r="Z428" s="36">
        <f>IFERROR(IF(Y428=0,"",ROUNDUP(Y428/H428,0)*0.00902),"")</f>
        <v>0.17138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129.9375</v>
      </c>
      <c r="BN428" s="64">
        <f t="shared" si="45"/>
        <v>131.66999999999999</v>
      </c>
      <c r="BO428" s="64">
        <f t="shared" si="46"/>
        <v>0.14204545454545456</v>
      </c>
      <c r="BP428" s="64">
        <f t="shared" si="47"/>
        <v>0.14393939393939395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120</v>
      </c>
      <c r="Y431" s="542">
        <f t="shared" si="42"/>
        <v>120</v>
      </c>
      <c r="Z431" s="36">
        <f>IFERROR(IF(Y431=0,"",ROUNDUP(Y431/H431,0)*0.00902),"")</f>
        <v>0.22550000000000001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173.25</v>
      </c>
      <c r="BN431" s="64">
        <f t="shared" si="45"/>
        <v>173.25</v>
      </c>
      <c r="BO431" s="64">
        <f t="shared" si="46"/>
        <v>0.18939393939393939</v>
      </c>
      <c r="BP431" s="64">
        <f t="shared" si="47"/>
        <v>0.18939393939393939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100.56818181818181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103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1.1025199999999999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510</v>
      </c>
      <c r="Y433" s="543">
        <f>IFERROR(SUM(Y421:Y431),"0")</f>
        <v>522.72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667</v>
      </c>
      <c r="B435" s="54" t="s">
        <v>668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150</v>
      </c>
      <c r="Y435" s="542">
        <f>IFERROR(IF(X435="",0,CEILING((X435/$H435),1)*$H435),"")</f>
        <v>153.12</v>
      </c>
      <c r="Z435" s="36">
        <f>IFERROR(IF(Y435=0,"",ROUNDUP(Y435/H435,0)*0.01196),"")</f>
        <v>0.34683999999999998</v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160.22727272727272</v>
      </c>
      <c r="BN435" s="64">
        <f>IFERROR(Y435*I435/H435,"0")</f>
        <v>163.56</v>
      </c>
      <c r="BO435" s="64">
        <f>IFERROR(1/J435*(X435/H435),"0")</f>
        <v>0.27316433566433568</v>
      </c>
      <c r="BP435" s="64">
        <f>IFERROR(1/J435*(Y435/H435),"0")</f>
        <v>0.27884615384615385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28.409090909090907</v>
      </c>
      <c r="Y438" s="543">
        <f>IFERROR(Y435/H435,"0")+IFERROR(Y436/H436,"0")+IFERROR(Y437/H437,"0")</f>
        <v>29</v>
      </c>
      <c r="Z438" s="543">
        <f>IFERROR(IF(Z435="",0,Z435),"0")+IFERROR(IF(Z436="",0,Z436),"0")+IFERROR(IF(Z437="",0,Z437),"0")</f>
        <v>0.34683999999999998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150</v>
      </c>
      <c r="Y439" s="543">
        <f>IFERROR(SUM(Y435:Y437),"0")</f>
        <v>153.12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674</v>
      </c>
      <c r="B441" s="54" t="s">
        <v>675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40</v>
      </c>
      <c r="Y441" s="542">
        <f t="shared" ref="Y441:Y446" si="48">IFERROR(IF(X441="",0,CEILING((X441/$H441),1)*$H441),"")</f>
        <v>42.24</v>
      </c>
      <c r="Z441" s="36">
        <f>IFERROR(IF(Y441=0,"",ROUNDUP(Y441/H441,0)*0.01196),"")</f>
        <v>9.5680000000000001E-2</v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42.727272727272727</v>
      </c>
      <c r="BN441" s="64">
        <f t="shared" ref="BN441:BN446" si="50">IFERROR(Y441*I441/H441,"0")</f>
        <v>45.12</v>
      </c>
      <c r="BO441" s="64">
        <f t="shared" ref="BO441:BO446" si="51">IFERROR(1/J441*(X441/H441),"0")</f>
        <v>7.2843822843822847E-2</v>
      </c>
      <c r="BP441" s="64">
        <f t="shared" ref="BP441:BP446" si="52">IFERROR(1/J441*(Y441/H441),"0")</f>
        <v>7.6923076923076927E-2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60</v>
      </c>
      <c r="Y442" s="542">
        <f t="shared" si="48"/>
        <v>63.36</v>
      </c>
      <c r="Z442" s="36">
        <f>IFERROR(IF(Y442=0,"",ROUNDUP(Y442/H442,0)*0.01196),"")</f>
        <v>0.14352000000000001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64.090909090909079</v>
      </c>
      <c r="BN442" s="64">
        <f t="shared" si="50"/>
        <v>67.679999999999993</v>
      </c>
      <c r="BO442" s="64">
        <f t="shared" si="51"/>
        <v>0.10926573426573427</v>
      </c>
      <c r="BP442" s="64">
        <f t="shared" si="52"/>
        <v>0.11538461538461539</v>
      </c>
    </row>
    <row r="443" spans="1:68" ht="27" customHeight="1" x14ac:dyDescent="0.25">
      <c r="A443" s="54" t="s">
        <v>680</v>
      </c>
      <c r="B443" s="54" t="s">
        <v>681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80</v>
      </c>
      <c r="Y443" s="542">
        <f t="shared" si="48"/>
        <v>84.48</v>
      </c>
      <c r="Z443" s="36">
        <f>IFERROR(IF(Y443=0,"",ROUNDUP(Y443/H443,0)*0.01196),"")</f>
        <v>0.19136</v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85.454545454545453</v>
      </c>
      <c r="BN443" s="64">
        <f t="shared" si="50"/>
        <v>90.24</v>
      </c>
      <c r="BO443" s="64">
        <f t="shared" si="51"/>
        <v>0.14568764568764569</v>
      </c>
      <c r="BP443" s="64">
        <f t="shared" si="52"/>
        <v>0.15384615384615385</v>
      </c>
    </row>
    <row r="444" spans="1:68" ht="27" customHeight="1" x14ac:dyDescent="0.25">
      <c r="A444" s="54" t="s">
        <v>683</v>
      </c>
      <c r="B444" s="54" t="s">
        <v>684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36</v>
      </c>
      <c r="Y444" s="542">
        <f t="shared" si="48"/>
        <v>38.4</v>
      </c>
      <c r="Z444" s="36">
        <f>IFERROR(IF(Y444=0,"",ROUNDUP(Y444/H444,0)*0.00902),"")</f>
        <v>7.2160000000000002E-2</v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51.975000000000001</v>
      </c>
      <c r="BN444" s="64">
        <f t="shared" si="50"/>
        <v>55.44</v>
      </c>
      <c r="BO444" s="64">
        <f t="shared" si="51"/>
        <v>5.6818181818181823E-2</v>
      </c>
      <c r="BP444" s="64">
        <f t="shared" si="52"/>
        <v>6.0606060606060608E-2</v>
      </c>
    </row>
    <row r="445" spans="1:68" ht="27" customHeight="1" x14ac:dyDescent="0.25">
      <c r="A445" s="54" t="s">
        <v>685</v>
      </c>
      <c r="B445" s="54" t="s">
        <v>686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12</v>
      </c>
      <c r="Y445" s="542">
        <f t="shared" si="48"/>
        <v>14.399999999999999</v>
      </c>
      <c r="Z445" s="36">
        <f>IFERROR(IF(Y445=0,"",ROUNDUP(Y445/H445,0)*0.00902),"")</f>
        <v>2.7060000000000001E-2</v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16.725000000000001</v>
      </c>
      <c r="BN445" s="64">
        <f t="shared" si="50"/>
        <v>20.07</v>
      </c>
      <c r="BO445" s="64">
        <f t="shared" si="51"/>
        <v>1.893939393939394E-2</v>
      </c>
      <c r="BP445" s="64">
        <f t="shared" si="52"/>
        <v>2.2727272727272728E-2</v>
      </c>
    </row>
    <row r="446" spans="1:68" ht="27" customHeight="1" x14ac:dyDescent="0.25">
      <c r="A446" s="54" t="s">
        <v>687</v>
      </c>
      <c r="B446" s="54" t="s">
        <v>688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54</v>
      </c>
      <c r="Y446" s="542">
        <f t="shared" si="48"/>
        <v>57.599999999999994</v>
      </c>
      <c r="Z446" s="36">
        <f>IFERROR(IF(Y446=0,"",ROUNDUP(Y446/H446,0)*0.00902),"")</f>
        <v>0.10824</v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75.262500000000017</v>
      </c>
      <c r="BN446" s="64">
        <f t="shared" si="50"/>
        <v>80.28</v>
      </c>
      <c r="BO446" s="64">
        <f t="shared" si="51"/>
        <v>8.5227272727272735E-2</v>
      </c>
      <c r="BP446" s="64">
        <f t="shared" si="52"/>
        <v>9.0909090909090912E-2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55.340909090909086</v>
      </c>
      <c r="Y447" s="543">
        <f>IFERROR(Y441/H441,"0")+IFERROR(Y442/H442,"0")+IFERROR(Y443/H443,"0")+IFERROR(Y444/H444,"0")+IFERROR(Y445/H445,"0")+IFERROR(Y446/H446,"0")</f>
        <v>59</v>
      </c>
      <c r="Z447" s="543">
        <f>IFERROR(IF(Z441="",0,Z441),"0")+IFERROR(IF(Z442="",0,Z442),"0")+IFERROR(IF(Z443="",0,Z443),"0")+IFERROR(IF(Z444="",0,Z444),"0")+IFERROR(IF(Z445="",0,Z445),"0")+IFERROR(IF(Z446="",0,Z446),"0")</f>
        <v>0.63802000000000003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282</v>
      </c>
      <c r="Y448" s="543">
        <f>IFERROR(SUM(Y441:Y446),"0")</f>
        <v>300.48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689</v>
      </c>
      <c r="B450" s="54" t="s">
        <v>690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692</v>
      </c>
      <c r="B451" s="54" t="s">
        <v>693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698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698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699</v>
      </c>
      <c r="B458" s="54" t="s">
        <v>700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702</v>
      </c>
      <c r="B459" s="54" t="s">
        <v>703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705</v>
      </c>
      <c r="B460" s="54" t="s">
        <v>706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708</v>
      </c>
      <c r="B461" s="54" t="s">
        <v>709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710</v>
      </c>
      <c r="B465" s="54" t="s">
        <v>711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719</v>
      </c>
      <c r="B471" s="54" t="s">
        <v>720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customHeight="1" x14ac:dyDescent="0.25">
      <c r="A476" s="54" t="s">
        <v>725</v>
      </c>
      <c r="B476" s="54" t="s">
        <v>726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1000</v>
      </c>
      <c r="Y476" s="542">
        <f>IFERROR(IF(X476="",0,CEILING((X476/$H476),1)*$H476),"")</f>
        <v>1008</v>
      </c>
      <c r="Z476" s="36">
        <f>IFERROR(IF(Y476=0,"",ROUNDUP(Y476/H476,0)*0.01898),"")</f>
        <v>2.1257600000000001</v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1057.6666666666667</v>
      </c>
      <c r="BN476" s="64">
        <f>IFERROR(Y476*I476/H476,"0")</f>
        <v>1066.1279999999999</v>
      </c>
      <c r="BO476" s="64">
        <f>IFERROR(1/J476*(X476/H476),"0")</f>
        <v>1.7361111111111112</v>
      </c>
      <c r="BP476" s="64">
        <f>IFERROR(1/J476*(Y476/H476),"0")</f>
        <v>1.75</v>
      </c>
    </row>
    <row r="477" spans="1:68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111.11111111111111</v>
      </c>
      <c r="Y477" s="543">
        <f>IFERROR(Y476/H476,"0")</f>
        <v>112</v>
      </c>
      <c r="Z477" s="543">
        <f>IFERROR(IF(Z476="",0,Z476),"0")</f>
        <v>2.1257600000000001</v>
      </c>
      <c r="AA477" s="544"/>
      <c r="AB477" s="544"/>
      <c r="AC477" s="544"/>
    </row>
    <row r="478" spans="1:68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1000</v>
      </c>
      <c r="Y478" s="543">
        <f>IFERROR(SUM(Y476:Y476),"0")</f>
        <v>1008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customHeight="1" x14ac:dyDescent="0.25">
      <c r="A480" s="54" t="s">
        <v>728</v>
      </c>
      <c r="B480" s="54" t="s">
        <v>729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10</v>
      </c>
      <c r="Y480" s="542">
        <f>IFERROR(IF(X480="",0,CEILING((X480/$H480),1)*$H480),"")</f>
        <v>18</v>
      </c>
      <c r="Z480" s="36">
        <f>IFERROR(IF(Y480=0,"",ROUNDUP(Y480/H480,0)*0.01898),"")</f>
        <v>3.7960000000000001E-2</v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10.483333333333334</v>
      </c>
      <c r="BN480" s="64">
        <f>IFERROR(Y480*I480/H480,"0")</f>
        <v>18.87</v>
      </c>
      <c r="BO480" s="64">
        <f>IFERROR(1/J480*(X480/H480),"0")</f>
        <v>1.7361111111111112E-2</v>
      </c>
      <c r="BP480" s="64">
        <f>IFERROR(1/J480*(Y480/H480),"0")</f>
        <v>3.125E-2</v>
      </c>
    </row>
    <row r="481" spans="1:68" ht="27" hidden="1" customHeight="1" x14ac:dyDescent="0.25">
      <c r="A481" s="54" t="s">
        <v>731</v>
      </c>
      <c r="B481" s="54" t="s">
        <v>732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1.1111111111111112</v>
      </c>
      <c r="Y482" s="543">
        <f>IFERROR(Y480/H480,"0")+IFERROR(Y481/H481,"0")</f>
        <v>2</v>
      </c>
      <c r="Z482" s="543">
        <f>IFERROR(IF(Z480="",0,Z480),"0")+IFERROR(IF(Z481="",0,Z481),"0")</f>
        <v>3.7960000000000001E-2</v>
      </c>
      <c r="AA482" s="544"/>
      <c r="AB482" s="544"/>
      <c r="AC482" s="544"/>
    </row>
    <row r="483" spans="1:68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10</v>
      </c>
      <c r="Y483" s="543">
        <f>IFERROR(SUM(Y480:Y481),"0")</f>
        <v>18</v>
      </c>
      <c r="Z483" s="37"/>
      <c r="AA483" s="544"/>
      <c r="AB483" s="544"/>
      <c r="AC483" s="544"/>
    </row>
    <row r="484" spans="1:68" ht="16.5" hidden="1" customHeight="1" x14ac:dyDescent="0.25">
      <c r="A484" s="574" t="s">
        <v>734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735</v>
      </c>
      <c r="B486" s="54" t="s">
        <v>736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738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17538.05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17764.329999999998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739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18709.533444869303</v>
      </c>
      <c r="Y490" s="543">
        <f>IFERROR(SUM(BN22:BN486),"0")</f>
        <v>18952.814999999999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740</v>
      </c>
      <c r="Q491" s="620"/>
      <c r="R491" s="620"/>
      <c r="S491" s="620"/>
      <c r="T491" s="620"/>
      <c r="U491" s="620"/>
      <c r="V491" s="621"/>
      <c r="W491" s="37" t="s">
        <v>741</v>
      </c>
      <c r="X491" s="38">
        <f>ROUNDUP(SUM(BO22:BO486),0)</f>
        <v>31</v>
      </c>
      <c r="Y491" s="38">
        <f>ROUNDUP(SUM(BP22:BP486),0)</f>
        <v>32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742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19484.533444869303</v>
      </c>
      <c r="Y492" s="543">
        <f>GrossWeightTotalR+PalletQtyTotalR*25</f>
        <v>19752.814999999999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743</v>
      </c>
      <c r="Q493" s="620"/>
      <c r="R493" s="620"/>
      <c r="S493" s="620"/>
      <c r="T493" s="620"/>
      <c r="U493" s="620"/>
      <c r="V493" s="621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3562.0425828960324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3601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744</v>
      </c>
      <c r="Q494" s="620"/>
      <c r="R494" s="620"/>
      <c r="S494" s="620"/>
      <c r="T494" s="620"/>
      <c r="U494" s="620"/>
      <c r="V494" s="621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35.948559999999993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258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536</v>
      </c>
      <c r="T496" s="635"/>
      <c r="U496" s="590" t="s">
        <v>587</v>
      </c>
      <c r="V496" s="667"/>
      <c r="W496" s="635"/>
      <c r="X496" s="538" t="s">
        <v>638</v>
      </c>
      <c r="Y496" s="590" t="s">
        <v>698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747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191</v>
      </c>
      <c r="G497" s="590" t="s">
        <v>223</v>
      </c>
      <c r="H497" s="590" t="s">
        <v>97</v>
      </c>
      <c r="I497" s="590" t="s">
        <v>259</v>
      </c>
      <c r="J497" s="590" t="s">
        <v>300</v>
      </c>
      <c r="K497" s="590" t="s">
        <v>360</v>
      </c>
      <c r="L497" s="590" t="s">
        <v>402</v>
      </c>
      <c r="M497" s="590" t="s">
        <v>418</v>
      </c>
      <c r="N497" s="539"/>
      <c r="O497" s="590" t="s">
        <v>429</v>
      </c>
      <c r="P497" s="590" t="s">
        <v>438</v>
      </c>
      <c r="Q497" s="590" t="s">
        <v>448</v>
      </c>
      <c r="R497" s="590" t="s">
        <v>526</v>
      </c>
      <c r="S497" s="590" t="s">
        <v>537</v>
      </c>
      <c r="T497" s="590" t="s">
        <v>571</v>
      </c>
      <c r="U497" s="590" t="s">
        <v>588</v>
      </c>
      <c r="V497" s="590" t="s">
        <v>619</v>
      </c>
      <c r="W497" s="590" t="s">
        <v>634</v>
      </c>
      <c r="X497" s="590" t="s">
        <v>638</v>
      </c>
      <c r="Y497" s="590" t="s">
        <v>698</v>
      </c>
      <c r="Z497" s="590" t="s">
        <v>734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7.2</v>
      </c>
      <c r="C499" s="46">
        <f>IFERROR(Y40*1,"0")+IFERROR(Y41*1,"0")+IFERROR(Y42*1,"0")+IFERROR(Y46*1,"0")</f>
        <v>311.20000000000005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682.80000000000007</v>
      </c>
      <c r="E499" s="46">
        <f>IFERROR(Y86*1,"0")+IFERROR(Y87*1,"0")+IFERROR(Y88*1,"0")+IFERROR(Y92*1,"0")+IFERROR(Y93*1,"0")+IFERROR(Y94*1,"0")+IFERROR(Y95*1,"0")</f>
        <v>1227.5999999999999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1420.02</v>
      </c>
      <c r="G499" s="46">
        <f>IFERROR(Y125*1,"0")+IFERROR(Y126*1,"0")+IFERROR(Y130*1,"0")+IFERROR(Y131*1,"0")+IFERROR(Y135*1,"0")+IFERROR(Y136*1,"0")</f>
        <v>164.16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583.38000000000011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1755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153.79999999999998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225.6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1537.85</v>
      </c>
      <c r="R499" s="46">
        <f>IFERROR(Y335*1,"0")+IFERROR(Y336*1,"0")+IFERROR(Y337*1,"0")</f>
        <v>1087.8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6371</v>
      </c>
      <c r="T499" s="46">
        <f>IFERROR(Y368*1,"0")+IFERROR(Y369*1,"0")+IFERROR(Y373*1,"0")+IFERROR(Y374*1,"0")+IFERROR(Y378*1,"0")+IFERROR(Y379*1,"0")</f>
        <v>87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117.60000000000001</v>
      </c>
      <c r="V499" s="46">
        <f>IFERROR(Y403*1,"0")+IFERROR(Y407*1,"0")+IFERROR(Y408*1,"0")+IFERROR(Y409*1,"0")+IFERROR(Y410*1,"0")</f>
        <v>0</v>
      </c>
      <c r="W499" s="46">
        <f>IFERROR(Y415*1,"0")</f>
        <v>30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976.32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1026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5,00"/>
        <filter val="1 100,00"/>
        <filter val="1 108,00"/>
        <filter val="1 700,00"/>
        <filter val="1 800,00"/>
        <filter val="1,11"/>
        <filter val="1,65"/>
        <filter val="10,00"/>
        <filter val="10,50"/>
        <filter val="100,00"/>
        <filter val="100,57"/>
        <filter val="109,26"/>
        <filter val="111,11"/>
        <filter val="112,50"/>
        <filter val="115,50"/>
        <filter val="12,00"/>
        <filter val="120,00"/>
        <filter val="13,33"/>
        <filter val="130,00"/>
        <filter val="14,00"/>
        <filter val="140,00"/>
        <filter val="15,00"/>
        <filter val="150,00"/>
        <filter val="16,00"/>
        <filter val="16,67"/>
        <filter val="160,00"/>
        <filter val="167,00"/>
        <filter val="17 538,05"/>
        <filter val="170,37"/>
        <filter val="18 709,53"/>
        <filter val="18,00"/>
        <filter val="18,75"/>
        <filter val="180,00"/>
        <filter val="19 484,53"/>
        <filter val="196,19"/>
        <filter val="2,22"/>
        <filter val="2,78"/>
        <filter val="20,00"/>
        <filter val="200,00"/>
        <filter val="21,03"/>
        <filter val="220,00"/>
        <filter val="224,00"/>
        <filter val="225,00"/>
        <filter val="232,22"/>
        <filter val="238,89"/>
        <filter val="24,00"/>
        <filter val="240,00"/>
        <filter val="25,00"/>
        <filter val="26,40"/>
        <filter val="27,00"/>
        <filter val="27,78"/>
        <filter val="272,50"/>
        <filter val="28,00"/>
        <filter val="28,41"/>
        <filter val="282,00"/>
        <filter val="3 562,04"/>
        <filter val="3,33"/>
        <filter val="3,50"/>
        <filter val="3,78"/>
        <filter val="3,85"/>
        <filter val="30,00"/>
        <filter val="300,00"/>
        <filter val="31"/>
        <filter val="310,00"/>
        <filter val="311,49"/>
        <filter val="346,33"/>
        <filter val="35,00"/>
        <filter val="36,00"/>
        <filter val="360,00"/>
        <filter val="375,00"/>
        <filter val="385,00"/>
        <filter val="4,17"/>
        <filter val="40,00"/>
        <filter val="400,00"/>
        <filter val="405,00"/>
        <filter val="425,00"/>
        <filter val="44,00"/>
        <filter val="45,00"/>
        <filter val="450,00"/>
        <filter val="465,00"/>
        <filter val="49,50"/>
        <filter val="5 165,00"/>
        <filter val="5,15"/>
        <filter val="50,00"/>
        <filter val="510,00"/>
        <filter val="516,67"/>
        <filter val="52,50"/>
        <filter val="53,89"/>
        <filter val="537,00"/>
        <filter val="54,00"/>
        <filter val="55,00"/>
        <filter val="55,34"/>
        <filter val="550,00"/>
        <filter val="56,48"/>
        <filter val="6,00"/>
        <filter val="60,00"/>
        <filter val="63,89"/>
        <filter val="640,00"/>
        <filter val="660,00"/>
        <filter val="70,00"/>
        <filter val="700,00"/>
        <filter val="75,00"/>
        <filter val="75,33"/>
        <filter val="77,00"/>
        <filter val="79,85"/>
        <filter val="8,00"/>
        <filter val="80,00"/>
        <filter val="81,67"/>
        <filter val="820,00"/>
        <filter val="85,00"/>
        <filter val="870,00"/>
        <filter val="90,00"/>
        <filter val="918,00"/>
        <filter val="93,33"/>
        <filter val="95,56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