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E16421DD-2318-40A9-8B38-DCEF4BCC62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Z22" i="1"/>
  <c r="Y22" i="1"/>
  <c r="Y23" i="1" s="1"/>
  <c r="P22" i="1"/>
  <c r="H10" i="1"/>
  <c r="A9" i="1"/>
  <c r="F10" i="1" s="1"/>
  <c r="D7" i="1"/>
  <c r="Q6" i="1"/>
  <c r="P2" i="1"/>
  <c r="X277" i="1" l="1"/>
  <c r="H9" i="1"/>
  <c r="A10" i="1"/>
  <c r="Y24" i="1"/>
  <c r="Y30" i="1"/>
  <c r="Y278" i="1" s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5" i="1" l="1"/>
  <c r="Y274" i="1"/>
  <c r="Y276" i="1"/>
  <c r="B287" i="1" l="1"/>
  <c r="Y277" i="1"/>
  <c r="C287" i="1"/>
  <c r="A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<sst xmlns="http://schemas.openxmlformats.org/spreadsheetml/2006/main" count="1229" uniqueCount="396">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</sst>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3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0"/>
      <c r="F1" s="290"/>
      <c r="G1" s="12" t="s">
        <v>1</v>
      </c>
      <c r="H1" s="323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8" t="s">
        <v>8</v>
      </c>
      <c r="B5" s="318"/>
      <c r="C5" s="319"/>
      <c r="D5" s="325"/>
      <c r="E5" s="326"/>
      <c r="F5" s="439" t="s">
        <v>9</v>
      </c>
      <c r="G5" s="319"/>
      <c r="H5" s="325"/>
      <c r="I5" s="408"/>
      <c r="J5" s="408"/>
      <c r="K5" s="408"/>
      <c r="L5" s="408"/>
      <c r="M5" s="326"/>
      <c r="N5" s="61"/>
      <c r="P5" s="24" t="s">
        <v>10</v>
      </c>
      <c r="Q5" s="446">
        <v>45957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48" t="s">
        <v>13</v>
      </c>
      <c r="B6" s="318"/>
      <c r="C6" s="319"/>
      <c r="D6" s="409" t="s">
        <v>14</v>
      </c>
      <c r="E6" s="410"/>
      <c r="F6" s="410"/>
      <c r="G6" s="410"/>
      <c r="H6" s="410"/>
      <c r="I6" s="410"/>
      <c r="J6" s="410"/>
      <c r="K6" s="410"/>
      <c r="L6" s="410"/>
      <c r="M6" s="346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72" t="s">
        <v>16</v>
      </c>
      <c r="U6" s="368"/>
      <c r="V6" s="397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3"/>
      <c r="U7" s="368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56" t="s">
        <v>18</v>
      </c>
      <c r="B8" s="280"/>
      <c r="C8" s="281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0">
        <v>0.41666666666666669</v>
      </c>
      <c r="R8" s="306"/>
      <c r="T8" s="283"/>
      <c r="U8" s="368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5"/>
      <c r="E9" s="27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77" t="str">
        <f>IF(AND($A$9="Тип доверенности/получателя при получении в адресе перегруза:",$D$9="Разовая доверенность"),"Введите ФИО","")</f>
        <v/>
      </c>
      <c r="I9" s="278"/>
      <c r="J9" s="2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8"/>
      <c r="L9" s="278"/>
      <c r="M9" s="278"/>
      <c r="N9" s="260"/>
      <c r="P9" s="26" t="s">
        <v>21</v>
      </c>
      <c r="Q9" s="343"/>
      <c r="R9" s="344"/>
      <c r="T9" s="283"/>
      <c r="U9" s="368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5"/>
      <c r="E10" s="27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93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3"/>
      <c r="R10" s="374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415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0"/>
      <c r="R12" s="306"/>
      <c r="S12" s="23"/>
      <c r="U12" s="24"/>
      <c r="V12" s="290"/>
      <c r="W12" s="283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5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1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0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1"/>
      <c r="Q16" s="361"/>
      <c r="R16" s="361"/>
      <c r="S16" s="361"/>
      <c r="T16" s="3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54" t="s">
        <v>38</v>
      </c>
      <c r="D17" s="293" t="s">
        <v>39</v>
      </c>
      <c r="E17" s="335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34"/>
      <c r="R17" s="334"/>
      <c r="S17" s="334"/>
      <c r="T17" s="335"/>
      <c r="U17" s="453" t="s">
        <v>51</v>
      </c>
      <c r="V17" s="319"/>
      <c r="W17" s="293" t="s">
        <v>52</v>
      </c>
      <c r="X17" s="293" t="s">
        <v>53</v>
      </c>
      <c r="Y17" s="454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4"/>
      <c r="AF17" s="435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6"/>
      <c r="E18" s="338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4"/>
      <c r="X18" s="294"/>
      <c r="Y18" s="455"/>
      <c r="Z18" s="407"/>
      <c r="AA18" s="392"/>
      <c r="AB18" s="392"/>
      <c r="AC18" s="392"/>
      <c r="AD18" s="436"/>
      <c r="AE18" s="437"/>
      <c r="AF18" s="438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2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303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6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7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7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2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303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126</v>
      </c>
      <c r="Y28" s="26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6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7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126</v>
      </c>
      <c r="Y30" s="270">
        <f>IFERROR(SUM(Y28:Y29),"0")</f>
        <v>126</v>
      </c>
      <c r="Z30" s="270">
        <f>IFERROR(IF(Z28="",0,Z28),"0")+IFERROR(IF(Z29="",0,Z29),"0")</f>
        <v>1.1856599999999999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7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189</v>
      </c>
      <c r="Y31" s="270">
        <f>IFERROR(SUMPRODUCT(Y28:Y29*H28:H29),"0")</f>
        <v>189</v>
      </c>
      <c r="Z31" s="37"/>
      <c r="AA31" s="271"/>
      <c r="AB31" s="271"/>
      <c r="AC31" s="271"/>
    </row>
    <row r="32" spans="1:68" ht="16.5" customHeight="1" x14ac:dyDescent="0.25">
      <c r="A32" s="282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303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4">
        <v>4620207490075</v>
      </c>
      <c r="E34" s="28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4">
        <v>4620207490174</v>
      </c>
      <c r="E35" s="28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4">
        <v>4620207490044</v>
      </c>
      <c r="E36" s="28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6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7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7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customHeight="1" x14ac:dyDescent="0.25">
      <c r="A39" s="282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303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4">
        <v>4607111039385</v>
      </c>
      <c r="E41" s="28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36</v>
      </c>
      <c r="Y41" s="269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4">
        <v>4607111038982</v>
      </c>
      <c r="E42" s="28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4">
        <v>4607111039354</v>
      </c>
      <c r="E43" s="28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4">
        <v>4607111039330</v>
      </c>
      <c r="E44" s="28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6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7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7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588</v>
      </c>
      <c r="Y46" s="270">
        <f>IFERROR(SUMPRODUCT(Y41:Y44*H41:H44),"0")</f>
        <v>588</v>
      </c>
      <c r="Z46" s="37"/>
      <c r="AA46" s="271"/>
      <c r="AB46" s="271"/>
      <c r="AC46" s="271"/>
    </row>
    <row r="47" spans="1:68" ht="16.5" customHeight="1" x14ac:dyDescent="0.25">
      <c r="A47" s="282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303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4">
        <v>4620207490822</v>
      </c>
      <c r="E49" s="28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6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7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7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303" t="s">
        <v>77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4">
        <v>4607111039712</v>
      </c>
      <c r="E53" s="28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6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7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7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303" t="s">
        <v>115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4">
        <v>4607111037008</v>
      </c>
      <c r="E57" s="28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4">
        <v>4607111037398</v>
      </c>
      <c r="E58" s="28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73"/>
      <c r="R58" s="273"/>
      <c r="S58" s="273"/>
      <c r="T58" s="274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6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7"/>
      <c r="P59" s="279" t="s">
        <v>73</v>
      </c>
      <c r="Q59" s="280"/>
      <c r="R59" s="280"/>
      <c r="S59" s="280"/>
      <c r="T59" s="280"/>
      <c r="U59" s="280"/>
      <c r="V59" s="281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7"/>
      <c r="P60" s="279" t="s">
        <v>73</v>
      </c>
      <c r="Q60" s="280"/>
      <c r="R60" s="280"/>
      <c r="S60" s="280"/>
      <c r="T60" s="280"/>
      <c r="U60" s="280"/>
      <c r="V60" s="281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303" t="s">
        <v>121</v>
      </c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4">
        <v>4607111039705</v>
      </c>
      <c r="E62" s="28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4">
        <v>4607111039729</v>
      </c>
      <c r="E63" s="28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73"/>
      <c r="R63" s="273"/>
      <c r="S63" s="273"/>
      <c r="T63" s="274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4">
        <v>4620207490228</v>
      </c>
      <c r="E64" s="28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73"/>
      <c r="R64" s="273"/>
      <c r="S64" s="273"/>
      <c r="T64" s="274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6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7"/>
      <c r="P65" s="279" t="s">
        <v>73</v>
      </c>
      <c r="Q65" s="280"/>
      <c r="R65" s="280"/>
      <c r="S65" s="280"/>
      <c r="T65" s="280"/>
      <c r="U65" s="280"/>
      <c r="V65" s="281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7"/>
      <c r="P66" s="279" t="s">
        <v>73</v>
      </c>
      <c r="Q66" s="280"/>
      <c r="R66" s="280"/>
      <c r="S66" s="280"/>
      <c r="T66" s="280"/>
      <c r="U66" s="280"/>
      <c r="V66" s="281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2" t="s">
        <v>129</v>
      </c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63"/>
      <c r="AB67" s="263"/>
      <c r="AC67" s="263"/>
    </row>
    <row r="68" spans="1:68" ht="14.25" customHeight="1" x14ac:dyDescent="0.25">
      <c r="A68" s="303" t="s">
        <v>64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4">
        <v>4607111037411</v>
      </c>
      <c r="E69" s="28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68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73"/>
      <c r="R69" s="273"/>
      <c r="S69" s="273"/>
      <c r="T69" s="274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72</v>
      </c>
      <c r="AK69" s="71">
        <v>1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4">
        <v>4607111036728</v>
      </c>
      <c r="E70" s="28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73"/>
      <c r="R70" s="273"/>
      <c r="S70" s="273"/>
      <c r="T70" s="274"/>
      <c r="U70" s="34"/>
      <c r="V70" s="34"/>
      <c r="W70" s="35" t="s">
        <v>70</v>
      </c>
      <c r="X70" s="268">
        <v>0</v>
      </c>
      <c r="Y70" s="269">
        <f>IFERROR(IF(X70="","",X70),"")</f>
        <v>0</v>
      </c>
      <c r="Z70" s="36">
        <f>IFERROR(IF(X70="","",X70*0.00866),"")</f>
        <v>0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86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7"/>
      <c r="P71" s="279" t="s">
        <v>73</v>
      </c>
      <c r="Q71" s="280"/>
      <c r="R71" s="280"/>
      <c r="S71" s="280"/>
      <c r="T71" s="280"/>
      <c r="U71" s="280"/>
      <c r="V71" s="281"/>
      <c r="W71" s="37" t="s">
        <v>70</v>
      </c>
      <c r="X71" s="270">
        <f>IFERROR(SUM(X69:X70),"0")</f>
        <v>0</v>
      </c>
      <c r="Y71" s="270">
        <f>IFERROR(SUM(Y69:Y70),"0")</f>
        <v>0</v>
      </c>
      <c r="Z71" s="270">
        <f>IFERROR(IF(Z69="",0,Z69),"0")+IFERROR(IF(Z70="",0,Z70),"0")</f>
        <v>0</v>
      </c>
      <c r="AA71" s="271"/>
      <c r="AB71" s="271"/>
      <c r="AC71" s="271"/>
    </row>
    <row r="72" spans="1:68" x14ac:dyDescent="0.2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7"/>
      <c r="P72" s="279" t="s">
        <v>73</v>
      </c>
      <c r="Q72" s="280"/>
      <c r="R72" s="280"/>
      <c r="S72" s="280"/>
      <c r="T72" s="280"/>
      <c r="U72" s="280"/>
      <c r="V72" s="281"/>
      <c r="W72" s="37" t="s">
        <v>74</v>
      </c>
      <c r="X72" s="270">
        <f>IFERROR(SUMPRODUCT(X69:X70*H69:H70),"0")</f>
        <v>0</v>
      </c>
      <c r="Y72" s="270">
        <f>IFERROR(SUMPRODUCT(Y69:Y70*H69:H70),"0")</f>
        <v>0</v>
      </c>
      <c r="Z72" s="37"/>
      <c r="AA72" s="271"/>
      <c r="AB72" s="271"/>
      <c r="AC72" s="271"/>
    </row>
    <row r="73" spans="1:68" ht="16.5" customHeight="1" x14ac:dyDescent="0.25">
      <c r="A73" s="282" t="s">
        <v>136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63"/>
      <c r="AB73" s="263"/>
      <c r="AC73" s="263"/>
    </row>
    <row r="74" spans="1:68" ht="14.25" customHeight="1" x14ac:dyDescent="0.25">
      <c r="A74" s="303" t="s">
        <v>121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4">
        <v>4607111033659</v>
      </c>
      <c r="E75" s="28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73"/>
      <c r="R75" s="273"/>
      <c r="S75" s="273"/>
      <c r="T75" s="274"/>
      <c r="U75" s="34"/>
      <c r="V75" s="34"/>
      <c r="W75" s="35" t="s">
        <v>70</v>
      </c>
      <c r="X75" s="268">
        <v>28</v>
      </c>
      <c r="Y75" s="269">
        <f>IFERROR(IF(X75="","",X75),"")</f>
        <v>28</v>
      </c>
      <c r="Z75" s="36">
        <f>IFERROR(IF(X75="","",X75*0.01788),"")</f>
        <v>0.50063999999999997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86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7"/>
      <c r="P76" s="279" t="s">
        <v>73</v>
      </c>
      <c r="Q76" s="280"/>
      <c r="R76" s="280"/>
      <c r="S76" s="280"/>
      <c r="T76" s="280"/>
      <c r="U76" s="280"/>
      <c r="V76" s="281"/>
      <c r="W76" s="37" t="s">
        <v>70</v>
      </c>
      <c r="X76" s="270">
        <f>IFERROR(SUM(X75:X75),"0")</f>
        <v>28</v>
      </c>
      <c r="Y76" s="270">
        <f>IFERROR(SUM(Y75:Y75),"0")</f>
        <v>28</v>
      </c>
      <c r="Z76" s="270">
        <f>IFERROR(IF(Z75="",0,Z75),"0")</f>
        <v>0.50063999999999997</v>
      </c>
      <c r="AA76" s="271"/>
      <c r="AB76" s="271"/>
      <c r="AC76" s="271"/>
    </row>
    <row r="77" spans="1:68" x14ac:dyDescent="0.2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7"/>
      <c r="P77" s="279" t="s">
        <v>73</v>
      </c>
      <c r="Q77" s="280"/>
      <c r="R77" s="280"/>
      <c r="S77" s="280"/>
      <c r="T77" s="280"/>
      <c r="U77" s="280"/>
      <c r="V77" s="281"/>
      <c r="W77" s="37" t="s">
        <v>74</v>
      </c>
      <c r="X77" s="270">
        <f>IFERROR(SUMPRODUCT(X75:X75*H75:H75),"0")</f>
        <v>100.8</v>
      </c>
      <c r="Y77" s="270">
        <f>IFERROR(SUMPRODUCT(Y75:Y75*H75:H75),"0")</f>
        <v>100.8</v>
      </c>
      <c r="Z77" s="37"/>
      <c r="AA77" s="271"/>
      <c r="AB77" s="271"/>
      <c r="AC77" s="271"/>
    </row>
    <row r="78" spans="1:68" ht="16.5" customHeight="1" x14ac:dyDescent="0.25">
      <c r="A78" s="282" t="s">
        <v>140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3"/>
      <c r="AB78" s="263"/>
      <c r="AC78" s="263"/>
    </row>
    <row r="79" spans="1:68" ht="14.25" customHeight="1" x14ac:dyDescent="0.25">
      <c r="A79" s="303" t="s">
        <v>141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4">
        <v>4607111034120</v>
      </c>
      <c r="E80" s="28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73"/>
      <c r="R80" s="273"/>
      <c r="S80" s="273"/>
      <c r="T80" s="274"/>
      <c r="U80" s="34"/>
      <c r="V80" s="34"/>
      <c r="W80" s="35" t="s">
        <v>70</v>
      </c>
      <c r="X80" s="268">
        <v>70</v>
      </c>
      <c r="Y80" s="269">
        <f>IFERROR(IF(X80="","",X80),"")</f>
        <v>70</v>
      </c>
      <c r="Z80" s="36">
        <f>IFERROR(IF(X80="","",X80*0.01788),"")</f>
        <v>1.2516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301.25200000000001</v>
      </c>
      <c r="BN80" s="67">
        <f>IFERROR(Y80*I80,"0")</f>
        <v>301.25200000000001</v>
      </c>
      <c r="BO80" s="67">
        <f>IFERROR(X80/J80,"0")</f>
        <v>1</v>
      </c>
      <c r="BP80" s="67">
        <f>IFERROR(Y80/J80,"0")</f>
        <v>1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4">
        <v>4607111034137</v>
      </c>
      <c r="E81" s="28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73"/>
      <c r="R81" s="273"/>
      <c r="S81" s="273"/>
      <c r="T81" s="274"/>
      <c r="U81" s="34"/>
      <c r="V81" s="34"/>
      <c r="W81" s="35" t="s">
        <v>70</v>
      </c>
      <c r="X81" s="268">
        <v>42</v>
      </c>
      <c r="Y81" s="269">
        <f>IFERROR(IF(X81="","",X81),"")</f>
        <v>42</v>
      </c>
      <c r="Z81" s="36">
        <f>IFERROR(IF(X81="","",X81*0.01788),"")</f>
        <v>0.75095999999999996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180.75120000000001</v>
      </c>
      <c r="BN81" s="67">
        <f>IFERROR(Y81*I81,"0")</f>
        <v>180.75120000000001</v>
      </c>
      <c r="BO81" s="67">
        <f>IFERROR(X81/J81,"0")</f>
        <v>0.6</v>
      </c>
      <c r="BP81" s="67">
        <f>IFERROR(Y81/J81,"0")</f>
        <v>0.6</v>
      </c>
    </row>
    <row r="82" spans="1:68" x14ac:dyDescent="0.2">
      <c r="A82" s="286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7"/>
      <c r="P82" s="279" t="s">
        <v>73</v>
      </c>
      <c r="Q82" s="280"/>
      <c r="R82" s="280"/>
      <c r="S82" s="280"/>
      <c r="T82" s="280"/>
      <c r="U82" s="280"/>
      <c r="V82" s="281"/>
      <c r="W82" s="37" t="s">
        <v>70</v>
      </c>
      <c r="X82" s="270">
        <f>IFERROR(SUM(X80:X81),"0")</f>
        <v>112</v>
      </c>
      <c r="Y82" s="270">
        <f>IFERROR(SUM(Y80:Y81),"0")</f>
        <v>112</v>
      </c>
      <c r="Z82" s="270">
        <f>IFERROR(IF(Z80="",0,Z80),"0")+IFERROR(IF(Z81="",0,Z81),"0")</f>
        <v>2.0025599999999999</v>
      </c>
      <c r="AA82" s="271"/>
      <c r="AB82" s="271"/>
      <c r="AC82" s="271"/>
    </row>
    <row r="83" spans="1:68" x14ac:dyDescent="0.2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7"/>
      <c r="P83" s="279" t="s">
        <v>73</v>
      </c>
      <c r="Q83" s="280"/>
      <c r="R83" s="280"/>
      <c r="S83" s="280"/>
      <c r="T83" s="280"/>
      <c r="U83" s="280"/>
      <c r="V83" s="281"/>
      <c r="W83" s="37" t="s">
        <v>74</v>
      </c>
      <c r="X83" s="270">
        <f>IFERROR(SUMPRODUCT(X80:X81*H80:H81),"0")</f>
        <v>403.20000000000005</v>
      </c>
      <c r="Y83" s="270">
        <f>IFERROR(SUMPRODUCT(Y80:Y81*H80:H81),"0")</f>
        <v>403.20000000000005</v>
      </c>
      <c r="Z83" s="37"/>
      <c r="AA83" s="271"/>
      <c r="AB83" s="271"/>
      <c r="AC83" s="271"/>
    </row>
    <row r="84" spans="1:68" ht="16.5" customHeight="1" x14ac:dyDescent="0.25">
      <c r="A84" s="282" t="s">
        <v>148</v>
      </c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63"/>
      <c r="AB84" s="263"/>
      <c r="AC84" s="263"/>
    </row>
    <row r="85" spans="1:68" ht="14.25" customHeight="1" x14ac:dyDescent="0.25">
      <c r="A85" s="303" t="s">
        <v>121</v>
      </c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4">
        <v>4620207491027</v>
      </c>
      <c r="E86" s="28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73"/>
      <c r="R86" s="273"/>
      <c r="S86" s="273"/>
      <c r="T86" s="274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4">
        <v>4620207491003</v>
      </c>
      <c r="E87" s="28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73"/>
      <c r="R87" s="273"/>
      <c r="S87" s="273"/>
      <c r="T87" s="274"/>
      <c r="U87" s="34"/>
      <c r="V87" s="34"/>
      <c r="W87" s="35" t="s">
        <v>70</v>
      </c>
      <c r="X87" s="268">
        <v>28</v>
      </c>
      <c r="Y87" s="269">
        <f t="shared" si="0"/>
        <v>28</v>
      </c>
      <c r="Z87" s="36">
        <f t="shared" si="1"/>
        <v>0.50063999999999997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100.3408</v>
      </c>
      <c r="BN87" s="67">
        <f t="shared" si="3"/>
        <v>100.3408</v>
      </c>
      <c r="BO87" s="67">
        <f t="shared" si="4"/>
        <v>0.4</v>
      </c>
      <c r="BP87" s="67">
        <f t="shared" si="5"/>
        <v>0.4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4">
        <v>4620207491034</v>
      </c>
      <c r="E88" s="28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73"/>
      <c r="R88" s="273"/>
      <c r="S88" s="273"/>
      <c r="T88" s="274"/>
      <c r="U88" s="34"/>
      <c r="V88" s="34"/>
      <c r="W88" s="35" t="s">
        <v>70</v>
      </c>
      <c r="X88" s="268">
        <v>28</v>
      </c>
      <c r="Y88" s="269">
        <f t="shared" si="0"/>
        <v>28</v>
      </c>
      <c r="Z88" s="36">
        <f t="shared" si="1"/>
        <v>0.50063999999999997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4">
        <v>4620207491010</v>
      </c>
      <c r="E89" s="28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73"/>
      <c r="R89" s="273"/>
      <c r="S89" s="273"/>
      <c r="T89" s="274"/>
      <c r="U89" s="34"/>
      <c r="V89" s="34"/>
      <c r="W89" s="35" t="s">
        <v>70</v>
      </c>
      <c r="X89" s="268">
        <v>70</v>
      </c>
      <c r="Y89" s="269">
        <f t="shared" si="0"/>
        <v>70</v>
      </c>
      <c r="Z89" s="36">
        <f t="shared" si="1"/>
        <v>1.2516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4">
        <v>4607111035028</v>
      </c>
      <c r="E90" s="28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si="0"/>
        <v>14</v>
      </c>
      <c r="Z90" s="36">
        <f t="shared" si="1"/>
        <v>0.25031999999999999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62.283200000000008</v>
      </c>
      <c r="BN90" s="67">
        <f t="shared" si="3"/>
        <v>62.283200000000008</v>
      </c>
      <c r="BO90" s="67">
        <f t="shared" si="4"/>
        <v>0.2</v>
      </c>
      <c r="BP90" s="67">
        <f t="shared" si="5"/>
        <v>0.2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4">
        <v>4607111036407</v>
      </c>
      <c r="E91" s="28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73"/>
      <c r="R91" s="273"/>
      <c r="S91" s="273"/>
      <c r="T91" s="274"/>
      <c r="U91" s="34"/>
      <c r="V91" s="34"/>
      <c r="W91" s="35" t="s">
        <v>70</v>
      </c>
      <c r="X91" s="268">
        <v>14</v>
      </c>
      <c r="Y91" s="269">
        <f t="shared" si="0"/>
        <v>14</v>
      </c>
      <c r="Z91" s="36">
        <f t="shared" si="1"/>
        <v>0.25031999999999999</v>
      </c>
      <c r="AA91" s="56"/>
      <c r="AB91" s="57"/>
      <c r="AC91" s="126" t="s">
        <v>162</v>
      </c>
      <c r="AG91" s="67"/>
      <c r="AJ91" s="71" t="s">
        <v>72</v>
      </c>
      <c r="AK91" s="71">
        <v>1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6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7"/>
      <c r="P92" s="279" t="s">
        <v>73</v>
      </c>
      <c r="Q92" s="280"/>
      <c r="R92" s="280"/>
      <c r="S92" s="280"/>
      <c r="T92" s="280"/>
      <c r="U92" s="280"/>
      <c r="V92" s="281"/>
      <c r="W92" s="37" t="s">
        <v>70</v>
      </c>
      <c r="X92" s="270">
        <f>IFERROR(SUM(X86:X91),"0")</f>
        <v>182</v>
      </c>
      <c r="Y92" s="270">
        <f>IFERROR(SUM(Y86:Y91),"0")</f>
        <v>182</v>
      </c>
      <c r="Z92" s="270">
        <f>IFERROR(IF(Z86="",0,Z86),"0")+IFERROR(IF(Z87="",0,Z87),"0")+IFERROR(IF(Z88="",0,Z88),"0")+IFERROR(IF(Z89="",0,Z89),"0")+IFERROR(IF(Z90="",0,Z90),"0")+IFERROR(IF(Z91="",0,Z91),"0")</f>
        <v>3.2541599999999997</v>
      </c>
      <c r="AA92" s="271"/>
      <c r="AB92" s="271"/>
      <c r="AC92" s="271"/>
    </row>
    <row r="93" spans="1:68" x14ac:dyDescent="0.2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7"/>
      <c r="P93" s="279" t="s">
        <v>73</v>
      </c>
      <c r="Q93" s="280"/>
      <c r="R93" s="280"/>
      <c r="S93" s="280"/>
      <c r="T93" s="280"/>
      <c r="U93" s="280"/>
      <c r="V93" s="281"/>
      <c r="W93" s="37" t="s">
        <v>74</v>
      </c>
      <c r="X93" s="270">
        <f>IFERROR(SUMPRODUCT(X86:X91*H86:H91),"0")</f>
        <v>556.07999999999993</v>
      </c>
      <c r="Y93" s="270">
        <f>IFERROR(SUMPRODUCT(Y86:Y91*H86:H91),"0")</f>
        <v>556.07999999999993</v>
      </c>
      <c r="Z93" s="37"/>
      <c r="AA93" s="271"/>
      <c r="AB93" s="271"/>
      <c r="AC93" s="271"/>
    </row>
    <row r="94" spans="1:68" ht="16.5" customHeight="1" x14ac:dyDescent="0.25">
      <c r="A94" s="282" t="s">
        <v>163</v>
      </c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63"/>
      <c r="AB94" s="263"/>
      <c r="AC94" s="263"/>
    </row>
    <row r="95" spans="1:68" ht="14.25" customHeight="1" x14ac:dyDescent="0.25">
      <c r="A95" s="303" t="s">
        <v>115</v>
      </c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4">
        <v>4607025784012</v>
      </c>
      <c r="E96" s="28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73"/>
      <c r="R96" s="273"/>
      <c r="S96" s="273"/>
      <c r="T96" s="274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4">
        <v>4607025784319</v>
      </c>
      <c r="E97" s="28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73"/>
      <c r="R97" s="273"/>
      <c r="S97" s="273"/>
      <c r="T97" s="274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6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7"/>
      <c r="P98" s="279" t="s">
        <v>73</v>
      </c>
      <c r="Q98" s="280"/>
      <c r="R98" s="280"/>
      <c r="S98" s="280"/>
      <c r="T98" s="280"/>
      <c r="U98" s="280"/>
      <c r="V98" s="281"/>
      <c r="W98" s="37" t="s">
        <v>70</v>
      </c>
      <c r="X98" s="270">
        <f>IFERROR(SUM(X96:X97),"0")</f>
        <v>14</v>
      </c>
      <c r="Y98" s="270">
        <f>IFERROR(SUM(Y96:Y97),"0")</f>
        <v>14</v>
      </c>
      <c r="Z98" s="270">
        <f>IFERROR(IF(Z96="",0,Z96),"0")+IFERROR(IF(Z97="",0,Z97),"0")</f>
        <v>0.13103999999999999</v>
      </c>
      <c r="AA98" s="271"/>
      <c r="AB98" s="271"/>
      <c r="AC98" s="271"/>
    </row>
    <row r="99" spans="1:68" x14ac:dyDescent="0.2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7"/>
      <c r="P99" s="279" t="s">
        <v>73</v>
      </c>
      <c r="Q99" s="280"/>
      <c r="R99" s="280"/>
      <c r="S99" s="280"/>
      <c r="T99" s="280"/>
      <c r="U99" s="280"/>
      <c r="V99" s="281"/>
      <c r="W99" s="37" t="s">
        <v>74</v>
      </c>
      <c r="X99" s="270">
        <f>IFERROR(SUMPRODUCT(X96:X97*H96:H97),"0")</f>
        <v>30.240000000000002</v>
      </c>
      <c r="Y99" s="270">
        <f>IFERROR(SUMPRODUCT(Y96:Y97*H96:H97),"0")</f>
        <v>30.240000000000002</v>
      </c>
      <c r="Z99" s="37"/>
      <c r="AA99" s="271"/>
      <c r="AB99" s="271"/>
      <c r="AC99" s="271"/>
    </row>
    <row r="100" spans="1:68" ht="16.5" customHeight="1" x14ac:dyDescent="0.25">
      <c r="A100" s="282" t="s">
        <v>169</v>
      </c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63"/>
      <c r="AB100" s="263"/>
      <c r="AC100" s="263"/>
    </row>
    <row r="101" spans="1:68" ht="14.25" customHeight="1" x14ac:dyDescent="0.25">
      <c r="A101" s="303" t="s">
        <v>64</v>
      </c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4">
        <v>4620207491157</v>
      </c>
      <c r="E102" s="28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2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73"/>
      <c r="R102" s="273"/>
      <c r="S102" s="273"/>
      <c r="T102" s="274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4">
        <v>4607111039262</v>
      </c>
      <c r="E103" s="28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73"/>
      <c r="R103" s="273"/>
      <c r="S103" s="273"/>
      <c r="T103" s="274"/>
      <c r="U103" s="34"/>
      <c r="V103" s="34"/>
      <c r="W103" s="35" t="s">
        <v>70</v>
      </c>
      <c r="X103" s="268">
        <v>0</v>
      </c>
      <c r="Y103" s="269">
        <f t="shared" si="6"/>
        <v>0</v>
      </c>
      <c r="Z103" s="36">
        <f t="shared" si="7"/>
        <v>0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4">
        <v>4607111039248</v>
      </c>
      <c r="E104" s="28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73"/>
      <c r="R104" s="273"/>
      <c r="S104" s="273"/>
      <c r="T104" s="274"/>
      <c r="U104" s="34"/>
      <c r="V104" s="34"/>
      <c r="W104" s="35" t="s">
        <v>70</v>
      </c>
      <c r="X104" s="268">
        <v>72</v>
      </c>
      <c r="Y104" s="269">
        <f t="shared" si="6"/>
        <v>72</v>
      </c>
      <c r="Z104" s="36">
        <f t="shared" si="7"/>
        <v>1.1160000000000001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525.6</v>
      </c>
      <c r="BN104" s="67">
        <f t="shared" si="9"/>
        <v>525.6</v>
      </c>
      <c r="BO104" s="67">
        <f t="shared" si="10"/>
        <v>0.8571428571428571</v>
      </c>
      <c r="BP104" s="67">
        <f t="shared" si="11"/>
        <v>0.8571428571428571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4">
        <v>4607111037145</v>
      </c>
      <c r="E105" s="28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73"/>
      <c r="R105" s="273"/>
      <c r="S105" s="273"/>
      <c r="T105" s="274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4">
        <v>4607111039293</v>
      </c>
      <c r="E106" s="28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4">
        <v>4607111039279</v>
      </c>
      <c r="E107" s="28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96</v>
      </c>
      <c r="Y107" s="269">
        <f t="shared" si="6"/>
        <v>96</v>
      </c>
      <c r="Z107" s="36">
        <f t="shared" si="7"/>
        <v>1.488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700.8</v>
      </c>
      <c r="BN107" s="67">
        <f t="shared" si="9"/>
        <v>700.8</v>
      </c>
      <c r="BO107" s="67">
        <f t="shared" si="10"/>
        <v>1.1428571428571428</v>
      </c>
      <c r="BP107" s="67">
        <f t="shared" si="11"/>
        <v>1.1428571428571428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4">
        <v>4607111037435</v>
      </c>
      <c r="E108" s="28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6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7"/>
      <c r="P109" s="279" t="s">
        <v>73</v>
      </c>
      <c r="Q109" s="280"/>
      <c r="R109" s="280"/>
      <c r="S109" s="280"/>
      <c r="T109" s="280"/>
      <c r="U109" s="280"/>
      <c r="V109" s="281"/>
      <c r="W109" s="37" t="s">
        <v>70</v>
      </c>
      <c r="X109" s="270">
        <f>IFERROR(SUM(X102:X108),"0")</f>
        <v>168</v>
      </c>
      <c r="Y109" s="270">
        <f>IFERROR(SUM(Y102:Y108),"0")</f>
        <v>168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2.6040000000000001</v>
      </c>
      <c r="AA109" s="271"/>
      <c r="AB109" s="271"/>
      <c r="AC109" s="271"/>
    </row>
    <row r="110" spans="1:68" x14ac:dyDescent="0.2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7"/>
      <c r="P110" s="279" t="s">
        <v>73</v>
      </c>
      <c r="Q110" s="280"/>
      <c r="R110" s="280"/>
      <c r="S110" s="280"/>
      <c r="T110" s="280"/>
      <c r="U110" s="280"/>
      <c r="V110" s="281"/>
      <c r="W110" s="37" t="s">
        <v>74</v>
      </c>
      <c r="X110" s="270">
        <f>IFERROR(SUMPRODUCT(X102:X108*H102:H108),"0")</f>
        <v>1176</v>
      </c>
      <c r="Y110" s="270">
        <f>IFERROR(SUMPRODUCT(Y102:Y108*H102:H108),"0")</f>
        <v>1176</v>
      </c>
      <c r="Z110" s="37"/>
      <c r="AA110" s="271"/>
      <c r="AB110" s="271"/>
      <c r="AC110" s="271"/>
    </row>
    <row r="111" spans="1:68" ht="14.25" customHeight="1" x14ac:dyDescent="0.25">
      <c r="A111" s="303" t="s">
        <v>121</v>
      </c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4">
        <v>4620207490983</v>
      </c>
      <c r="E112" s="28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1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73"/>
      <c r="R112" s="273"/>
      <c r="S112" s="273"/>
      <c r="T112" s="274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286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7"/>
      <c r="P113" s="279" t="s">
        <v>73</v>
      </c>
      <c r="Q113" s="280"/>
      <c r="R113" s="280"/>
      <c r="S113" s="280"/>
      <c r="T113" s="280"/>
      <c r="U113" s="280"/>
      <c r="V113" s="281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  <c r="O114" s="287"/>
      <c r="P114" s="279" t="s">
        <v>73</v>
      </c>
      <c r="Q114" s="280"/>
      <c r="R114" s="280"/>
      <c r="S114" s="280"/>
      <c r="T114" s="280"/>
      <c r="U114" s="280"/>
      <c r="V114" s="281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303" t="s">
        <v>190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4">
        <v>4620207491140</v>
      </c>
      <c r="E116" s="28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28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73"/>
      <c r="R116" s="273"/>
      <c r="S116" s="273"/>
      <c r="T116" s="274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6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7"/>
      <c r="P117" s="279" t="s">
        <v>73</v>
      </c>
      <c r="Q117" s="280"/>
      <c r="R117" s="280"/>
      <c r="S117" s="280"/>
      <c r="T117" s="280"/>
      <c r="U117" s="280"/>
      <c r="V117" s="281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  <c r="O118" s="287"/>
      <c r="P118" s="279" t="s">
        <v>73</v>
      </c>
      <c r="Q118" s="280"/>
      <c r="R118" s="280"/>
      <c r="S118" s="280"/>
      <c r="T118" s="280"/>
      <c r="U118" s="280"/>
      <c r="V118" s="281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2" t="s">
        <v>194</v>
      </c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63"/>
      <c r="AB119" s="263"/>
      <c r="AC119" s="263"/>
    </row>
    <row r="120" spans="1:68" ht="14.25" customHeight="1" x14ac:dyDescent="0.25">
      <c r="A120" s="303" t="s">
        <v>121</v>
      </c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4">
        <v>4607111034014</v>
      </c>
      <c r="E121" s="28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73"/>
      <c r="R121" s="273"/>
      <c r="S121" s="273"/>
      <c r="T121" s="274"/>
      <c r="U121" s="34"/>
      <c r="V121" s="34"/>
      <c r="W121" s="35" t="s">
        <v>70</v>
      </c>
      <c r="X121" s="268">
        <v>14</v>
      </c>
      <c r="Y121" s="26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4">
        <v>4607111033994</v>
      </c>
      <c r="E122" s="28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73"/>
      <c r="R122" s="273"/>
      <c r="S122" s="273"/>
      <c r="T122" s="274"/>
      <c r="U122" s="34"/>
      <c r="V122" s="34"/>
      <c r="W122" s="35" t="s">
        <v>70</v>
      </c>
      <c r="X122" s="268">
        <v>56</v>
      </c>
      <c r="Y122" s="269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286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7"/>
      <c r="P123" s="279" t="s">
        <v>73</v>
      </c>
      <c r="Q123" s="280"/>
      <c r="R123" s="280"/>
      <c r="S123" s="280"/>
      <c r="T123" s="280"/>
      <c r="U123" s="280"/>
      <c r="V123" s="281"/>
      <c r="W123" s="37" t="s">
        <v>70</v>
      </c>
      <c r="X123" s="270">
        <f>IFERROR(SUM(X121:X122),"0")</f>
        <v>70</v>
      </c>
      <c r="Y123" s="270">
        <f>IFERROR(SUM(Y121:Y122),"0")</f>
        <v>70</v>
      </c>
      <c r="Z123" s="270">
        <f>IFERROR(IF(Z121="",0,Z121),"0")+IFERROR(IF(Z122="",0,Z122),"0")</f>
        <v>1.2515999999999998</v>
      </c>
      <c r="AA123" s="271"/>
      <c r="AB123" s="271"/>
      <c r="AC123" s="271"/>
    </row>
    <row r="124" spans="1:68" x14ac:dyDescent="0.2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7"/>
      <c r="P124" s="279" t="s">
        <v>73</v>
      </c>
      <c r="Q124" s="280"/>
      <c r="R124" s="280"/>
      <c r="S124" s="280"/>
      <c r="T124" s="280"/>
      <c r="U124" s="280"/>
      <c r="V124" s="281"/>
      <c r="W124" s="37" t="s">
        <v>74</v>
      </c>
      <c r="X124" s="270">
        <f>IFERROR(SUMPRODUCT(X121:X122*H121:H122),"0")</f>
        <v>210</v>
      </c>
      <c r="Y124" s="270">
        <f>IFERROR(SUMPRODUCT(Y121:Y122*H121:H122),"0")</f>
        <v>210</v>
      </c>
      <c r="Z124" s="37"/>
      <c r="AA124" s="271"/>
      <c r="AB124" s="271"/>
      <c r="AC124" s="271"/>
    </row>
    <row r="125" spans="1:68" ht="16.5" customHeight="1" x14ac:dyDescent="0.25">
      <c r="A125" s="282" t="s">
        <v>202</v>
      </c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63"/>
      <c r="AB125" s="263"/>
      <c r="AC125" s="263"/>
    </row>
    <row r="126" spans="1:68" ht="14.25" customHeight="1" x14ac:dyDescent="0.25">
      <c r="A126" s="303" t="s">
        <v>121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4">
        <v>4607111039095</v>
      </c>
      <c r="E127" s="28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3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73"/>
      <c r="R127" s="273"/>
      <c r="S127" s="273"/>
      <c r="T127" s="274"/>
      <c r="U127" s="34"/>
      <c r="V127" s="34"/>
      <c r="W127" s="35" t="s">
        <v>70</v>
      </c>
      <c r="X127" s="268">
        <v>28</v>
      </c>
      <c r="Y127" s="26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104.944</v>
      </c>
      <c r="BN127" s="67">
        <f>IFERROR(Y127*I127,"0")</f>
        <v>104.944</v>
      </c>
      <c r="BO127" s="67">
        <f>IFERROR(X127/J127,"0")</f>
        <v>0.4</v>
      </c>
      <c r="BP127" s="67">
        <f>IFERROR(Y127/J127,"0")</f>
        <v>0.4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4">
        <v>4607111034199</v>
      </c>
      <c r="E128" s="28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73"/>
      <c r="R128" s="273"/>
      <c r="S128" s="273"/>
      <c r="T128" s="274"/>
      <c r="U128" s="34"/>
      <c r="V128" s="34"/>
      <c r="W128" s="35" t="s">
        <v>70</v>
      </c>
      <c r="X128" s="268">
        <v>56</v>
      </c>
      <c r="Y128" s="269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207.40159999999997</v>
      </c>
      <c r="BN128" s="67">
        <f>IFERROR(Y128*I128,"0")</f>
        <v>207.40159999999997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28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7"/>
      <c r="P129" s="279" t="s">
        <v>73</v>
      </c>
      <c r="Q129" s="280"/>
      <c r="R129" s="280"/>
      <c r="S129" s="280"/>
      <c r="T129" s="280"/>
      <c r="U129" s="280"/>
      <c r="V129" s="281"/>
      <c r="W129" s="37" t="s">
        <v>70</v>
      </c>
      <c r="X129" s="270">
        <f>IFERROR(SUM(X127:X128),"0")</f>
        <v>84</v>
      </c>
      <c r="Y129" s="270">
        <f>IFERROR(SUM(Y127:Y128),"0")</f>
        <v>84</v>
      </c>
      <c r="Z129" s="270">
        <f>IFERROR(IF(Z127="",0,Z127),"0")+IFERROR(IF(Z128="",0,Z128),"0")</f>
        <v>1.5019199999999999</v>
      </c>
      <c r="AA129" s="271"/>
      <c r="AB129" s="271"/>
      <c r="AC129" s="271"/>
    </row>
    <row r="130" spans="1:68" x14ac:dyDescent="0.2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7"/>
      <c r="P130" s="279" t="s">
        <v>73</v>
      </c>
      <c r="Q130" s="280"/>
      <c r="R130" s="280"/>
      <c r="S130" s="280"/>
      <c r="T130" s="280"/>
      <c r="U130" s="280"/>
      <c r="V130" s="281"/>
      <c r="W130" s="37" t="s">
        <v>74</v>
      </c>
      <c r="X130" s="270">
        <f>IFERROR(SUMPRODUCT(X127:X128*H127:H128),"0")</f>
        <v>252</v>
      </c>
      <c r="Y130" s="270">
        <f>IFERROR(SUMPRODUCT(Y127:Y128*H127:H128),"0")</f>
        <v>252</v>
      </c>
      <c r="Z130" s="37"/>
      <c r="AA130" s="271"/>
      <c r="AB130" s="271"/>
      <c r="AC130" s="271"/>
    </row>
    <row r="131" spans="1:68" ht="16.5" customHeight="1" x14ac:dyDescent="0.25">
      <c r="A131" s="282" t="s">
        <v>209</v>
      </c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63"/>
      <c r="AB131" s="263"/>
      <c r="AC131" s="263"/>
    </row>
    <row r="132" spans="1:68" ht="14.25" customHeight="1" x14ac:dyDescent="0.25">
      <c r="A132" s="303" t="s">
        <v>121</v>
      </c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4">
        <v>4620207490914</v>
      </c>
      <c r="E133" s="28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73"/>
      <c r="R133" s="273"/>
      <c r="S133" s="273"/>
      <c r="T133" s="274"/>
      <c r="U133" s="34"/>
      <c r="V133" s="34"/>
      <c r="W133" s="35" t="s">
        <v>70</v>
      </c>
      <c r="X133" s="268">
        <v>42</v>
      </c>
      <c r="Y133" s="269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112.56</v>
      </c>
      <c r="BN133" s="67">
        <f>IFERROR(Y133*I133,"0")</f>
        <v>112.56</v>
      </c>
      <c r="BO133" s="67">
        <f>IFERROR(X133/J133,"0")</f>
        <v>0.6</v>
      </c>
      <c r="BP133" s="67">
        <f>IFERROR(Y133/J133,"0")</f>
        <v>0.6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4">
        <v>4620207490853</v>
      </c>
      <c r="E134" s="28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73"/>
      <c r="R134" s="273"/>
      <c r="S134" s="273"/>
      <c r="T134" s="274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7"/>
      <c r="P135" s="279" t="s">
        <v>73</v>
      </c>
      <c r="Q135" s="280"/>
      <c r="R135" s="280"/>
      <c r="S135" s="280"/>
      <c r="T135" s="280"/>
      <c r="U135" s="280"/>
      <c r="V135" s="281"/>
      <c r="W135" s="37" t="s">
        <v>70</v>
      </c>
      <c r="X135" s="270">
        <f>IFERROR(SUM(X133:X134),"0")</f>
        <v>56</v>
      </c>
      <c r="Y135" s="270">
        <f>IFERROR(SUM(Y133:Y134),"0")</f>
        <v>56</v>
      </c>
      <c r="Z135" s="270">
        <f>IFERROR(IF(Z133="",0,Z133),"0")+IFERROR(IF(Z134="",0,Z134),"0")</f>
        <v>1.0012799999999999</v>
      </c>
      <c r="AA135" s="271"/>
      <c r="AB135" s="271"/>
      <c r="AC135" s="271"/>
    </row>
    <row r="136" spans="1:68" x14ac:dyDescent="0.2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7"/>
      <c r="P136" s="279" t="s">
        <v>73</v>
      </c>
      <c r="Q136" s="280"/>
      <c r="R136" s="280"/>
      <c r="S136" s="280"/>
      <c r="T136" s="280"/>
      <c r="U136" s="280"/>
      <c r="V136" s="281"/>
      <c r="W136" s="37" t="s">
        <v>74</v>
      </c>
      <c r="X136" s="270">
        <f>IFERROR(SUMPRODUCT(X133:X134*H133:H134),"0")</f>
        <v>134.4</v>
      </c>
      <c r="Y136" s="270">
        <f>IFERROR(SUMPRODUCT(Y133:Y134*H133:H134),"0")</f>
        <v>134.4</v>
      </c>
      <c r="Z136" s="37"/>
      <c r="AA136" s="271"/>
      <c r="AB136" s="271"/>
      <c r="AC136" s="271"/>
    </row>
    <row r="137" spans="1:68" ht="16.5" customHeight="1" x14ac:dyDescent="0.25">
      <c r="A137" s="282" t="s">
        <v>214</v>
      </c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63"/>
      <c r="AB137" s="263"/>
      <c r="AC137" s="263"/>
    </row>
    <row r="138" spans="1:68" ht="14.25" customHeight="1" x14ac:dyDescent="0.25">
      <c r="A138" s="303" t="s">
        <v>121</v>
      </c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4">
        <v>4607111035806</v>
      </c>
      <c r="E139" s="28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1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73"/>
      <c r="R139" s="273"/>
      <c r="S139" s="273"/>
      <c r="T139" s="274"/>
      <c r="U139" s="34"/>
      <c r="V139" s="34"/>
      <c r="W139" s="35" t="s">
        <v>70</v>
      </c>
      <c r="X139" s="268">
        <v>14</v>
      </c>
      <c r="Y139" s="269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28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7"/>
      <c r="P140" s="279" t="s">
        <v>73</v>
      </c>
      <c r="Q140" s="280"/>
      <c r="R140" s="280"/>
      <c r="S140" s="280"/>
      <c r="T140" s="280"/>
      <c r="U140" s="280"/>
      <c r="V140" s="281"/>
      <c r="W140" s="37" t="s">
        <v>70</v>
      </c>
      <c r="X140" s="270">
        <f>IFERROR(SUM(X139:X139),"0")</f>
        <v>14</v>
      </c>
      <c r="Y140" s="270">
        <f>IFERROR(SUM(Y139:Y139),"0")</f>
        <v>14</v>
      </c>
      <c r="Z140" s="270">
        <f>IFERROR(IF(Z139="",0,Z139),"0")</f>
        <v>0.25031999999999999</v>
      </c>
      <c r="AA140" s="271"/>
      <c r="AB140" s="271"/>
      <c r="AC140" s="271"/>
    </row>
    <row r="141" spans="1:68" x14ac:dyDescent="0.2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7"/>
      <c r="P141" s="279" t="s">
        <v>73</v>
      </c>
      <c r="Q141" s="280"/>
      <c r="R141" s="280"/>
      <c r="S141" s="280"/>
      <c r="T141" s="280"/>
      <c r="U141" s="280"/>
      <c r="V141" s="281"/>
      <c r="W141" s="37" t="s">
        <v>74</v>
      </c>
      <c r="X141" s="270">
        <f>IFERROR(SUMPRODUCT(X139:X139*H139:H139),"0")</f>
        <v>42</v>
      </c>
      <c r="Y141" s="270">
        <f>IFERROR(SUMPRODUCT(Y139:Y139*H139:H139),"0")</f>
        <v>42</v>
      </c>
      <c r="Z141" s="37"/>
      <c r="AA141" s="271"/>
      <c r="AB141" s="271"/>
      <c r="AC141" s="271"/>
    </row>
    <row r="142" spans="1:68" ht="16.5" customHeight="1" x14ac:dyDescent="0.25">
      <c r="A142" s="282" t="s">
        <v>218</v>
      </c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63"/>
      <c r="AB142" s="263"/>
      <c r="AC142" s="263"/>
    </row>
    <row r="143" spans="1:68" ht="14.25" customHeight="1" x14ac:dyDescent="0.25">
      <c r="A143" s="303" t="s">
        <v>121</v>
      </c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4">
        <v>4607111039613</v>
      </c>
      <c r="E144" s="28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2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73"/>
      <c r="R144" s="273"/>
      <c r="S144" s="273"/>
      <c r="T144" s="274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72</v>
      </c>
      <c r="AK144" s="71">
        <v>1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7"/>
      <c r="P145" s="279" t="s">
        <v>73</v>
      </c>
      <c r="Q145" s="280"/>
      <c r="R145" s="280"/>
      <c r="S145" s="280"/>
      <c r="T145" s="280"/>
      <c r="U145" s="280"/>
      <c r="V145" s="281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7"/>
      <c r="P146" s="279" t="s">
        <v>73</v>
      </c>
      <c r="Q146" s="280"/>
      <c r="R146" s="280"/>
      <c r="S146" s="280"/>
      <c r="T146" s="280"/>
      <c r="U146" s="280"/>
      <c r="V146" s="281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2" t="s">
        <v>221</v>
      </c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63"/>
      <c r="AB147" s="263"/>
      <c r="AC147" s="263"/>
    </row>
    <row r="148" spans="1:68" ht="14.25" customHeight="1" x14ac:dyDescent="0.25">
      <c r="A148" s="303" t="s">
        <v>190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4">
        <v>4607111035646</v>
      </c>
      <c r="E149" s="28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73"/>
      <c r="R149" s="273"/>
      <c r="S149" s="273"/>
      <c r="T149" s="274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7"/>
      <c r="P150" s="279" t="s">
        <v>73</v>
      </c>
      <c r="Q150" s="280"/>
      <c r="R150" s="280"/>
      <c r="S150" s="280"/>
      <c r="T150" s="280"/>
      <c r="U150" s="280"/>
      <c r="V150" s="281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7"/>
      <c r="P151" s="279" t="s">
        <v>73</v>
      </c>
      <c r="Q151" s="280"/>
      <c r="R151" s="280"/>
      <c r="S151" s="280"/>
      <c r="T151" s="280"/>
      <c r="U151" s="280"/>
      <c r="V151" s="281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2" t="s">
        <v>226</v>
      </c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63"/>
      <c r="AB152" s="263"/>
      <c r="AC152" s="263"/>
    </row>
    <row r="153" spans="1:68" ht="14.25" customHeight="1" x14ac:dyDescent="0.25">
      <c r="A153" s="303" t="s">
        <v>121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4">
        <v>4607111036568</v>
      </c>
      <c r="E154" s="28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73"/>
      <c r="R154" s="273"/>
      <c r="S154" s="273"/>
      <c r="T154" s="274"/>
      <c r="U154" s="34"/>
      <c r="V154" s="34"/>
      <c r="W154" s="35" t="s">
        <v>70</v>
      </c>
      <c r="X154" s="268">
        <v>28</v>
      </c>
      <c r="Y154" s="269">
        <f>IFERROR(IF(X154="","",X154),"")</f>
        <v>28</v>
      </c>
      <c r="Z154" s="36">
        <f>IFERROR(IF(X154="","",X154*0.00941),"")</f>
        <v>0.26347999999999999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58.850399999999993</v>
      </c>
      <c r="BN154" s="67">
        <f>IFERROR(Y154*I154,"0")</f>
        <v>58.850399999999993</v>
      </c>
      <c r="BO154" s="67">
        <f>IFERROR(X154/J154,"0")</f>
        <v>0.2</v>
      </c>
      <c r="BP154" s="67">
        <f>IFERROR(Y154/J154,"0")</f>
        <v>0.2</v>
      </c>
    </row>
    <row r="155" spans="1:68" x14ac:dyDescent="0.2">
      <c r="A155" s="286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7"/>
      <c r="P155" s="279" t="s">
        <v>73</v>
      </c>
      <c r="Q155" s="280"/>
      <c r="R155" s="280"/>
      <c r="S155" s="280"/>
      <c r="T155" s="280"/>
      <c r="U155" s="280"/>
      <c r="V155" s="281"/>
      <c r="W155" s="37" t="s">
        <v>70</v>
      </c>
      <c r="X155" s="270">
        <f>IFERROR(SUM(X154:X154),"0")</f>
        <v>28</v>
      </c>
      <c r="Y155" s="270">
        <f>IFERROR(SUM(Y154:Y154),"0")</f>
        <v>28</v>
      </c>
      <c r="Z155" s="270">
        <f>IFERROR(IF(Z154="",0,Z154),"0")</f>
        <v>0.26347999999999999</v>
      </c>
      <c r="AA155" s="271"/>
      <c r="AB155" s="271"/>
      <c r="AC155" s="271"/>
    </row>
    <row r="156" spans="1:68" x14ac:dyDescent="0.2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7"/>
      <c r="P156" s="279" t="s">
        <v>73</v>
      </c>
      <c r="Q156" s="280"/>
      <c r="R156" s="280"/>
      <c r="S156" s="280"/>
      <c r="T156" s="280"/>
      <c r="U156" s="280"/>
      <c r="V156" s="281"/>
      <c r="W156" s="37" t="s">
        <v>74</v>
      </c>
      <c r="X156" s="270">
        <f>IFERROR(SUMPRODUCT(X154:X154*H154:H154),"0")</f>
        <v>47.04</v>
      </c>
      <c r="Y156" s="270">
        <f>IFERROR(SUMPRODUCT(Y154:Y154*H154:H154),"0")</f>
        <v>47.04</v>
      </c>
      <c r="Z156" s="37"/>
      <c r="AA156" s="271"/>
      <c r="AB156" s="271"/>
      <c r="AC156" s="271"/>
    </row>
    <row r="157" spans="1:68" ht="27.75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customHeight="1" x14ac:dyDescent="0.25">
      <c r="A158" s="282" t="s">
        <v>231</v>
      </c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63"/>
      <c r="AB158" s="263"/>
      <c r="AC158" s="263"/>
    </row>
    <row r="159" spans="1:68" ht="14.25" customHeight="1" x14ac:dyDescent="0.25">
      <c r="A159" s="303" t="s">
        <v>64</v>
      </c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4">
        <v>4607111036384</v>
      </c>
      <c r="E160" s="28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73"/>
      <c r="R160" s="273"/>
      <c r="S160" s="273"/>
      <c r="T160" s="274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4">
        <v>4607111036216</v>
      </c>
      <c r="E161" s="28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8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73"/>
      <c r="R161" s="273"/>
      <c r="S161" s="273"/>
      <c r="T161" s="274"/>
      <c r="U161" s="34"/>
      <c r="V161" s="34"/>
      <c r="W161" s="35" t="s">
        <v>70</v>
      </c>
      <c r="X161" s="268">
        <v>84</v>
      </c>
      <c r="Y161" s="269">
        <f>IFERROR(IF(X161="","",X161),"")</f>
        <v>84</v>
      </c>
      <c r="Z161" s="36">
        <f>IFERROR(IF(X161="","",X161*0.00866),"")</f>
        <v>0.72743999999999998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437.90879999999999</v>
      </c>
      <c r="BN161" s="67">
        <f>IFERROR(Y161*I161,"0")</f>
        <v>437.90879999999999</v>
      </c>
      <c r="BO161" s="67">
        <f>IFERROR(X161/J161,"0")</f>
        <v>0.58333333333333337</v>
      </c>
      <c r="BP161" s="67">
        <f>IFERROR(Y161/J161,"0")</f>
        <v>0.58333333333333337</v>
      </c>
    </row>
    <row r="162" spans="1:68" x14ac:dyDescent="0.2">
      <c r="A162" s="286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7"/>
      <c r="P162" s="279" t="s">
        <v>73</v>
      </c>
      <c r="Q162" s="280"/>
      <c r="R162" s="280"/>
      <c r="S162" s="280"/>
      <c r="T162" s="280"/>
      <c r="U162" s="280"/>
      <c r="V162" s="281"/>
      <c r="W162" s="37" t="s">
        <v>70</v>
      </c>
      <c r="X162" s="270">
        <f>IFERROR(SUM(X160:X161),"0")</f>
        <v>84</v>
      </c>
      <c r="Y162" s="270">
        <f>IFERROR(SUM(Y160:Y161),"0")</f>
        <v>84</v>
      </c>
      <c r="Z162" s="270">
        <f>IFERROR(IF(Z160="",0,Z160),"0")+IFERROR(IF(Z161="",0,Z161),"0")</f>
        <v>0.72743999999999998</v>
      </c>
      <c r="AA162" s="271"/>
      <c r="AB162" s="271"/>
      <c r="AC162" s="271"/>
    </row>
    <row r="163" spans="1:68" x14ac:dyDescent="0.2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7"/>
      <c r="P163" s="279" t="s">
        <v>73</v>
      </c>
      <c r="Q163" s="280"/>
      <c r="R163" s="280"/>
      <c r="S163" s="280"/>
      <c r="T163" s="280"/>
      <c r="U163" s="280"/>
      <c r="V163" s="281"/>
      <c r="W163" s="37" t="s">
        <v>74</v>
      </c>
      <c r="X163" s="270">
        <f>IFERROR(SUMPRODUCT(X160:X161*H160:H161),"0")</f>
        <v>420</v>
      </c>
      <c r="Y163" s="270">
        <f>IFERROR(SUMPRODUCT(Y160:Y161*H160:H161),"0")</f>
        <v>420</v>
      </c>
      <c r="Z163" s="37"/>
      <c r="AA163" s="271"/>
      <c r="AB163" s="271"/>
      <c r="AC163" s="271"/>
    </row>
    <row r="164" spans="1:68" ht="27.75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customHeight="1" x14ac:dyDescent="0.25">
      <c r="A165" s="282" t="s">
        <v>239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63"/>
      <c r="AB165" s="263"/>
      <c r="AC165" s="263"/>
    </row>
    <row r="166" spans="1:68" ht="14.25" customHeight="1" x14ac:dyDescent="0.25">
      <c r="A166" s="303" t="s">
        <v>77</v>
      </c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4">
        <v>4607111035691</v>
      </c>
      <c r="E167" s="28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73"/>
      <c r="R167" s="273"/>
      <c r="S167" s="273"/>
      <c r="T167" s="274"/>
      <c r="U167" s="34"/>
      <c r="V167" s="34"/>
      <c r="W167" s="35" t="s">
        <v>70</v>
      </c>
      <c r="X167" s="268">
        <v>14</v>
      </c>
      <c r="Y167" s="26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4">
        <v>4607111035721</v>
      </c>
      <c r="E168" s="28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73"/>
      <c r="R168" s="273"/>
      <c r="S168" s="273"/>
      <c r="T168" s="274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4">
        <v>4607111038487</v>
      </c>
      <c r="E169" s="28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286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7"/>
      <c r="P170" s="279" t="s">
        <v>73</v>
      </c>
      <c r="Q170" s="280"/>
      <c r="R170" s="280"/>
      <c r="S170" s="280"/>
      <c r="T170" s="280"/>
      <c r="U170" s="280"/>
      <c r="V170" s="281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7"/>
      <c r="P171" s="279" t="s">
        <v>73</v>
      </c>
      <c r="Q171" s="280"/>
      <c r="R171" s="280"/>
      <c r="S171" s="280"/>
      <c r="T171" s="280"/>
      <c r="U171" s="280"/>
      <c r="V171" s="281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customHeight="1" x14ac:dyDescent="0.25">
      <c r="A172" s="303" t="s">
        <v>249</v>
      </c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4">
        <v>4680115885875</v>
      </c>
      <c r="E173" s="28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73"/>
      <c r="R173" s="273"/>
      <c r="S173" s="273"/>
      <c r="T173" s="274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6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7"/>
      <c r="P174" s="279" t="s">
        <v>73</v>
      </c>
      <c r="Q174" s="280"/>
      <c r="R174" s="280"/>
      <c r="S174" s="280"/>
      <c r="T174" s="280"/>
      <c r="U174" s="280"/>
      <c r="V174" s="281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7"/>
      <c r="P175" s="279" t="s">
        <v>73</v>
      </c>
      <c r="Q175" s="280"/>
      <c r="R175" s="280"/>
      <c r="S175" s="280"/>
      <c r="T175" s="280"/>
      <c r="U175" s="280"/>
      <c r="V175" s="281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customHeight="1" x14ac:dyDescent="0.25">
      <c r="A177" s="282" t="s">
        <v>258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63"/>
      <c r="AB177" s="263"/>
      <c r="AC177" s="263"/>
    </row>
    <row r="178" spans="1:68" ht="14.25" customHeight="1" x14ac:dyDescent="0.25">
      <c r="A178" s="303" t="s">
        <v>77</v>
      </c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4">
        <v>4620207491133</v>
      </c>
      <c r="E179" s="28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73"/>
      <c r="R179" s="273"/>
      <c r="S179" s="273"/>
      <c r="T179" s="274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86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7"/>
      <c r="P180" s="279" t="s">
        <v>73</v>
      </c>
      <c r="Q180" s="280"/>
      <c r="R180" s="280"/>
      <c r="S180" s="280"/>
      <c r="T180" s="280"/>
      <c r="U180" s="280"/>
      <c r="V180" s="281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  <c r="O181" s="287"/>
      <c r="P181" s="279" t="s">
        <v>73</v>
      </c>
      <c r="Q181" s="280"/>
      <c r="R181" s="280"/>
      <c r="S181" s="280"/>
      <c r="T181" s="280"/>
      <c r="U181" s="280"/>
      <c r="V181" s="281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303" t="s">
        <v>121</v>
      </c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4">
        <v>4620207490198</v>
      </c>
      <c r="E183" s="28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73"/>
      <c r="R183" s="273"/>
      <c r="S183" s="273"/>
      <c r="T183" s="274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72</v>
      </c>
      <c r="AK183" s="71">
        <v>1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4">
        <v>4620207490235</v>
      </c>
      <c r="E184" s="28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73"/>
      <c r="R184" s="273"/>
      <c r="S184" s="273"/>
      <c r="T184" s="274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4">
        <v>4620207490259</v>
      </c>
      <c r="E185" s="28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72</v>
      </c>
      <c r="AK185" s="71">
        <v>1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4">
        <v>4620207490143</v>
      </c>
      <c r="E186" s="28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6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7"/>
      <c r="P187" s="279" t="s">
        <v>73</v>
      </c>
      <c r="Q187" s="280"/>
      <c r="R187" s="280"/>
      <c r="S187" s="280"/>
      <c r="T187" s="280"/>
      <c r="U187" s="280"/>
      <c r="V187" s="281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7"/>
      <c r="P188" s="279" t="s">
        <v>73</v>
      </c>
      <c r="Q188" s="280"/>
      <c r="R188" s="280"/>
      <c r="S188" s="280"/>
      <c r="T188" s="280"/>
      <c r="U188" s="280"/>
      <c r="V188" s="281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2" t="s">
        <v>273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63"/>
      <c r="AB189" s="263"/>
      <c r="AC189" s="263"/>
    </row>
    <row r="190" spans="1:68" ht="14.25" customHeight="1" x14ac:dyDescent="0.25">
      <c r="A190" s="303" t="s">
        <v>64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4">
        <v>4607111035912</v>
      </c>
      <c r="E191" s="28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73"/>
      <c r="R191" s="273"/>
      <c r="S191" s="273"/>
      <c r="T191" s="274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4">
        <v>4607111035103</v>
      </c>
      <c r="E192" s="28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73"/>
      <c r="R192" s="273"/>
      <c r="S192" s="273"/>
      <c r="T192" s="274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4">
        <v>4607111035929</v>
      </c>
      <c r="E193" s="28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4">
        <v>4607111035882</v>
      </c>
      <c r="E194" s="28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4">
        <v>4607111035905</v>
      </c>
      <c r="E195" s="28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6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7"/>
      <c r="P196" s="279" t="s">
        <v>73</v>
      </c>
      <c r="Q196" s="280"/>
      <c r="R196" s="280"/>
      <c r="S196" s="280"/>
      <c r="T196" s="280"/>
      <c r="U196" s="280"/>
      <c r="V196" s="281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87"/>
      <c r="P197" s="279" t="s">
        <v>73</v>
      </c>
      <c r="Q197" s="280"/>
      <c r="R197" s="280"/>
      <c r="S197" s="280"/>
      <c r="T197" s="280"/>
      <c r="U197" s="280"/>
      <c r="V197" s="281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customHeight="1" x14ac:dyDescent="0.25">
      <c r="A198" s="282" t="s">
        <v>285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63"/>
      <c r="AB198" s="263"/>
      <c r="AC198" s="263"/>
    </row>
    <row r="199" spans="1:68" ht="14.25" customHeight="1" x14ac:dyDescent="0.25">
      <c r="A199" s="303" t="s">
        <v>64</v>
      </c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4">
        <v>4620207491096</v>
      </c>
      <c r="E200" s="28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0" t="s">
        <v>288</v>
      </c>
      <c r="Q200" s="273"/>
      <c r="R200" s="273"/>
      <c r="S200" s="273"/>
      <c r="T200" s="274"/>
      <c r="U200" s="34"/>
      <c r="V200" s="34"/>
      <c r="W200" s="35" t="s">
        <v>70</v>
      </c>
      <c r="X200" s="268">
        <v>60</v>
      </c>
      <c r="Y200" s="269">
        <f>IFERROR(IF(X200="","",X200),"")</f>
        <v>60</v>
      </c>
      <c r="Z200" s="36">
        <f>IFERROR(IF(X200="","",X200*0.0155),"")</f>
        <v>0.92999999999999994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313.8</v>
      </c>
      <c r="BN200" s="67">
        <f>IFERROR(Y200*I200,"0")</f>
        <v>313.8</v>
      </c>
      <c r="BO200" s="67">
        <f>IFERROR(X200/J200,"0")</f>
        <v>0.7142857142857143</v>
      </c>
      <c r="BP200" s="67">
        <f>IFERROR(Y200/J200,"0")</f>
        <v>0.7142857142857143</v>
      </c>
    </row>
    <row r="201" spans="1:68" x14ac:dyDescent="0.2">
      <c r="A201" s="286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7"/>
      <c r="P201" s="279" t="s">
        <v>73</v>
      </c>
      <c r="Q201" s="280"/>
      <c r="R201" s="280"/>
      <c r="S201" s="280"/>
      <c r="T201" s="280"/>
      <c r="U201" s="280"/>
      <c r="V201" s="281"/>
      <c r="W201" s="37" t="s">
        <v>70</v>
      </c>
      <c r="X201" s="270">
        <f>IFERROR(SUM(X200:X200),"0")</f>
        <v>60</v>
      </c>
      <c r="Y201" s="270">
        <f>IFERROR(SUM(Y200:Y200),"0")</f>
        <v>60</v>
      </c>
      <c r="Z201" s="270">
        <f>IFERROR(IF(Z200="",0,Z200),"0")</f>
        <v>0.92999999999999994</v>
      </c>
      <c r="AA201" s="271"/>
      <c r="AB201" s="271"/>
      <c r="AC201" s="271"/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7"/>
      <c r="P202" s="279" t="s">
        <v>73</v>
      </c>
      <c r="Q202" s="280"/>
      <c r="R202" s="280"/>
      <c r="S202" s="280"/>
      <c r="T202" s="280"/>
      <c r="U202" s="280"/>
      <c r="V202" s="281"/>
      <c r="W202" s="37" t="s">
        <v>74</v>
      </c>
      <c r="X202" s="270">
        <f>IFERROR(SUMPRODUCT(X200:X200*H200:H200),"0")</f>
        <v>300</v>
      </c>
      <c r="Y202" s="270">
        <f>IFERROR(SUMPRODUCT(Y200:Y200*H200:H200),"0")</f>
        <v>300</v>
      </c>
      <c r="Z202" s="37"/>
      <c r="AA202" s="271"/>
      <c r="AB202" s="271"/>
      <c r="AC202" s="271"/>
    </row>
    <row r="203" spans="1:68" ht="16.5" customHeight="1" x14ac:dyDescent="0.25">
      <c r="A203" s="282" t="s">
        <v>290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63"/>
      <c r="AB203" s="263"/>
      <c r="AC203" s="263"/>
    </row>
    <row r="204" spans="1:68" ht="14.25" customHeight="1" x14ac:dyDescent="0.25">
      <c r="A204" s="303" t="s">
        <v>64</v>
      </c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4">
        <v>4620207490709</v>
      </c>
      <c r="E205" s="28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73"/>
      <c r="R205" s="273"/>
      <c r="S205" s="273"/>
      <c r="T205" s="274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6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7"/>
      <c r="P206" s="279" t="s">
        <v>73</v>
      </c>
      <c r="Q206" s="280"/>
      <c r="R206" s="280"/>
      <c r="S206" s="280"/>
      <c r="T206" s="280"/>
      <c r="U206" s="280"/>
      <c r="V206" s="281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7"/>
      <c r="P207" s="279" t="s">
        <v>73</v>
      </c>
      <c r="Q207" s="280"/>
      <c r="R207" s="280"/>
      <c r="S207" s="280"/>
      <c r="T207" s="280"/>
      <c r="U207" s="280"/>
      <c r="V207" s="281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303" t="s">
        <v>121</v>
      </c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4">
        <v>4620207490570</v>
      </c>
      <c r="E209" s="28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73"/>
      <c r="R209" s="273"/>
      <c r="S209" s="273"/>
      <c r="T209" s="274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4">
        <v>4620207490549</v>
      </c>
      <c r="E210" s="28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4">
        <v>4620207490501</v>
      </c>
      <c r="E211" s="28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6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7"/>
      <c r="P212" s="279" t="s">
        <v>73</v>
      </c>
      <c r="Q212" s="280"/>
      <c r="R212" s="280"/>
      <c r="S212" s="280"/>
      <c r="T212" s="280"/>
      <c r="U212" s="280"/>
      <c r="V212" s="281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87"/>
      <c r="P213" s="279" t="s">
        <v>73</v>
      </c>
      <c r="Q213" s="280"/>
      <c r="R213" s="280"/>
      <c r="S213" s="280"/>
      <c r="T213" s="280"/>
      <c r="U213" s="280"/>
      <c r="V213" s="281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customHeight="1" x14ac:dyDescent="0.25">
      <c r="A214" s="282" t="s">
        <v>301</v>
      </c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63"/>
      <c r="AB214" s="263"/>
      <c r="AC214" s="263"/>
    </row>
    <row r="215" spans="1:68" ht="14.25" customHeight="1" x14ac:dyDescent="0.25">
      <c r="A215" s="303" t="s">
        <v>64</v>
      </c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4">
        <v>4607111039019</v>
      </c>
      <c r="E216" s="28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73"/>
      <c r="R216" s="273"/>
      <c r="S216" s="273"/>
      <c r="T216" s="274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4">
        <v>4607111038708</v>
      </c>
      <c r="E217" s="28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6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7"/>
      <c r="P218" s="279" t="s">
        <v>73</v>
      </c>
      <c r="Q218" s="280"/>
      <c r="R218" s="280"/>
      <c r="S218" s="280"/>
      <c r="T218" s="280"/>
      <c r="U218" s="280"/>
      <c r="V218" s="281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87"/>
      <c r="P219" s="279" t="s">
        <v>73</v>
      </c>
      <c r="Q219" s="280"/>
      <c r="R219" s="280"/>
      <c r="S219" s="280"/>
      <c r="T219" s="280"/>
      <c r="U219" s="280"/>
      <c r="V219" s="281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customHeight="1" x14ac:dyDescent="0.25">
      <c r="A221" s="282" t="s">
        <v>308</v>
      </c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63"/>
      <c r="AB221" s="263"/>
      <c r="AC221" s="263"/>
    </row>
    <row r="222" spans="1:68" ht="14.25" customHeight="1" x14ac:dyDescent="0.25">
      <c r="A222" s="303" t="s">
        <v>64</v>
      </c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4">
        <v>4607111036162</v>
      </c>
      <c r="E223" s="28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73"/>
      <c r="R223" s="273"/>
      <c r="S223" s="273"/>
      <c r="T223" s="274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6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7"/>
      <c r="P224" s="279" t="s">
        <v>73</v>
      </c>
      <c r="Q224" s="280"/>
      <c r="R224" s="280"/>
      <c r="S224" s="280"/>
      <c r="T224" s="280"/>
      <c r="U224" s="280"/>
      <c r="V224" s="281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7"/>
      <c r="P225" s="279" t="s">
        <v>73</v>
      </c>
      <c r="Q225" s="280"/>
      <c r="R225" s="280"/>
      <c r="S225" s="280"/>
      <c r="T225" s="280"/>
      <c r="U225" s="280"/>
      <c r="V225" s="281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customHeight="1" x14ac:dyDescent="0.25">
      <c r="A227" s="282" t="s">
        <v>313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63"/>
      <c r="AB227" s="263"/>
      <c r="AC227" s="263"/>
    </row>
    <row r="228" spans="1:68" ht="14.25" customHeight="1" x14ac:dyDescent="0.25">
      <c r="A228" s="303" t="s">
        <v>64</v>
      </c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4">
        <v>4607111035899</v>
      </c>
      <c r="E229" s="28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81</v>
      </c>
      <c r="M229" s="33" t="s">
        <v>69</v>
      </c>
      <c r="N229" s="33"/>
      <c r="O229" s="32">
        <v>180</v>
      </c>
      <c r="P229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73"/>
      <c r="R229" s="273"/>
      <c r="S229" s="273"/>
      <c r="T229" s="274"/>
      <c r="U229" s="34"/>
      <c r="V229" s="34"/>
      <c r="W229" s="35" t="s">
        <v>70</v>
      </c>
      <c r="X229" s="268">
        <v>60</v>
      </c>
      <c r="Y229" s="269">
        <f>IFERROR(IF(X229="","",X229),"")</f>
        <v>60</v>
      </c>
      <c r="Z229" s="36">
        <f>IFERROR(IF(X229="","",X229*0.0155),"")</f>
        <v>0.92999999999999994</v>
      </c>
      <c r="AA229" s="56"/>
      <c r="AB229" s="57"/>
      <c r="AC229" s="218" t="s">
        <v>237</v>
      </c>
      <c r="AG229" s="67"/>
      <c r="AJ229" s="71" t="s">
        <v>83</v>
      </c>
      <c r="AK229" s="71">
        <v>12</v>
      </c>
      <c r="BB229" s="219" t="s">
        <v>1</v>
      </c>
      <c r="BM229" s="67">
        <f>IFERROR(X229*I229,"0")</f>
        <v>315.71999999999997</v>
      </c>
      <c r="BN229" s="67">
        <f>IFERROR(Y229*I229,"0")</f>
        <v>315.71999999999997</v>
      </c>
      <c r="BO229" s="67">
        <f>IFERROR(X229/J229,"0")</f>
        <v>0.7142857142857143</v>
      </c>
      <c r="BP229" s="67">
        <f>IFERROR(Y229/J229,"0")</f>
        <v>0.7142857142857143</v>
      </c>
    </row>
    <row r="230" spans="1:68" x14ac:dyDescent="0.2">
      <c r="A230" s="286"/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7"/>
      <c r="P230" s="279" t="s">
        <v>73</v>
      </c>
      <c r="Q230" s="280"/>
      <c r="R230" s="280"/>
      <c r="S230" s="280"/>
      <c r="T230" s="280"/>
      <c r="U230" s="280"/>
      <c r="V230" s="281"/>
      <c r="W230" s="37" t="s">
        <v>70</v>
      </c>
      <c r="X230" s="270">
        <f>IFERROR(SUM(X229:X229),"0")</f>
        <v>60</v>
      </c>
      <c r="Y230" s="270">
        <f>IFERROR(SUM(Y229:Y229),"0")</f>
        <v>60</v>
      </c>
      <c r="Z230" s="270">
        <f>IFERROR(IF(Z229="",0,Z229),"0")</f>
        <v>0.92999999999999994</v>
      </c>
      <c r="AA230" s="271"/>
      <c r="AB230" s="271"/>
      <c r="AC230" s="271"/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7"/>
      <c r="P231" s="279" t="s">
        <v>73</v>
      </c>
      <c r="Q231" s="280"/>
      <c r="R231" s="280"/>
      <c r="S231" s="280"/>
      <c r="T231" s="280"/>
      <c r="U231" s="280"/>
      <c r="V231" s="281"/>
      <c r="W231" s="37" t="s">
        <v>74</v>
      </c>
      <c r="X231" s="270">
        <f>IFERROR(SUMPRODUCT(X229:X229*H229:H229),"0")</f>
        <v>300</v>
      </c>
      <c r="Y231" s="270">
        <f>IFERROR(SUMPRODUCT(Y229:Y229*H229:H229),"0")</f>
        <v>300</v>
      </c>
      <c r="Z231" s="37"/>
      <c r="AA231" s="271"/>
      <c r="AB231" s="271"/>
      <c r="AC231" s="271"/>
    </row>
    <row r="232" spans="1:68" ht="27.75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customHeight="1" x14ac:dyDescent="0.25">
      <c r="A233" s="282" t="s">
        <v>317</v>
      </c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63"/>
      <c r="AB233" s="263"/>
      <c r="AC233" s="263"/>
    </row>
    <row r="234" spans="1:68" ht="14.25" customHeight="1" x14ac:dyDescent="0.25">
      <c r="A234" s="303" t="s">
        <v>318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4">
        <v>4607111039774</v>
      </c>
      <c r="E235" s="28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73"/>
      <c r="R235" s="273"/>
      <c r="S235" s="273"/>
      <c r="T235" s="274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6"/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7"/>
      <c r="P236" s="279" t="s">
        <v>73</v>
      </c>
      <c r="Q236" s="280"/>
      <c r="R236" s="280"/>
      <c r="S236" s="280"/>
      <c r="T236" s="280"/>
      <c r="U236" s="280"/>
      <c r="V236" s="281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87"/>
      <c r="P237" s="279" t="s">
        <v>73</v>
      </c>
      <c r="Q237" s="280"/>
      <c r="R237" s="280"/>
      <c r="S237" s="280"/>
      <c r="T237" s="280"/>
      <c r="U237" s="280"/>
      <c r="V237" s="281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303" t="s">
        <v>121</v>
      </c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4">
        <v>4607111039361</v>
      </c>
      <c r="E239" s="28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73"/>
      <c r="R239" s="273"/>
      <c r="S239" s="273"/>
      <c r="T239" s="274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6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7"/>
      <c r="P240" s="279" t="s">
        <v>73</v>
      </c>
      <c r="Q240" s="280"/>
      <c r="R240" s="280"/>
      <c r="S240" s="280"/>
      <c r="T240" s="280"/>
      <c r="U240" s="280"/>
      <c r="V240" s="281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7"/>
      <c r="P241" s="279" t="s">
        <v>73</v>
      </c>
      <c r="Q241" s="280"/>
      <c r="R241" s="280"/>
      <c r="S241" s="280"/>
      <c r="T241" s="280"/>
      <c r="U241" s="280"/>
      <c r="V241" s="281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customHeight="1" x14ac:dyDescent="0.25">
      <c r="A243" s="282" t="s">
        <v>324</v>
      </c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63"/>
      <c r="AB243" s="263"/>
      <c r="AC243" s="263"/>
    </row>
    <row r="244" spans="1:68" ht="14.25" customHeight="1" x14ac:dyDescent="0.25">
      <c r="A244" s="303" t="s">
        <v>64</v>
      </c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4">
        <v>4640242181264</v>
      </c>
      <c r="E245" s="28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73"/>
      <c r="R245" s="273"/>
      <c r="S245" s="273"/>
      <c r="T245" s="274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4">
        <v>4640242181325</v>
      </c>
      <c r="E246" s="28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81</v>
      </c>
      <c r="M246" s="33" t="s">
        <v>69</v>
      </c>
      <c r="N246" s="33"/>
      <c r="O246" s="32">
        <v>180</v>
      </c>
      <c r="P246" s="3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48</v>
      </c>
      <c r="Y246" s="269">
        <f>IFERROR(IF(X246="","",X246),"")</f>
        <v>48</v>
      </c>
      <c r="Z246" s="36">
        <f>IFERROR(IF(X246="","",X246*0.0155),"")</f>
        <v>0.74399999999999999</v>
      </c>
      <c r="AA246" s="56"/>
      <c r="AB246" s="57"/>
      <c r="AC246" s="226" t="s">
        <v>327</v>
      </c>
      <c r="AG246" s="67"/>
      <c r="AJ246" s="71" t="s">
        <v>83</v>
      </c>
      <c r="AK246" s="71">
        <v>12</v>
      </c>
      <c r="BB246" s="227" t="s">
        <v>1</v>
      </c>
      <c r="BM246" s="67">
        <f>IFERROR(X246*I246,"0")</f>
        <v>349.44</v>
      </c>
      <c r="BN246" s="67">
        <f>IFERROR(Y246*I246,"0")</f>
        <v>349.44</v>
      </c>
      <c r="BO246" s="67">
        <f>IFERROR(X246/J246,"0")</f>
        <v>0.5714285714285714</v>
      </c>
      <c r="BP246" s="67">
        <f>IFERROR(Y246/J246,"0")</f>
        <v>0.5714285714285714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4">
        <v>4640242180670</v>
      </c>
      <c r="E247" s="28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83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6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7"/>
      <c r="P248" s="279" t="s">
        <v>73</v>
      </c>
      <c r="Q248" s="280"/>
      <c r="R248" s="280"/>
      <c r="S248" s="280"/>
      <c r="T248" s="280"/>
      <c r="U248" s="280"/>
      <c r="V248" s="281"/>
      <c r="W248" s="37" t="s">
        <v>70</v>
      </c>
      <c r="X248" s="270">
        <f>IFERROR(SUM(X245:X247),"0")</f>
        <v>48</v>
      </c>
      <c r="Y248" s="270">
        <f>IFERROR(SUM(Y245:Y247),"0")</f>
        <v>48</v>
      </c>
      <c r="Z248" s="270">
        <f>IFERROR(IF(Z245="",0,Z245),"0")+IFERROR(IF(Z246="",0,Z246),"0")+IFERROR(IF(Z247="",0,Z247),"0")</f>
        <v>0.74399999999999999</v>
      </c>
      <c r="AA248" s="271"/>
      <c r="AB248" s="271"/>
      <c r="AC248" s="271"/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7"/>
      <c r="P249" s="279" t="s">
        <v>73</v>
      </c>
      <c r="Q249" s="280"/>
      <c r="R249" s="280"/>
      <c r="S249" s="280"/>
      <c r="T249" s="280"/>
      <c r="U249" s="280"/>
      <c r="V249" s="281"/>
      <c r="W249" s="37" t="s">
        <v>74</v>
      </c>
      <c r="X249" s="270">
        <f>IFERROR(SUMPRODUCT(X245:X247*H245:H247),"0")</f>
        <v>336</v>
      </c>
      <c r="Y249" s="270">
        <f>IFERROR(SUMPRODUCT(Y245:Y247*H245:H247),"0")</f>
        <v>336</v>
      </c>
      <c r="Z249" s="37"/>
      <c r="AA249" s="271"/>
      <c r="AB249" s="271"/>
      <c r="AC249" s="271"/>
    </row>
    <row r="250" spans="1:68" ht="14.25" customHeight="1" x14ac:dyDescent="0.25">
      <c r="A250" s="303" t="s">
        <v>77</v>
      </c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4">
        <v>4640242180397</v>
      </c>
      <c r="E251" s="28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73"/>
      <c r="R251" s="273"/>
      <c r="S251" s="273"/>
      <c r="T251" s="274"/>
      <c r="U251" s="34"/>
      <c r="V251" s="34"/>
      <c r="W251" s="35" t="s">
        <v>70</v>
      </c>
      <c r="X251" s="268">
        <v>0</v>
      </c>
      <c r="Y251" s="269">
        <f>IFERROR(IF(X251="","",X251),"")</f>
        <v>0</v>
      </c>
      <c r="Z251" s="36">
        <f>IFERROR(IF(X251="","",X251*0.0155),"")</f>
        <v>0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4">
        <v>4640242181219</v>
      </c>
      <c r="E252" s="28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6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7"/>
      <c r="P253" s="279" t="s">
        <v>73</v>
      </c>
      <c r="Q253" s="280"/>
      <c r="R253" s="280"/>
      <c r="S253" s="280"/>
      <c r="T253" s="280"/>
      <c r="U253" s="280"/>
      <c r="V253" s="281"/>
      <c r="W253" s="37" t="s">
        <v>70</v>
      </c>
      <c r="X253" s="270">
        <f>IFERROR(SUM(X251:X252),"0")</f>
        <v>0</v>
      </c>
      <c r="Y253" s="270">
        <f>IFERROR(SUM(Y251:Y252),"0")</f>
        <v>0</v>
      </c>
      <c r="Z253" s="270">
        <f>IFERROR(IF(Z251="",0,Z251),"0")+IFERROR(IF(Z252="",0,Z252),"0")</f>
        <v>0</v>
      </c>
      <c r="AA253" s="271"/>
      <c r="AB253" s="271"/>
      <c r="AC253" s="271"/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7"/>
      <c r="P254" s="279" t="s">
        <v>73</v>
      </c>
      <c r="Q254" s="280"/>
      <c r="R254" s="280"/>
      <c r="S254" s="280"/>
      <c r="T254" s="280"/>
      <c r="U254" s="280"/>
      <c r="V254" s="281"/>
      <c r="W254" s="37" t="s">
        <v>74</v>
      </c>
      <c r="X254" s="270">
        <f>IFERROR(SUMPRODUCT(X251:X252*H251:H252),"0")</f>
        <v>0</v>
      </c>
      <c r="Y254" s="270">
        <f>IFERROR(SUMPRODUCT(Y251:Y252*H251:H252),"0")</f>
        <v>0</v>
      </c>
      <c r="Z254" s="37"/>
      <c r="AA254" s="271"/>
      <c r="AB254" s="271"/>
      <c r="AC254" s="271"/>
    </row>
    <row r="255" spans="1:68" ht="14.25" customHeight="1" x14ac:dyDescent="0.25">
      <c r="A255" s="303" t="s">
        <v>115</v>
      </c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4">
        <v>4640242180304</v>
      </c>
      <c r="E256" s="28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9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73"/>
      <c r="R256" s="273"/>
      <c r="S256" s="273"/>
      <c r="T256" s="274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4">
        <v>4640242180236</v>
      </c>
      <c r="E257" s="28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72</v>
      </c>
      <c r="Y257" s="269">
        <f>IFERROR(IF(X257="","",X257),"")</f>
        <v>72</v>
      </c>
      <c r="Z257" s="36">
        <f>IFERROR(IF(X257="","",X257*0.0155),"")</f>
        <v>1.1160000000000001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376.92</v>
      </c>
      <c r="BN257" s="67">
        <f>IFERROR(Y257*I257,"0")</f>
        <v>376.92</v>
      </c>
      <c r="BO257" s="67">
        <f>IFERROR(X257/J257,"0")</f>
        <v>0.8571428571428571</v>
      </c>
      <c r="BP257" s="67">
        <f>IFERROR(Y257/J257,"0")</f>
        <v>0.8571428571428571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4">
        <v>4640242180410</v>
      </c>
      <c r="E258" s="28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6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7"/>
      <c r="P259" s="279" t="s">
        <v>73</v>
      </c>
      <c r="Q259" s="280"/>
      <c r="R259" s="280"/>
      <c r="S259" s="280"/>
      <c r="T259" s="280"/>
      <c r="U259" s="280"/>
      <c r="V259" s="281"/>
      <c r="W259" s="37" t="s">
        <v>70</v>
      </c>
      <c r="X259" s="270">
        <f>IFERROR(SUM(X256:X258),"0")</f>
        <v>72</v>
      </c>
      <c r="Y259" s="270">
        <f>IFERROR(SUM(Y256:Y258),"0")</f>
        <v>72</v>
      </c>
      <c r="Z259" s="270">
        <f>IFERROR(IF(Z256="",0,Z256),"0")+IFERROR(IF(Z257="",0,Z257),"0")+IFERROR(IF(Z258="",0,Z258),"0")</f>
        <v>1.1160000000000001</v>
      </c>
      <c r="AA259" s="271"/>
      <c r="AB259" s="271"/>
      <c r="AC259" s="271"/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7"/>
      <c r="P260" s="279" t="s">
        <v>73</v>
      </c>
      <c r="Q260" s="280"/>
      <c r="R260" s="280"/>
      <c r="S260" s="280"/>
      <c r="T260" s="280"/>
      <c r="U260" s="280"/>
      <c r="V260" s="281"/>
      <c r="W260" s="37" t="s">
        <v>74</v>
      </c>
      <c r="X260" s="270">
        <f>IFERROR(SUMPRODUCT(X256:X258*H256:H258),"0")</f>
        <v>360</v>
      </c>
      <c r="Y260" s="270">
        <f>IFERROR(SUMPRODUCT(Y256:Y258*H256:H258),"0")</f>
        <v>360</v>
      </c>
      <c r="Z260" s="37"/>
      <c r="AA260" s="271"/>
      <c r="AB260" s="271"/>
      <c r="AC260" s="271"/>
    </row>
    <row r="261" spans="1:68" ht="14.25" customHeight="1" x14ac:dyDescent="0.25">
      <c r="A261" s="303" t="s">
        <v>121</v>
      </c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4">
        <v>4640242181554</v>
      </c>
      <c r="E262" s="28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4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73"/>
      <c r="R262" s="273"/>
      <c r="S262" s="273"/>
      <c r="T262" s="274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4">
        <v>4640242181561</v>
      </c>
      <c r="E263" s="28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si="12"/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0</v>
      </c>
      <c r="BN263" s="67">
        <f t="shared" si="14"/>
        <v>0</v>
      </c>
      <c r="BO263" s="67">
        <f t="shared" si="15"/>
        <v>0</v>
      </c>
      <c r="BP263" s="67">
        <f t="shared" si="16"/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4">
        <v>4640242181424</v>
      </c>
      <c r="E264" s="28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12</v>
      </c>
      <c r="Y264" s="269">
        <f t="shared" si="12"/>
        <v>12</v>
      </c>
      <c r="Z264" s="36">
        <f>IFERROR(IF(X264="","",X264*0.0155),"")</f>
        <v>0.186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68.820000000000007</v>
      </c>
      <c r="BN264" s="67">
        <f t="shared" si="14"/>
        <v>68.820000000000007</v>
      </c>
      <c r="BO264" s="67">
        <f t="shared" si="15"/>
        <v>0.14285714285714285</v>
      </c>
      <c r="BP264" s="67">
        <f t="shared" si="16"/>
        <v>0.14285714285714285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4">
        <v>4640242181523</v>
      </c>
      <c r="E265" s="28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14</v>
      </c>
      <c r="Y265" s="269">
        <f t="shared" si="12"/>
        <v>14</v>
      </c>
      <c r="Z265" s="36">
        <f t="shared" ref="Z265:Z270" si="17">IFERROR(IF(X265="","",X265*0.00936),"")</f>
        <v>0.13103999999999999</v>
      </c>
      <c r="AA265" s="56"/>
      <c r="AB265" s="57"/>
      <c r="AC265" s="246" t="s">
        <v>350</v>
      </c>
      <c r="AG265" s="67"/>
      <c r="AJ265" s="71" t="s">
        <v>72</v>
      </c>
      <c r="AK265" s="71">
        <v>1</v>
      </c>
      <c r="BB265" s="247" t="s">
        <v>84</v>
      </c>
      <c r="BM265" s="67">
        <f t="shared" si="13"/>
        <v>44.688000000000002</v>
      </c>
      <c r="BN265" s="67">
        <f t="shared" si="14"/>
        <v>44.688000000000002</v>
      </c>
      <c r="BO265" s="67">
        <f t="shared" si="15"/>
        <v>0.1111111111111111</v>
      </c>
      <c r="BP265" s="67">
        <f t="shared" si="16"/>
        <v>0.1111111111111111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4">
        <v>4640242181486</v>
      </c>
      <c r="E266" s="28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72</v>
      </c>
      <c r="AK266" s="71">
        <v>1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4">
        <v>4640242181493</v>
      </c>
      <c r="E267" s="28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72</v>
      </c>
      <c r="AK267" s="71">
        <v>1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4">
        <v>4640242181509</v>
      </c>
      <c r="E268" s="28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4">
        <v>4640242181240</v>
      </c>
      <c r="E269" s="28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4">
        <v>4640242181318</v>
      </c>
      <c r="E270" s="28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4">
        <v>4640242181387</v>
      </c>
      <c r="E271" s="28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6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7"/>
      <c r="P272" s="279" t="s">
        <v>73</v>
      </c>
      <c r="Q272" s="280"/>
      <c r="R272" s="280"/>
      <c r="S272" s="280"/>
      <c r="T272" s="280"/>
      <c r="U272" s="280"/>
      <c r="V272" s="281"/>
      <c r="W272" s="37" t="s">
        <v>70</v>
      </c>
      <c r="X272" s="270">
        <f>IFERROR(SUM(X262:X271),"0")</f>
        <v>26</v>
      </c>
      <c r="Y272" s="270">
        <f>IFERROR(SUM(Y262:Y271),"0")</f>
        <v>26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0.31703999999999999</v>
      </c>
      <c r="AA272" s="271"/>
      <c r="AB272" s="271"/>
      <c r="AC272" s="271"/>
    </row>
    <row r="273" spans="1:32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7"/>
      <c r="P273" s="279" t="s">
        <v>73</v>
      </c>
      <c r="Q273" s="280"/>
      <c r="R273" s="280"/>
      <c r="S273" s="280"/>
      <c r="T273" s="280"/>
      <c r="U273" s="280"/>
      <c r="V273" s="281"/>
      <c r="W273" s="37" t="s">
        <v>74</v>
      </c>
      <c r="X273" s="270">
        <f>IFERROR(SUMPRODUCT(X262:X271*H262:H271),"0")</f>
        <v>108</v>
      </c>
      <c r="Y273" s="270">
        <f>IFERROR(SUMPRODUCT(Y262:Y271*H262:H271),"0")</f>
        <v>108</v>
      </c>
      <c r="Z273" s="37"/>
      <c r="AA273" s="271"/>
      <c r="AB273" s="271"/>
      <c r="AC273" s="271"/>
    </row>
    <row r="274" spans="1:32" ht="15" customHeight="1" x14ac:dyDescent="0.2">
      <c r="A274" s="445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368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5922.36</v>
      </c>
      <c r="Y274" s="270">
        <f>IFERROR(Y24+Y31+Y38+Y46+Y51+Y55+Y60+Y66+Y72+Y77+Y83+Y93+Y99+Y110+Y114+Y118+Y124+Y130+Y136+Y141+Y146+Y151+Y156+Y163+Y171+Y175+Y181+Y188+Y197+Y202+Y207+Y213+Y219+Y225+Y231+Y237+Y241+Y249+Y254+Y260+Y273,"0")</f>
        <v>5922.36</v>
      </c>
      <c r="Z274" s="37"/>
      <c r="AA274" s="271"/>
      <c r="AB274" s="271"/>
      <c r="AC274" s="271"/>
    </row>
    <row r="275" spans="1:32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68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6546.8252000000011</v>
      </c>
      <c r="Y275" s="270">
        <f>IFERROR(SUM(BN22:BN271),"0")</f>
        <v>6546.8252000000011</v>
      </c>
      <c r="Z275" s="37"/>
      <c r="AA275" s="271"/>
      <c r="AB275" s="271"/>
      <c r="AC275" s="271"/>
    </row>
    <row r="276" spans="1:32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68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17</v>
      </c>
      <c r="Y276" s="38">
        <f>ROUNDUP(SUM(BP22:BP271),0)</f>
        <v>17</v>
      </c>
      <c r="Z276" s="37"/>
      <c r="AA276" s="271"/>
      <c r="AB276" s="271"/>
      <c r="AC276" s="271"/>
    </row>
    <row r="277" spans="1:32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6971.8252000000011</v>
      </c>
      <c r="Y277" s="270">
        <f>GrossWeightTotalR+PalletQtyTotalR*25</f>
        <v>6971.8252000000011</v>
      </c>
      <c r="Z277" s="37"/>
      <c r="AA277" s="271"/>
      <c r="AB277" s="271"/>
      <c r="AC277" s="271"/>
    </row>
    <row r="278" spans="1:32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1408</v>
      </c>
      <c r="Y278" s="270">
        <f>IFERROR(Y23+Y30+Y37+Y45+Y50+Y54+Y59+Y65+Y71+Y76+Y82+Y92+Y98+Y109+Y113+Y117+Y123+Y129+Y135+Y140+Y145+Y150+Y155+Y162+Y170+Y174+Y180+Y187+Y196+Y201+Y206+Y212+Y218+Y224+Y230+Y236+Y240+Y248+Y253+Y259+Y272,"0")</f>
        <v>1408</v>
      </c>
      <c r="Z278" s="37"/>
      <c r="AA278" s="271"/>
      <c r="AB278" s="271"/>
      <c r="AC278" s="271"/>
    </row>
    <row r="279" spans="1:32" ht="14.2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21.572420000000001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5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5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99" t="s">
        <v>376</v>
      </c>
      <c r="B282" s="275" t="s">
        <v>63</v>
      </c>
      <c r="C282" s="275" t="s">
        <v>76</v>
      </c>
      <c r="D282" s="275" t="s">
        <v>87</v>
      </c>
      <c r="E282" s="275" t="s">
        <v>97</v>
      </c>
      <c r="F282" s="275" t="s">
        <v>108</v>
      </c>
      <c r="G282" s="275" t="s">
        <v>129</v>
      </c>
      <c r="H282" s="275" t="s">
        <v>136</v>
      </c>
      <c r="I282" s="275" t="s">
        <v>140</v>
      </c>
      <c r="J282" s="275" t="s">
        <v>148</v>
      </c>
      <c r="K282" s="275" t="s">
        <v>163</v>
      </c>
      <c r="L282" s="275" t="s">
        <v>169</v>
      </c>
      <c r="M282" s="275" t="s">
        <v>194</v>
      </c>
      <c r="N282" s="266"/>
      <c r="O282" s="275" t="s">
        <v>202</v>
      </c>
      <c r="P282" s="275" t="s">
        <v>209</v>
      </c>
      <c r="Q282" s="275" t="s">
        <v>214</v>
      </c>
      <c r="R282" s="275" t="s">
        <v>218</v>
      </c>
      <c r="S282" s="275" t="s">
        <v>221</v>
      </c>
      <c r="T282" s="275" t="s">
        <v>226</v>
      </c>
      <c r="U282" s="275" t="s">
        <v>231</v>
      </c>
      <c r="V282" s="275" t="s">
        <v>239</v>
      </c>
      <c r="W282" s="275" t="s">
        <v>258</v>
      </c>
      <c r="X282" s="275" t="s">
        <v>273</v>
      </c>
      <c r="Y282" s="275" t="s">
        <v>285</v>
      </c>
      <c r="Z282" s="275" t="s">
        <v>290</v>
      </c>
      <c r="AA282" s="275" t="s">
        <v>301</v>
      </c>
      <c r="AB282" s="275" t="s">
        <v>308</v>
      </c>
      <c r="AC282" s="275" t="s">
        <v>313</v>
      </c>
      <c r="AD282" s="275" t="s">
        <v>317</v>
      </c>
      <c r="AE282" s="275" t="s">
        <v>324</v>
      </c>
      <c r="AF282" s="266"/>
    </row>
    <row r="283" spans="1:32" ht="13.5" customHeight="1" thickBot="1" x14ac:dyDescent="0.25">
      <c r="A283" s="300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6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189</v>
      </c>
      <c r="D284" s="46">
        <f>IFERROR(X34*H34,"0")+IFERROR(X35*H35,"0")+IFERROR(X36*H36,"0")</f>
        <v>201.59999999999997</v>
      </c>
      <c r="E284" s="46">
        <f>IFERROR(X41*H41,"0")+IFERROR(X42*H42,"0")+IFERROR(X43*H43,"0")+IFERROR(X44*H44,"0")</f>
        <v>588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0</v>
      </c>
      <c r="H284" s="46">
        <f>IFERROR(X75*H75,"0")</f>
        <v>100.8</v>
      </c>
      <c r="I284" s="46">
        <f>IFERROR(X80*H80,"0")+IFERROR(X81*H81,"0")</f>
        <v>403.20000000000005</v>
      </c>
      <c r="J284" s="46">
        <f>IFERROR(X86*H86,"0")+IFERROR(X87*H87,"0")+IFERROR(X88*H88,"0")+IFERROR(X89*H89,"0")+IFERROR(X90*H90,"0")+IFERROR(X91*H91,"0")</f>
        <v>556.07999999999993</v>
      </c>
      <c r="K284" s="46">
        <f>IFERROR(X96*H96,"0")+IFERROR(X97*H97,"0")</f>
        <v>30.240000000000002</v>
      </c>
      <c r="L284" s="46">
        <f>IFERROR(X102*H102,"0")+IFERROR(X103*H103,"0")+IFERROR(X104*H104,"0")+IFERROR(X105*H105,"0")+IFERROR(X106*H106,"0")+IFERROR(X107*H107,"0")+IFERROR(X108*H108,"0")+IFERROR(X112*H112,"0")+IFERROR(X116*H116,"0")</f>
        <v>1176</v>
      </c>
      <c r="M284" s="46">
        <f>IFERROR(X121*H121,"0")+IFERROR(X122*H122,"0")</f>
        <v>210</v>
      </c>
      <c r="N284" s="266"/>
      <c r="O284" s="46">
        <f>IFERROR(X127*H127,"0")+IFERROR(X128*H128,"0")</f>
        <v>252</v>
      </c>
      <c r="P284" s="46">
        <f>IFERROR(X133*H133,"0")+IFERROR(X134*H134,"0")</f>
        <v>134.4</v>
      </c>
      <c r="Q284" s="46">
        <f>IFERROR(X139*H139,"0")</f>
        <v>42</v>
      </c>
      <c r="R284" s="46">
        <f>IFERROR(X144*H144,"0")</f>
        <v>0</v>
      </c>
      <c r="S284" s="46">
        <f>IFERROR(X149*H149,"0")</f>
        <v>0</v>
      </c>
      <c r="T284" s="46">
        <f>IFERROR(X154*H154,"0")</f>
        <v>47.04</v>
      </c>
      <c r="U284" s="46">
        <f>IFERROR(X160*H160,"0")+IFERROR(X161*H161,"0")</f>
        <v>420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300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300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804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3321.6</v>
      </c>
      <c r="B287" s="60">
        <f>SUMPRODUCT(--(BB:BB="ПГП"),--(W:W="кор"),H:H,Y:Y)+SUMPRODUCT(--(BB:BB="ПГП"),--(W:W="кг"),Y:Y)</f>
        <v>2600.7599999999998</v>
      </c>
      <c r="C287" s="60">
        <f>SUMPRODUCT(--(BB:BB="КИЗ"),--(W:W="кор"),H:H,Y:Y)+SUMPRODUCT(--(BB:BB="КИЗ"),--(W:W="кг"),Y:Y)</f>
        <v>0</v>
      </c>
    </row>
  </sheetData>
  <sheetProtection algorithmName="SHA-512" hashValue="qOlvbYQME/5Xg5AdRVeL4PzGIskuiSQ0cgKj0EDLcmcYz73gbSaO6Ki/yolyNjuthDjzCx6FQfRRLQ2aFndA8A==" saltValue="RtcIg598fgg5LoCEPNvx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V282:V283"/>
    <mergeCell ref="P62:T6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27:Z27"/>
    <mergeCell ref="P31:V31"/>
    <mergeCell ref="A214:Z214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82:P283"/>
    <mergeCell ref="F282:F283"/>
    <mergeCell ref="P22:T22"/>
    <mergeCell ref="A170:O171"/>
    <mergeCell ref="P236:V236"/>
    <mergeCell ref="A61:Z61"/>
    <mergeCell ref="P92:V92"/>
    <mergeCell ref="P257:T257"/>
    <mergeCell ref="P54:V54"/>
    <mergeCell ref="P80:T80"/>
    <mergeCell ref="D194:E194"/>
    <mergeCell ref="P237:V237"/>
    <mergeCell ref="P269:T269"/>
    <mergeCell ref="Y282:Y283"/>
    <mergeCell ref="H282:H283"/>
    <mergeCell ref="P112:T112"/>
    <mergeCell ref="D58:E58"/>
    <mergeCell ref="A236:O237"/>
    <mergeCell ref="P273:V273"/>
    <mergeCell ref="A113:O114"/>
    <mergeCell ref="E282:E283"/>
    <mergeCell ref="G282:G283"/>
    <mergeCell ref="A220:Z220"/>
    <mergeCell ref="P139:T139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269:E269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D245:E245"/>
    <mergeCell ref="P116:T116"/>
    <mergeCell ref="D122:E122"/>
    <mergeCell ref="A162:O163"/>
    <mergeCell ref="P103:T103"/>
    <mergeCell ref="A26:Z26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P144:T144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:X58 X62:X64 X69 X91 X105 X108 X112 X116 X127 X133:X134 X144 X149 X160 X173 X183:X186 X191:X195 X205 X209:X211 X216:X217 X223 X235 X239 X245 X252 X258 X262 X265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0 X75 X80:X81 X86:X90 X96:X97 X102:X104 X106:X107 X121 X128 X139 X154 X161 X167:X169 X179 X200 X229 X246:X247 X251 X256:X257 X263:X26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KJuDOd6895C4h1FGHmyhg3tt0iqHOger001vXfQWOhomGdMd0cJyZbYq53B/dfLH5BmI1sqk2uN9JXAT6TkHnA==" saltValue="2FsrURQP7xqBGUm9kSCY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