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"/>
    </mc:Choice>
  </mc:AlternateContent>
  <xr:revisionPtr revIDLastSave="0" documentId="13_ncr:1_{702D2D79-92AE-4D5E-82A1-9C749EDE9B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Z273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BO257" i="1"/>
  <c r="BM257" i="1"/>
  <c r="Z257" i="1"/>
  <c r="Y257" i="1"/>
  <c r="P257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Y250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Z219" i="1" s="1"/>
  <c r="Y217" i="1"/>
  <c r="P217" i="1"/>
  <c r="X214" i="1"/>
  <c r="X213" i="1"/>
  <c r="BO212" i="1"/>
  <c r="BM212" i="1"/>
  <c r="Z212" i="1"/>
  <c r="Y212" i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P210" i="1"/>
  <c r="Y208" i="1"/>
  <c r="X208" i="1"/>
  <c r="Z207" i="1"/>
  <c r="X207" i="1"/>
  <c r="BO206" i="1"/>
  <c r="BM206" i="1"/>
  <c r="Z206" i="1"/>
  <c r="Y206" i="1"/>
  <c r="P206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Y182" i="1"/>
  <c r="X182" i="1"/>
  <c r="Z181" i="1"/>
  <c r="X181" i="1"/>
  <c r="BO180" i="1"/>
  <c r="BM180" i="1"/>
  <c r="Z180" i="1"/>
  <c r="Y180" i="1"/>
  <c r="P180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Y157" i="1"/>
  <c r="X157" i="1"/>
  <c r="Z156" i="1"/>
  <c r="X156" i="1"/>
  <c r="BO155" i="1"/>
  <c r="BM155" i="1"/>
  <c r="Z155" i="1"/>
  <c r="Y155" i="1"/>
  <c r="P155" i="1"/>
  <c r="X152" i="1"/>
  <c r="X151" i="1"/>
  <c r="BO150" i="1"/>
  <c r="BM150" i="1"/>
  <c r="Z150" i="1"/>
  <c r="Z151" i="1" s="1"/>
  <c r="Y150" i="1"/>
  <c r="P150" i="1"/>
  <c r="X147" i="1"/>
  <c r="Z146" i="1"/>
  <c r="X146" i="1"/>
  <c r="BO145" i="1"/>
  <c r="BM145" i="1"/>
  <c r="Z145" i="1"/>
  <c r="Y145" i="1"/>
  <c r="Y146" i="1" s="1"/>
  <c r="P145" i="1"/>
  <c r="X142" i="1"/>
  <c r="Z141" i="1"/>
  <c r="X141" i="1"/>
  <c r="BO140" i="1"/>
  <c r="BM140" i="1"/>
  <c r="Z140" i="1"/>
  <c r="Y140" i="1"/>
  <c r="Y141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Y118" i="1"/>
  <c r="X118" i="1"/>
  <c r="BP117" i="1"/>
  <c r="BO117" i="1"/>
  <c r="BN117" i="1"/>
  <c r="BM117" i="1"/>
  <c r="Z117" i="1"/>
  <c r="Z118" i="1" s="1"/>
  <c r="Y117" i="1"/>
  <c r="Y119" i="1" s="1"/>
  <c r="P117" i="1"/>
  <c r="X115" i="1"/>
  <c r="Y114" i="1"/>
  <c r="X114" i="1"/>
  <c r="BP113" i="1"/>
  <c r="BO113" i="1"/>
  <c r="BN113" i="1"/>
  <c r="BM113" i="1"/>
  <c r="Z113" i="1"/>
  <c r="Z114" i="1" s="1"/>
  <c r="Y113" i="1"/>
  <c r="Y115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10" i="1" s="1"/>
  <c r="Y103" i="1"/>
  <c r="Y111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Z99" i="1" s="1"/>
  <c r="Y97" i="1"/>
  <c r="Y100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Z93" i="1" s="1"/>
  <c r="Y87" i="1"/>
  <c r="Y93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Z83" i="1" s="1"/>
  <c r="Y81" i="1"/>
  <c r="Y84" i="1" s="1"/>
  <c r="P81" i="1"/>
  <c r="X78" i="1"/>
  <c r="Z77" i="1"/>
  <c r="X77" i="1"/>
  <c r="BO76" i="1"/>
  <c r="BM76" i="1"/>
  <c r="Z76" i="1"/>
  <c r="Y76" i="1"/>
  <c r="Y77" i="1" s="1"/>
  <c r="P76" i="1"/>
  <c r="X73" i="1"/>
  <c r="X72" i="1"/>
  <c r="BO71" i="1"/>
  <c r="BM71" i="1"/>
  <c r="Z71" i="1"/>
  <c r="Y71" i="1"/>
  <c r="BP71" i="1" s="1"/>
  <c r="P71" i="1"/>
  <c r="BP70" i="1"/>
  <c r="BO70" i="1"/>
  <c r="BN70" i="1"/>
  <c r="BM70" i="1"/>
  <c r="Z70" i="1"/>
  <c r="Z72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BP64" i="1" s="1"/>
  <c r="P64" i="1"/>
  <c r="BP63" i="1"/>
  <c r="BO63" i="1"/>
  <c r="BN63" i="1"/>
  <c r="BM63" i="1"/>
  <c r="Z63" i="1"/>
  <c r="Z66" i="1" s="1"/>
  <c r="Y63" i="1"/>
  <c r="Y67" i="1" s="1"/>
  <c r="P63" i="1"/>
  <c r="X61" i="1"/>
  <c r="X60" i="1"/>
  <c r="BP59" i="1"/>
  <c r="BO59" i="1"/>
  <c r="BN59" i="1"/>
  <c r="BM59" i="1"/>
  <c r="Z59" i="1"/>
  <c r="Y59" i="1"/>
  <c r="P59" i="1"/>
  <c r="BO58" i="1"/>
  <c r="BM58" i="1"/>
  <c r="Z58" i="1"/>
  <c r="Z60" i="1" s="1"/>
  <c r="Y58" i="1"/>
  <c r="Y61" i="1" s="1"/>
  <c r="P58" i="1"/>
  <c r="X56" i="1"/>
  <c r="Z55" i="1"/>
  <c r="X55" i="1"/>
  <c r="BO54" i="1"/>
  <c r="BM54" i="1"/>
  <c r="Z54" i="1"/>
  <c r="Y54" i="1"/>
  <c r="Y55" i="1" s="1"/>
  <c r="P54" i="1"/>
  <c r="X52" i="1"/>
  <c r="Z51" i="1"/>
  <c r="X51" i="1"/>
  <c r="BO50" i="1"/>
  <c r="BM50" i="1"/>
  <c r="Z50" i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Y46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BP36" i="1" s="1"/>
  <c r="P36" i="1"/>
  <c r="BP35" i="1"/>
  <c r="BO35" i="1"/>
  <c r="BN35" i="1"/>
  <c r="BM35" i="1"/>
  <c r="Z35" i="1"/>
  <c r="Z38" i="1" s="1"/>
  <c r="Y35" i="1"/>
  <c r="Y39" i="1" s="1"/>
  <c r="P35" i="1"/>
  <c r="X32" i="1"/>
  <c r="X31" i="1"/>
  <c r="BP30" i="1"/>
  <c r="BO30" i="1"/>
  <c r="BN30" i="1"/>
  <c r="BM30" i="1"/>
  <c r="Z30" i="1"/>
  <c r="Y30" i="1"/>
  <c r="P30" i="1"/>
  <c r="BO29" i="1"/>
  <c r="BM29" i="1"/>
  <c r="X276" i="1" s="1"/>
  <c r="Z29" i="1"/>
  <c r="Y29" i="1"/>
  <c r="BP29" i="1" s="1"/>
  <c r="P29" i="1"/>
  <c r="BP28" i="1"/>
  <c r="BO28" i="1"/>
  <c r="BN28" i="1"/>
  <c r="BM28" i="1"/>
  <c r="Z28" i="1"/>
  <c r="Z31" i="1" s="1"/>
  <c r="Y28" i="1"/>
  <c r="Y32" i="1" s="1"/>
  <c r="P28" i="1"/>
  <c r="X24" i="1"/>
  <c r="X275" i="1" s="1"/>
  <c r="Y23" i="1"/>
  <c r="X23" i="1"/>
  <c r="X279" i="1" s="1"/>
  <c r="BP22" i="1"/>
  <c r="BO22" i="1"/>
  <c r="X277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78" i="1" l="1"/>
  <c r="Y31" i="1"/>
  <c r="Y279" i="1" s="1"/>
  <c r="Y38" i="1"/>
  <c r="Y47" i="1"/>
  <c r="Y275" i="1" s="1"/>
  <c r="Y52" i="1"/>
  <c r="Y56" i="1"/>
  <c r="Y60" i="1"/>
  <c r="Y66" i="1"/>
  <c r="Y73" i="1"/>
  <c r="Y78" i="1"/>
  <c r="Y83" i="1"/>
  <c r="Y94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Y276" i="1" s="1"/>
  <c r="Y278" i="1" s="1"/>
  <c r="BN36" i="1"/>
  <c r="BN43" i="1"/>
  <c r="BN45" i="1"/>
  <c r="BN50" i="1"/>
  <c r="BP50" i="1"/>
  <c r="Y277" i="1" s="1"/>
  <c r="BN54" i="1"/>
  <c r="BP54" i="1"/>
  <c r="BN58" i="1"/>
  <c r="BP58" i="1"/>
  <c r="BN64" i="1"/>
  <c r="BN71" i="1"/>
  <c r="BN76" i="1"/>
  <c r="BP76" i="1"/>
  <c r="BN81" i="1"/>
  <c r="BP81" i="1"/>
  <c r="BN88" i="1"/>
  <c r="BN90" i="1"/>
  <c r="BN92" i="1"/>
  <c r="BN97" i="1"/>
  <c r="BP97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Z280" i="1" s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C288" i="1" l="1"/>
  <c r="B288" i="1"/>
  <c r="A288" i="1"/>
</calcChain>
</file>

<file path=xl/sharedStrings.xml><?xml version="1.0" encoding="utf-8"?>
<sst xmlns="http://schemas.openxmlformats.org/spreadsheetml/2006/main" count="1238" uniqueCount="398">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</sst>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70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21" t="s">
        <v>0</v>
      </c>
      <c r="E1" s="289"/>
      <c r="F1" s="289"/>
      <c r="G1" s="12" t="s">
        <v>1</v>
      </c>
      <c r="H1" s="321" t="s">
        <v>2</v>
      </c>
      <c r="I1" s="289"/>
      <c r="J1" s="289"/>
      <c r="K1" s="289"/>
      <c r="L1" s="289"/>
      <c r="M1" s="289"/>
      <c r="N1" s="289"/>
      <c r="O1" s="289"/>
      <c r="P1" s="289"/>
      <c r="Q1" s="289"/>
      <c r="R1" s="288" t="s">
        <v>3</v>
      </c>
      <c r="S1" s="289"/>
      <c r="T1" s="2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7"/>
      <c r="R2" s="277"/>
      <c r="S2" s="277"/>
      <c r="T2" s="277"/>
      <c r="U2" s="277"/>
      <c r="V2" s="277"/>
      <c r="W2" s="277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7"/>
      <c r="Q3" s="277"/>
      <c r="R3" s="277"/>
      <c r="S3" s="277"/>
      <c r="T3" s="277"/>
      <c r="U3" s="277"/>
      <c r="V3" s="277"/>
      <c r="W3" s="277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54" t="s">
        <v>8</v>
      </c>
      <c r="B5" s="318"/>
      <c r="C5" s="319"/>
      <c r="D5" s="325"/>
      <c r="E5" s="326"/>
      <c r="F5" s="442" t="s">
        <v>9</v>
      </c>
      <c r="G5" s="319"/>
      <c r="H5" s="325"/>
      <c r="I5" s="415"/>
      <c r="J5" s="415"/>
      <c r="K5" s="415"/>
      <c r="L5" s="415"/>
      <c r="M5" s="326"/>
      <c r="N5" s="61"/>
      <c r="P5" s="24" t="s">
        <v>10</v>
      </c>
      <c r="Q5" s="447">
        <v>45957</v>
      </c>
      <c r="R5" s="353"/>
      <c r="T5" s="373" t="s">
        <v>11</v>
      </c>
      <c r="U5" s="374"/>
      <c r="V5" s="376" t="s">
        <v>12</v>
      </c>
      <c r="W5" s="353"/>
      <c r="AB5" s="51"/>
      <c r="AC5" s="51"/>
      <c r="AD5" s="51"/>
      <c r="AE5" s="51"/>
    </row>
    <row r="6" spans="1:32" s="267" customFormat="1" ht="24" customHeight="1" x14ac:dyDescent="0.2">
      <c r="A6" s="354" t="s">
        <v>13</v>
      </c>
      <c r="B6" s="318"/>
      <c r="C6" s="319"/>
      <c r="D6" s="417" t="s">
        <v>14</v>
      </c>
      <c r="E6" s="418"/>
      <c r="F6" s="418"/>
      <c r="G6" s="418"/>
      <c r="H6" s="418"/>
      <c r="I6" s="418"/>
      <c r="J6" s="418"/>
      <c r="K6" s="418"/>
      <c r="L6" s="418"/>
      <c r="M6" s="353"/>
      <c r="N6" s="62"/>
      <c r="P6" s="24" t="s">
        <v>15</v>
      </c>
      <c r="Q6" s="451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79" t="s">
        <v>16</v>
      </c>
      <c r="U6" s="374"/>
      <c r="V6" s="404" t="s">
        <v>17</v>
      </c>
      <c r="W6" s="301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63"/>
      <c r="P7" s="24"/>
      <c r="Q7" s="42"/>
      <c r="R7" s="42"/>
      <c r="T7" s="277"/>
      <c r="U7" s="374"/>
      <c r="V7" s="405"/>
      <c r="W7" s="406"/>
      <c r="AB7" s="51"/>
      <c r="AC7" s="51"/>
      <c r="AD7" s="51"/>
      <c r="AE7" s="51"/>
    </row>
    <row r="8" spans="1:32" s="267" customFormat="1" ht="25.5" customHeight="1" x14ac:dyDescent="0.2">
      <c r="A8" s="457" t="s">
        <v>18</v>
      </c>
      <c r="B8" s="281"/>
      <c r="C8" s="282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7">
        <v>0.41666666666666669</v>
      </c>
      <c r="R8" s="307"/>
      <c r="T8" s="277"/>
      <c r="U8" s="374"/>
      <c r="V8" s="405"/>
      <c r="W8" s="406"/>
      <c r="AB8" s="51"/>
      <c r="AC8" s="51"/>
      <c r="AD8" s="51"/>
      <c r="AE8" s="51"/>
    </row>
    <row r="9" spans="1:32" s="26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7"/>
      <c r="C9" s="277"/>
      <c r="D9" s="362"/>
      <c r="E9" s="27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7"/>
      <c r="H9" s="278" t="str">
        <f>IF(AND($A$9="Тип доверенности/получателя при получении в адресе перегруза:",$D$9="Разовая доверенность"),"Введите ФИО","")</f>
        <v/>
      </c>
      <c r="I9" s="279"/>
      <c r="J9" s="2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9"/>
      <c r="L9" s="279"/>
      <c r="M9" s="279"/>
      <c r="N9" s="268"/>
      <c r="P9" s="26" t="s">
        <v>21</v>
      </c>
      <c r="Q9" s="350"/>
      <c r="R9" s="351"/>
      <c r="T9" s="277"/>
      <c r="U9" s="374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7"/>
      <c r="C10" s="277"/>
      <c r="D10" s="362"/>
      <c r="E10" s="27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7"/>
      <c r="H10" s="398" t="str">
        <f>IFERROR(VLOOKUP($D$10,Proxy,2,FALSE),"")</f>
        <v/>
      </c>
      <c r="I10" s="277"/>
      <c r="J10" s="277"/>
      <c r="K10" s="277"/>
      <c r="L10" s="277"/>
      <c r="M10" s="277"/>
      <c r="N10" s="266"/>
      <c r="P10" s="26" t="s">
        <v>22</v>
      </c>
      <c r="Q10" s="380"/>
      <c r="R10" s="381"/>
      <c r="U10" s="24" t="s">
        <v>23</v>
      </c>
      <c r="V10" s="300" t="s">
        <v>24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2"/>
      <c r="R11" s="353"/>
      <c r="U11" s="24" t="s">
        <v>27</v>
      </c>
      <c r="V11" s="424" t="s">
        <v>28</v>
      </c>
      <c r="W11" s="351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72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7"/>
      <c r="R12" s="307"/>
      <c r="S12" s="23"/>
      <c r="U12" s="24"/>
      <c r="V12" s="289"/>
      <c r="W12" s="277"/>
      <c r="AB12" s="51"/>
      <c r="AC12" s="51"/>
      <c r="AD12" s="51"/>
      <c r="AE12" s="51"/>
    </row>
    <row r="13" spans="1:32" s="267" customFormat="1" ht="23.25" customHeight="1" x14ac:dyDescent="0.2">
      <c r="A13" s="372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24"/>
      <c r="R13" s="3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72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387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5" t="s">
        <v>35</v>
      </c>
      <c r="Q15" s="289"/>
      <c r="R15" s="289"/>
      <c r="S15" s="289"/>
      <c r="T15" s="2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61" t="s">
        <v>38</v>
      </c>
      <c r="D17" s="296" t="s">
        <v>39</v>
      </c>
      <c r="E17" s="338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7"/>
      <c r="R17" s="337"/>
      <c r="S17" s="337"/>
      <c r="T17" s="338"/>
      <c r="U17" s="454" t="s">
        <v>51</v>
      </c>
      <c r="V17" s="319"/>
      <c r="W17" s="296" t="s">
        <v>52</v>
      </c>
      <c r="X17" s="296" t="s">
        <v>53</v>
      </c>
      <c r="Y17" s="455" t="s">
        <v>54</v>
      </c>
      <c r="Z17" s="413" t="s">
        <v>55</v>
      </c>
      <c r="AA17" s="399" t="s">
        <v>56</v>
      </c>
      <c r="AB17" s="399" t="s">
        <v>57</v>
      </c>
      <c r="AC17" s="399" t="s">
        <v>58</v>
      </c>
      <c r="AD17" s="399" t="s">
        <v>59</v>
      </c>
      <c r="AE17" s="437"/>
      <c r="AF17" s="438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9"/>
      <c r="E18" s="341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9"/>
      <c r="Q18" s="340"/>
      <c r="R18" s="340"/>
      <c r="S18" s="340"/>
      <c r="T18" s="341"/>
      <c r="U18" s="70" t="s">
        <v>61</v>
      </c>
      <c r="V18" s="70" t="s">
        <v>62</v>
      </c>
      <c r="W18" s="297"/>
      <c r="X18" s="297"/>
      <c r="Y18" s="456"/>
      <c r="Z18" s="414"/>
      <c r="AA18" s="400"/>
      <c r="AB18" s="400"/>
      <c r="AC18" s="400"/>
      <c r="AD18" s="439"/>
      <c r="AE18" s="440"/>
      <c r="AF18" s="441"/>
      <c r="AG18" s="69"/>
      <c r="BD18" s="68"/>
    </row>
    <row r="19" spans="1:68" ht="27.75" customHeight="1" x14ac:dyDescent="0.2">
      <c r="A19" s="322" t="s">
        <v>63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48"/>
      <c r="AB19" s="48"/>
      <c r="AC19" s="48"/>
    </row>
    <row r="20" spans="1:68" ht="16.5" customHeight="1" x14ac:dyDescent="0.25">
      <c r="A20" s="304" t="s">
        <v>63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65"/>
      <c r="AB20" s="265"/>
      <c r="AC20" s="265"/>
    </row>
    <row r="21" spans="1:68" ht="14.25" customHeight="1" x14ac:dyDescent="0.25">
      <c r="A21" s="276" t="s">
        <v>64</v>
      </c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2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93"/>
      <c r="P23" s="280" t="s">
        <v>73</v>
      </c>
      <c r="Q23" s="281"/>
      <c r="R23" s="281"/>
      <c r="S23" s="281"/>
      <c r="T23" s="281"/>
      <c r="U23" s="281"/>
      <c r="V23" s="282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77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93"/>
      <c r="P24" s="280" t="s">
        <v>73</v>
      </c>
      <c r="Q24" s="281"/>
      <c r="R24" s="281"/>
      <c r="S24" s="281"/>
      <c r="T24" s="281"/>
      <c r="U24" s="281"/>
      <c r="V24" s="282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2" t="s">
        <v>75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48"/>
      <c r="AB25" s="48"/>
      <c r="AC25" s="48"/>
    </row>
    <row r="26" spans="1:68" ht="16.5" customHeight="1" x14ac:dyDescent="0.25">
      <c r="A26" s="304" t="s">
        <v>76</v>
      </c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65"/>
      <c r="AB26" s="265"/>
      <c r="AC26" s="265"/>
    </row>
    <row r="27" spans="1:68" ht="14.25" customHeight="1" x14ac:dyDescent="0.25">
      <c r="A27" s="276" t="s">
        <v>77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90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0">
        <v>56</v>
      </c>
      <c r="Y29" s="271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4"/>
      <c r="R30" s="284"/>
      <c r="S30" s="284"/>
      <c r="T30" s="285"/>
      <c r="U30" s="34"/>
      <c r="V30" s="34"/>
      <c r="W30" s="35" t="s">
        <v>70</v>
      </c>
      <c r="X30" s="270">
        <v>56</v>
      </c>
      <c r="Y30" s="27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x14ac:dyDescent="0.2">
      <c r="A31" s="292"/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93"/>
      <c r="P31" s="280" t="s">
        <v>73</v>
      </c>
      <c r="Q31" s="281"/>
      <c r="R31" s="281"/>
      <c r="S31" s="281"/>
      <c r="T31" s="281"/>
      <c r="U31" s="281"/>
      <c r="V31" s="282"/>
      <c r="W31" s="37" t="s">
        <v>70</v>
      </c>
      <c r="X31" s="272">
        <f>IFERROR(SUM(X28:X30),"0")</f>
        <v>112</v>
      </c>
      <c r="Y31" s="272">
        <f>IFERROR(SUM(Y28:Y30),"0")</f>
        <v>112</v>
      </c>
      <c r="Z31" s="272">
        <f>IFERROR(IF(Z28="",0,Z28),"0")+IFERROR(IF(Z29="",0,Z29),"0")+IFERROR(IF(Z30="",0,Z30),"0")</f>
        <v>1.05392</v>
      </c>
      <c r="AA31" s="273"/>
      <c r="AB31" s="273"/>
      <c r="AC31" s="273"/>
    </row>
    <row r="32" spans="1:68" x14ac:dyDescent="0.2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93"/>
      <c r="P32" s="280" t="s">
        <v>73</v>
      </c>
      <c r="Q32" s="281"/>
      <c r="R32" s="281"/>
      <c r="S32" s="281"/>
      <c r="T32" s="281"/>
      <c r="U32" s="281"/>
      <c r="V32" s="282"/>
      <c r="W32" s="37" t="s">
        <v>74</v>
      </c>
      <c r="X32" s="272">
        <f>IFERROR(SUMPRODUCT(X28:X30*H28:H30),"0")</f>
        <v>168</v>
      </c>
      <c r="Y32" s="272">
        <f>IFERROR(SUMPRODUCT(Y28:Y30*H28:H30),"0")</f>
        <v>168</v>
      </c>
      <c r="Z32" s="37"/>
      <c r="AA32" s="273"/>
      <c r="AB32" s="273"/>
      <c r="AC32" s="273"/>
    </row>
    <row r="33" spans="1:68" ht="16.5" customHeight="1" x14ac:dyDescent="0.25">
      <c r="A33" s="304" t="s">
        <v>89</v>
      </c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65"/>
      <c r="AB33" s="265"/>
      <c r="AC33" s="265"/>
    </row>
    <row r="34" spans="1:68" ht="14.25" customHeight="1" x14ac:dyDescent="0.25">
      <c r="A34" s="276" t="s">
        <v>64</v>
      </c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64"/>
      <c r="AB34" s="264"/>
      <c r="AC34" s="264"/>
    </row>
    <row r="35" spans="1:68" ht="27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0">
        <v>24</v>
      </c>
      <c r="Y36" s="27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38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4"/>
      <c r="R37" s="284"/>
      <c r="S37" s="284"/>
      <c r="T37" s="285"/>
      <c r="U37" s="34"/>
      <c r="V37" s="34"/>
      <c r="W37" s="35" t="s">
        <v>70</v>
      </c>
      <c r="X37" s="270">
        <v>24</v>
      </c>
      <c r="Y37" s="27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292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93"/>
      <c r="P38" s="280" t="s">
        <v>73</v>
      </c>
      <c r="Q38" s="281"/>
      <c r="R38" s="281"/>
      <c r="S38" s="281"/>
      <c r="T38" s="281"/>
      <c r="U38" s="281"/>
      <c r="V38" s="282"/>
      <c r="W38" s="37" t="s">
        <v>70</v>
      </c>
      <c r="X38" s="272">
        <f>IFERROR(SUM(X35:X37),"0")</f>
        <v>60</v>
      </c>
      <c r="Y38" s="272">
        <f>IFERROR(SUM(Y35:Y37),"0")</f>
        <v>60</v>
      </c>
      <c r="Z38" s="272">
        <f>IFERROR(IF(Z35="",0,Z35),"0")+IFERROR(IF(Z36="",0,Z36),"0")+IFERROR(IF(Z37="",0,Z37),"0")</f>
        <v>0.93</v>
      </c>
      <c r="AA38" s="273"/>
      <c r="AB38" s="273"/>
      <c r="AC38" s="273"/>
    </row>
    <row r="39" spans="1:68" x14ac:dyDescent="0.2">
      <c r="A39" s="277"/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93"/>
      <c r="P39" s="280" t="s">
        <v>73</v>
      </c>
      <c r="Q39" s="281"/>
      <c r="R39" s="281"/>
      <c r="S39" s="281"/>
      <c r="T39" s="281"/>
      <c r="U39" s="281"/>
      <c r="V39" s="282"/>
      <c r="W39" s="37" t="s">
        <v>74</v>
      </c>
      <c r="X39" s="272">
        <f>IFERROR(SUMPRODUCT(X35:X37*H35:H37),"0")</f>
        <v>335.99999999999994</v>
      </c>
      <c r="Y39" s="272">
        <f>IFERROR(SUMPRODUCT(Y35:Y37*H35:H37),"0")</f>
        <v>335.99999999999994</v>
      </c>
      <c r="Z39" s="37"/>
      <c r="AA39" s="273"/>
      <c r="AB39" s="273"/>
      <c r="AC39" s="273"/>
    </row>
    <row r="40" spans="1:68" ht="16.5" customHeight="1" x14ac:dyDescent="0.25">
      <c r="A40" s="304" t="s">
        <v>99</v>
      </c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65"/>
      <c r="AB40" s="265"/>
      <c r="AC40" s="265"/>
    </row>
    <row r="41" spans="1:68" ht="14.25" customHeight="1" x14ac:dyDescent="0.25">
      <c r="A41" s="276" t="s">
        <v>64</v>
      </c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64"/>
      <c r="AB41" s="264"/>
      <c r="AC41" s="264"/>
    </row>
    <row r="42" spans="1:68" ht="27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87.431999999999988</v>
      </c>
      <c r="BN43" s="67">
        <f>IFERROR(Y43*I43,"0")</f>
        <v>87.431999999999988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85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86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4"/>
      <c r="R45" s="284"/>
      <c r="S45" s="284"/>
      <c r="T45" s="285"/>
      <c r="U45" s="34"/>
      <c r="V45" s="34"/>
      <c r="W45" s="35" t="s">
        <v>70</v>
      </c>
      <c r="X45" s="270">
        <v>24</v>
      </c>
      <c r="Y45" s="271">
        <f>IFERROR(IF(X45="","",X45),"")</f>
        <v>24</v>
      </c>
      <c r="Z45" s="36">
        <f>IFERROR(IF(X45="","",X45*0.0155),"")</f>
        <v>0.372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175.2</v>
      </c>
      <c r="BN45" s="67">
        <f>IFERROR(Y45*I45,"0")</f>
        <v>175.2</v>
      </c>
      <c r="BO45" s="67">
        <f>IFERROR(X45/J45,"0")</f>
        <v>0.2857142857142857</v>
      </c>
      <c r="BP45" s="67">
        <f>IFERROR(Y45/J45,"0")</f>
        <v>0.2857142857142857</v>
      </c>
    </row>
    <row r="46" spans="1:68" x14ac:dyDescent="0.2">
      <c r="A46" s="292"/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93"/>
      <c r="P46" s="280" t="s">
        <v>73</v>
      </c>
      <c r="Q46" s="281"/>
      <c r="R46" s="281"/>
      <c r="S46" s="281"/>
      <c r="T46" s="281"/>
      <c r="U46" s="281"/>
      <c r="V46" s="282"/>
      <c r="W46" s="37" t="s">
        <v>70</v>
      </c>
      <c r="X46" s="272">
        <f>IFERROR(SUM(X42:X45),"0")</f>
        <v>36</v>
      </c>
      <c r="Y46" s="272">
        <f>IFERROR(SUM(Y42:Y45),"0")</f>
        <v>36</v>
      </c>
      <c r="Z46" s="272">
        <f>IFERROR(IF(Z42="",0,Z42),"0")+IFERROR(IF(Z43="",0,Z43),"0")+IFERROR(IF(Z44="",0,Z44),"0")+IFERROR(IF(Z45="",0,Z45),"0")</f>
        <v>0.55800000000000005</v>
      </c>
      <c r="AA46" s="273"/>
      <c r="AB46" s="273"/>
      <c r="AC46" s="273"/>
    </row>
    <row r="47" spans="1:68" x14ac:dyDescent="0.2">
      <c r="A47" s="277"/>
      <c r="B47" s="277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93"/>
      <c r="P47" s="280" t="s">
        <v>73</v>
      </c>
      <c r="Q47" s="281"/>
      <c r="R47" s="281"/>
      <c r="S47" s="281"/>
      <c r="T47" s="281"/>
      <c r="U47" s="281"/>
      <c r="V47" s="282"/>
      <c r="W47" s="37" t="s">
        <v>74</v>
      </c>
      <c r="X47" s="272">
        <f>IFERROR(SUMPRODUCT(X42:X45*H42:H45),"0")</f>
        <v>252</v>
      </c>
      <c r="Y47" s="272">
        <f>IFERROR(SUMPRODUCT(Y42:Y45*H42:H45),"0")</f>
        <v>252</v>
      </c>
      <c r="Z47" s="37"/>
      <c r="AA47" s="273"/>
      <c r="AB47" s="273"/>
      <c r="AC47" s="273"/>
    </row>
    <row r="48" spans="1:68" ht="16.5" customHeight="1" x14ac:dyDescent="0.25">
      <c r="A48" s="304" t="s">
        <v>110</v>
      </c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65"/>
      <c r="AB48" s="265"/>
      <c r="AC48" s="265"/>
    </row>
    <row r="49" spans="1:68" ht="14.25" customHeight="1" x14ac:dyDescent="0.25">
      <c r="A49" s="276" t="s">
        <v>64</v>
      </c>
      <c r="B49" s="27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64"/>
      <c r="AB49" s="264"/>
      <c r="AC49" s="264"/>
    </row>
    <row r="50" spans="1:68" ht="16.5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4"/>
      <c r="R50" s="284"/>
      <c r="S50" s="284"/>
      <c r="T50" s="285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292"/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93"/>
      <c r="P51" s="280" t="s">
        <v>73</v>
      </c>
      <c r="Q51" s="281"/>
      <c r="R51" s="281"/>
      <c r="S51" s="281"/>
      <c r="T51" s="281"/>
      <c r="U51" s="281"/>
      <c r="V51" s="282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x14ac:dyDescent="0.2">
      <c r="A52" s="277"/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93"/>
      <c r="P52" s="280" t="s">
        <v>73</v>
      </c>
      <c r="Q52" s="281"/>
      <c r="R52" s="281"/>
      <c r="S52" s="281"/>
      <c r="T52" s="281"/>
      <c r="U52" s="281"/>
      <c r="V52" s="282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customHeight="1" x14ac:dyDescent="0.25">
      <c r="A53" s="276" t="s">
        <v>77</v>
      </c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64"/>
      <c r="AB53" s="264"/>
      <c r="AC53" s="264"/>
    </row>
    <row r="54" spans="1:68" ht="27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85</v>
      </c>
      <c r="M54" s="33" t="s">
        <v>69</v>
      </c>
      <c r="N54" s="33"/>
      <c r="O54" s="32">
        <v>365</v>
      </c>
      <c r="P54" s="43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4"/>
      <c r="R54" s="284"/>
      <c r="S54" s="284"/>
      <c r="T54" s="285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86</v>
      </c>
      <c r="AK54" s="71">
        <v>14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292"/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93"/>
      <c r="P55" s="280" t="s">
        <v>73</v>
      </c>
      <c r="Q55" s="281"/>
      <c r="R55" s="281"/>
      <c r="S55" s="281"/>
      <c r="T55" s="281"/>
      <c r="U55" s="281"/>
      <c r="V55" s="282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x14ac:dyDescent="0.2">
      <c r="A56" s="277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93"/>
      <c r="P56" s="280" t="s">
        <v>73</v>
      </c>
      <c r="Q56" s="281"/>
      <c r="R56" s="281"/>
      <c r="S56" s="281"/>
      <c r="T56" s="281"/>
      <c r="U56" s="281"/>
      <c r="V56" s="282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customHeight="1" x14ac:dyDescent="0.25">
      <c r="A57" s="276" t="s">
        <v>117</v>
      </c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64"/>
      <c r="AB57" s="264"/>
      <c r="AC57" s="264"/>
    </row>
    <row r="58" spans="1:68" ht="16.5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4"/>
      <c r="R58" s="284"/>
      <c r="S58" s="284"/>
      <c r="T58" s="285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4"/>
      <c r="R59" s="284"/>
      <c r="S59" s="284"/>
      <c r="T59" s="285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292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93"/>
      <c r="P60" s="280" t="s">
        <v>73</v>
      </c>
      <c r="Q60" s="281"/>
      <c r="R60" s="281"/>
      <c r="S60" s="281"/>
      <c r="T60" s="281"/>
      <c r="U60" s="281"/>
      <c r="V60" s="282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x14ac:dyDescent="0.2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93"/>
      <c r="P61" s="280" t="s">
        <v>73</v>
      </c>
      <c r="Q61" s="281"/>
      <c r="R61" s="281"/>
      <c r="S61" s="281"/>
      <c r="T61" s="281"/>
      <c r="U61" s="281"/>
      <c r="V61" s="282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customHeight="1" x14ac:dyDescent="0.25">
      <c r="A62" s="276" t="s">
        <v>123</v>
      </c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64"/>
      <c r="AB62" s="264"/>
      <c r="AC62" s="264"/>
    </row>
    <row r="63" spans="1:68" ht="27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126</v>
      </c>
      <c r="M63" s="33" t="s">
        <v>69</v>
      </c>
      <c r="N63" s="33"/>
      <c r="O63" s="32">
        <v>365</v>
      </c>
      <c r="P63" s="34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4"/>
      <c r="R63" s="284"/>
      <c r="S63" s="284"/>
      <c r="T63" s="285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127</v>
      </c>
      <c r="AK63" s="71">
        <v>140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128</v>
      </c>
      <c r="B64" s="54" t="s">
        <v>129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126</v>
      </c>
      <c r="M64" s="33" t="s">
        <v>69</v>
      </c>
      <c r="N64" s="33"/>
      <c r="O64" s="32">
        <v>365</v>
      </c>
      <c r="P64" s="4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4"/>
      <c r="R64" s="284"/>
      <c r="S64" s="284"/>
      <c r="T64" s="285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130</v>
      </c>
      <c r="AG64" s="67"/>
      <c r="AJ64" s="71" t="s">
        <v>127</v>
      </c>
      <c r="AK64" s="71">
        <v>140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131</v>
      </c>
      <c r="B65" s="54" t="s">
        <v>132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126</v>
      </c>
      <c r="M65" s="33" t="s">
        <v>69</v>
      </c>
      <c r="N65" s="33"/>
      <c r="O65" s="32">
        <v>365</v>
      </c>
      <c r="P65" s="4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4"/>
      <c r="R65" s="284"/>
      <c r="S65" s="284"/>
      <c r="T65" s="285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130</v>
      </c>
      <c r="AG65" s="67"/>
      <c r="AJ65" s="71" t="s">
        <v>127</v>
      </c>
      <c r="AK65" s="71">
        <v>140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92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93"/>
      <c r="P66" s="280" t="s">
        <v>73</v>
      </c>
      <c r="Q66" s="281"/>
      <c r="R66" s="281"/>
      <c r="S66" s="281"/>
      <c r="T66" s="281"/>
      <c r="U66" s="281"/>
      <c r="V66" s="282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x14ac:dyDescent="0.2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93"/>
      <c r="P67" s="280" t="s">
        <v>73</v>
      </c>
      <c r="Q67" s="281"/>
      <c r="R67" s="281"/>
      <c r="S67" s="281"/>
      <c r="T67" s="281"/>
      <c r="U67" s="281"/>
      <c r="V67" s="282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customHeight="1" x14ac:dyDescent="0.25">
      <c r="A68" s="304" t="s">
        <v>133</v>
      </c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65"/>
      <c r="AB68" s="265"/>
      <c r="AC68" s="265"/>
    </row>
    <row r="69" spans="1:68" ht="14.25" customHeight="1" x14ac:dyDescent="0.25">
      <c r="A69" s="276" t="s">
        <v>64</v>
      </c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64"/>
      <c r="AB69" s="264"/>
      <c r="AC69" s="264"/>
    </row>
    <row r="70" spans="1:68" ht="27" customHeight="1" x14ac:dyDescent="0.25">
      <c r="A70" s="54" t="s">
        <v>134</v>
      </c>
      <c r="B70" s="54" t="s">
        <v>135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136</v>
      </c>
      <c r="L70" s="32" t="s">
        <v>85</v>
      </c>
      <c r="M70" s="33" t="s">
        <v>69</v>
      </c>
      <c r="N70" s="33"/>
      <c r="O70" s="32">
        <v>180</v>
      </c>
      <c r="P70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4"/>
      <c r="R70" s="284"/>
      <c r="S70" s="284"/>
      <c r="T70" s="285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137</v>
      </c>
      <c r="AG70" s="67"/>
      <c r="AJ70" s="71" t="s">
        <v>86</v>
      </c>
      <c r="AK70" s="71">
        <v>18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4"/>
      <c r="R71" s="284"/>
      <c r="S71" s="284"/>
      <c r="T71" s="285"/>
      <c r="U71" s="34"/>
      <c r="V71" s="34"/>
      <c r="W71" s="35" t="s">
        <v>70</v>
      </c>
      <c r="X71" s="270">
        <v>0</v>
      </c>
      <c r="Y71" s="271">
        <f>IFERROR(IF(X71="","",X71),"")</f>
        <v>0</v>
      </c>
      <c r="Z71" s="36">
        <f>IFERROR(IF(X71="","",X71*0.00866),"")</f>
        <v>0</v>
      </c>
      <c r="AA71" s="56"/>
      <c r="AB71" s="57"/>
      <c r="AC71" s="110" t="s">
        <v>137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292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93"/>
      <c r="P72" s="280" t="s">
        <v>73</v>
      </c>
      <c r="Q72" s="281"/>
      <c r="R72" s="281"/>
      <c r="S72" s="281"/>
      <c r="T72" s="281"/>
      <c r="U72" s="281"/>
      <c r="V72" s="282"/>
      <c r="W72" s="37" t="s">
        <v>70</v>
      </c>
      <c r="X72" s="272">
        <f>IFERROR(SUM(X70:X71),"0")</f>
        <v>0</v>
      </c>
      <c r="Y72" s="272">
        <f>IFERROR(SUM(Y70:Y71),"0")</f>
        <v>0</v>
      </c>
      <c r="Z72" s="272">
        <f>IFERROR(IF(Z70="",0,Z70),"0")+IFERROR(IF(Z71="",0,Z71),"0")</f>
        <v>0</v>
      </c>
      <c r="AA72" s="273"/>
      <c r="AB72" s="273"/>
      <c r="AC72" s="273"/>
    </row>
    <row r="73" spans="1:68" x14ac:dyDescent="0.2">
      <c r="A73" s="277"/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93"/>
      <c r="P73" s="280" t="s">
        <v>73</v>
      </c>
      <c r="Q73" s="281"/>
      <c r="R73" s="281"/>
      <c r="S73" s="281"/>
      <c r="T73" s="281"/>
      <c r="U73" s="281"/>
      <c r="V73" s="282"/>
      <c r="W73" s="37" t="s">
        <v>74</v>
      </c>
      <c r="X73" s="272">
        <f>IFERROR(SUMPRODUCT(X70:X71*H70:H71),"0")</f>
        <v>0</v>
      </c>
      <c r="Y73" s="272">
        <f>IFERROR(SUMPRODUCT(Y70:Y71*H70:H71),"0")</f>
        <v>0</v>
      </c>
      <c r="Z73" s="37"/>
      <c r="AA73" s="273"/>
      <c r="AB73" s="273"/>
      <c r="AC73" s="273"/>
    </row>
    <row r="74" spans="1:68" ht="16.5" customHeight="1" x14ac:dyDescent="0.25">
      <c r="A74" s="304" t="s">
        <v>140</v>
      </c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65"/>
      <c r="AB74" s="265"/>
      <c r="AC74" s="265"/>
    </row>
    <row r="75" spans="1:68" ht="14.25" customHeight="1" x14ac:dyDescent="0.25">
      <c r="A75" s="276" t="s">
        <v>123</v>
      </c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64"/>
      <c r="AB75" s="264"/>
      <c r="AC75" s="264"/>
    </row>
    <row r="76" spans="1:68" ht="27" customHeight="1" x14ac:dyDescent="0.25">
      <c r="A76" s="54" t="s">
        <v>141</v>
      </c>
      <c r="B76" s="54" t="s">
        <v>142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4"/>
      <c r="R76" s="284"/>
      <c r="S76" s="284"/>
      <c r="T76" s="285"/>
      <c r="U76" s="34"/>
      <c r="V76" s="34"/>
      <c r="W76" s="35" t="s">
        <v>70</v>
      </c>
      <c r="X76" s="270">
        <v>0</v>
      </c>
      <c r="Y76" s="271">
        <f>IFERROR(IF(X76="","",X76),"")</f>
        <v>0</v>
      </c>
      <c r="Z76" s="36">
        <f>IFERROR(IF(X76="","",X76*0.01788),"")</f>
        <v>0</v>
      </c>
      <c r="AA76" s="56"/>
      <c r="AB76" s="57"/>
      <c r="AC76" s="112" t="s">
        <v>143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92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93"/>
      <c r="P77" s="280" t="s">
        <v>73</v>
      </c>
      <c r="Q77" s="281"/>
      <c r="R77" s="281"/>
      <c r="S77" s="281"/>
      <c r="T77" s="281"/>
      <c r="U77" s="281"/>
      <c r="V77" s="282"/>
      <c r="W77" s="37" t="s">
        <v>70</v>
      </c>
      <c r="X77" s="272">
        <f>IFERROR(SUM(X76:X76),"0")</f>
        <v>0</v>
      </c>
      <c r="Y77" s="272">
        <f>IFERROR(SUM(Y76:Y76),"0")</f>
        <v>0</v>
      </c>
      <c r="Z77" s="272">
        <f>IFERROR(IF(Z76="",0,Z76),"0")</f>
        <v>0</v>
      </c>
      <c r="AA77" s="273"/>
      <c r="AB77" s="273"/>
      <c r="AC77" s="273"/>
    </row>
    <row r="78" spans="1:68" x14ac:dyDescent="0.2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93"/>
      <c r="P78" s="280" t="s">
        <v>73</v>
      </c>
      <c r="Q78" s="281"/>
      <c r="R78" s="281"/>
      <c r="S78" s="281"/>
      <c r="T78" s="281"/>
      <c r="U78" s="281"/>
      <c r="V78" s="282"/>
      <c r="W78" s="37" t="s">
        <v>74</v>
      </c>
      <c r="X78" s="272">
        <f>IFERROR(SUMPRODUCT(X76:X76*H76:H76),"0")</f>
        <v>0</v>
      </c>
      <c r="Y78" s="272">
        <f>IFERROR(SUMPRODUCT(Y76:Y76*H76:H76),"0")</f>
        <v>0</v>
      </c>
      <c r="Z78" s="37"/>
      <c r="AA78" s="273"/>
      <c r="AB78" s="273"/>
      <c r="AC78" s="273"/>
    </row>
    <row r="79" spans="1:68" ht="16.5" customHeight="1" x14ac:dyDescent="0.25">
      <c r="A79" s="304" t="s">
        <v>144</v>
      </c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65"/>
      <c r="AB79" s="265"/>
      <c r="AC79" s="265"/>
    </row>
    <row r="80" spans="1:68" ht="14.25" customHeight="1" x14ac:dyDescent="0.25">
      <c r="A80" s="276" t="s">
        <v>145</v>
      </c>
      <c r="B80" s="277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64"/>
      <c r="AB80" s="264"/>
      <c r="AC80" s="264"/>
    </row>
    <row r="81" spans="1:68" ht="27" customHeight="1" x14ac:dyDescent="0.25">
      <c r="A81" s="54" t="s">
        <v>146</v>
      </c>
      <c r="B81" s="54" t="s">
        <v>147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4"/>
      <c r="R81" s="284"/>
      <c r="S81" s="284"/>
      <c r="T81" s="285"/>
      <c r="U81" s="34"/>
      <c r="V81" s="34"/>
      <c r="W81" s="35" t="s">
        <v>70</v>
      </c>
      <c r="X81" s="270">
        <v>0</v>
      </c>
      <c r="Y81" s="271">
        <f>IFERROR(IF(X81="","",X81),"")</f>
        <v>0</v>
      </c>
      <c r="Z81" s="36">
        <f>IFERROR(IF(X81="","",X81*0.01788),"")</f>
        <v>0</v>
      </c>
      <c r="AA81" s="56"/>
      <c r="AB81" s="57"/>
      <c r="AC81" s="114" t="s">
        <v>148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149</v>
      </c>
      <c r="B82" s="54" t="s">
        <v>150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4"/>
      <c r="R82" s="284"/>
      <c r="S82" s="284"/>
      <c r="T82" s="285"/>
      <c r="U82" s="34"/>
      <c r="V82" s="34"/>
      <c r="W82" s="35" t="s">
        <v>70</v>
      </c>
      <c r="X82" s="270">
        <v>0</v>
      </c>
      <c r="Y82" s="271">
        <f>IFERROR(IF(X82="","",X82),"")</f>
        <v>0</v>
      </c>
      <c r="Z82" s="36">
        <f>IFERROR(IF(X82="","",X82*0.01788),"")</f>
        <v>0</v>
      </c>
      <c r="AA82" s="56"/>
      <c r="AB82" s="57"/>
      <c r="AC82" s="116" t="s">
        <v>151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292"/>
      <c r="B83" s="277"/>
      <c r="C83" s="277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93"/>
      <c r="P83" s="280" t="s">
        <v>73</v>
      </c>
      <c r="Q83" s="281"/>
      <c r="R83" s="281"/>
      <c r="S83" s="281"/>
      <c r="T83" s="281"/>
      <c r="U83" s="281"/>
      <c r="V83" s="282"/>
      <c r="W83" s="37" t="s">
        <v>70</v>
      </c>
      <c r="X83" s="272">
        <f>IFERROR(SUM(X81:X82),"0")</f>
        <v>0</v>
      </c>
      <c r="Y83" s="272">
        <f>IFERROR(SUM(Y81:Y82),"0")</f>
        <v>0</v>
      </c>
      <c r="Z83" s="272">
        <f>IFERROR(IF(Z81="",0,Z81),"0")+IFERROR(IF(Z82="",0,Z82),"0")</f>
        <v>0</v>
      </c>
      <c r="AA83" s="273"/>
      <c r="AB83" s="273"/>
      <c r="AC83" s="273"/>
    </row>
    <row r="84" spans="1:68" x14ac:dyDescent="0.2">
      <c r="A84" s="277"/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93"/>
      <c r="P84" s="280" t="s">
        <v>73</v>
      </c>
      <c r="Q84" s="281"/>
      <c r="R84" s="281"/>
      <c r="S84" s="281"/>
      <c r="T84" s="281"/>
      <c r="U84" s="281"/>
      <c r="V84" s="282"/>
      <c r="W84" s="37" t="s">
        <v>74</v>
      </c>
      <c r="X84" s="272">
        <f>IFERROR(SUMPRODUCT(X81:X82*H81:H82),"0")</f>
        <v>0</v>
      </c>
      <c r="Y84" s="272">
        <f>IFERROR(SUMPRODUCT(Y81:Y82*H81:H82),"0")</f>
        <v>0</v>
      </c>
      <c r="Z84" s="37"/>
      <c r="AA84" s="273"/>
      <c r="AB84" s="273"/>
      <c r="AC84" s="273"/>
    </row>
    <row r="85" spans="1:68" ht="16.5" customHeight="1" x14ac:dyDescent="0.25">
      <c r="A85" s="304" t="s">
        <v>152</v>
      </c>
      <c r="B85" s="277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65"/>
      <c r="AB85" s="265"/>
      <c r="AC85" s="265"/>
    </row>
    <row r="86" spans="1:68" ht="14.25" customHeight="1" x14ac:dyDescent="0.25">
      <c r="A86" s="276" t="s">
        <v>123</v>
      </c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64"/>
      <c r="AB86" s="264"/>
      <c r="AC86" s="264"/>
    </row>
    <row r="87" spans="1:68" ht="27" customHeight="1" x14ac:dyDescent="0.25">
      <c r="A87" s="54" t="s">
        <v>153</v>
      </c>
      <c r="B87" s="54" t="s">
        <v>154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4"/>
      <c r="R87" s="284"/>
      <c r="S87" s="284"/>
      <c r="T87" s="285"/>
      <c r="U87" s="34"/>
      <c r="V87" s="34"/>
      <c r="W87" s="35" t="s">
        <v>70</v>
      </c>
      <c r="X87" s="270">
        <v>0</v>
      </c>
      <c r="Y87" s="271">
        <f t="shared" ref="Y87:Y92" si="0">IFERROR(IF(X87="","",X87),"")</f>
        <v>0</v>
      </c>
      <c r="Z87" s="36">
        <f t="shared" ref="Z87:Z92" si="1">IFERROR(IF(X87="","",X87*0.01788),"")</f>
        <v>0</v>
      </c>
      <c r="AA87" s="56"/>
      <c r="AB87" s="57"/>
      <c r="AC87" s="118" t="s">
        <v>143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0</v>
      </c>
      <c r="BN87" s="67">
        <f t="shared" ref="BN87:BN92" si="3">IFERROR(Y87*I87,"0")</f>
        <v>0</v>
      </c>
      <c r="BO87" s="67">
        <f t="shared" ref="BO87:BO92" si="4">IFERROR(X87/J87,"0")</f>
        <v>0</v>
      </c>
      <c r="BP87" s="67">
        <f t="shared" ref="BP87:BP92" si="5">IFERROR(Y87/J87,"0")</f>
        <v>0</v>
      </c>
    </row>
    <row r="88" spans="1:68" ht="27" customHeight="1" x14ac:dyDescent="0.25">
      <c r="A88" s="54" t="s">
        <v>155</v>
      </c>
      <c r="B88" s="54" t="s">
        <v>156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4"/>
      <c r="R88" s="284"/>
      <c r="S88" s="284"/>
      <c r="T88" s="285"/>
      <c r="U88" s="34"/>
      <c r="V88" s="34"/>
      <c r="W88" s="35" t="s">
        <v>70</v>
      </c>
      <c r="X88" s="270">
        <v>14</v>
      </c>
      <c r="Y88" s="271">
        <f t="shared" si="0"/>
        <v>14</v>
      </c>
      <c r="Z88" s="36">
        <f t="shared" si="1"/>
        <v>0.25031999999999999</v>
      </c>
      <c r="AA88" s="56"/>
      <c r="AB88" s="57"/>
      <c r="AC88" s="120" t="s">
        <v>143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50.170400000000001</v>
      </c>
      <c r="BN88" s="67">
        <f t="shared" si="3"/>
        <v>50.170400000000001</v>
      </c>
      <c r="BO88" s="67">
        <f t="shared" si="4"/>
        <v>0.2</v>
      </c>
      <c r="BP88" s="67">
        <f t="shared" si="5"/>
        <v>0.2</v>
      </c>
    </row>
    <row r="89" spans="1:68" ht="27" customHeight="1" x14ac:dyDescent="0.25">
      <c r="A89" s="54" t="s">
        <v>157</v>
      </c>
      <c r="B89" s="54" t="s">
        <v>158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8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4"/>
      <c r="R89" s="284"/>
      <c r="S89" s="284"/>
      <c r="T89" s="285"/>
      <c r="U89" s="34"/>
      <c r="V89" s="34"/>
      <c r="W89" s="35" t="s">
        <v>70</v>
      </c>
      <c r="X89" s="270">
        <v>70</v>
      </c>
      <c r="Y89" s="271">
        <f t="shared" si="0"/>
        <v>70</v>
      </c>
      <c r="Z89" s="36">
        <f t="shared" si="1"/>
        <v>1.2516</v>
      </c>
      <c r="AA89" s="56"/>
      <c r="AB89" s="57"/>
      <c r="AC89" s="122" t="s">
        <v>159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250.852</v>
      </c>
      <c r="BN89" s="67">
        <f t="shared" si="3"/>
        <v>250.852</v>
      </c>
      <c r="BO89" s="67">
        <f t="shared" si="4"/>
        <v>1</v>
      </c>
      <c r="BP89" s="67">
        <f t="shared" si="5"/>
        <v>1</v>
      </c>
    </row>
    <row r="90" spans="1:68" ht="27" customHeight="1" x14ac:dyDescent="0.25">
      <c r="A90" s="54" t="s">
        <v>160</v>
      </c>
      <c r="B90" s="54" t="s">
        <v>161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143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143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62.283200000000008</v>
      </c>
      <c r="BN91" s="67">
        <f t="shared" si="3"/>
        <v>62.283200000000008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164</v>
      </c>
      <c r="B92" s="54" t="s">
        <v>165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4"/>
      <c r="R92" s="284"/>
      <c r="S92" s="284"/>
      <c r="T92" s="285"/>
      <c r="U92" s="34"/>
      <c r="V92" s="34"/>
      <c r="W92" s="35" t="s">
        <v>70</v>
      </c>
      <c r="X92" s="270">
        <v>28</v>
      </c>
      <c r="Y92" s="271">
        <f t="shared" si="0"/>
        <v>28</v>
      </c>
      <c r="Z92" s="36">
        <f t="shared" si="1"/>
        <v>0.50063999999999997</v>
      </c>
      <c r="AA92" s="56"/>
      <c r="AB92" s="57"/>
      <c r="AC92" s="128" t="s">
        <v>166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126.81760000000001</v>
      </c>
      <c r="BN92" s="67">
        <f t="shared" si="3"/>
        <v>126.81760000000001</v>
      </c>
      <c r="BO92" s="67">
        <f t="shared" si="4"/>
        <v>0.4</v>
      </c>
      <c r="BP92" s="67">
        <f t="shared" si="5"/>
        <v>0.4</v>
      </c>
    </row>
    <row r="93" spans="1:68" x14ac:dyDescent="0.2">
      <c r="A93" s="292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93"/>
      <c r="P93" s="280" t="s">
        <v>73</v>
      </c>
      <c r="Q93" s="281"/>
      <c r="R93" s="281"/>
      <c r="S93" s="281"/>
      <c r="T93" s="281"/>
      <c r="U93" s="281"/>
      <c r="V93" s="282"/>
      <c r="W93" s="37" t="s">
        <v>70</v>
      </c>
      <c r="X93" s="272">
        <f>IFERROR(SUM(X87:X92),"0")</f>
        <v>126</v>
      </c>
      <c r="Y93" s="272">
        <f>IFERROR(SUM(Y87:Y92),"0")</f>
        <v>126</v>
      </c>
      <c r="Z93" s="272">
        <f>IFERROR(IF(Z87="",0,Z87),"0")+IFERROR(IF(Z88="",0,Z88),"0")+IFERROR(IF(Z89="",0,Z89),"0")+IFERROR(IF(Z90="",0,Z90),"0")+IFERROR(IF(Z91="",0,Z91),"0")+IFERROR(IF(Z92="",0,Z92),"0")</f>
        <v>2.2528800000000002</v>
      </c>
      <c r="AA93" s="273"/>
      <c r="AB93" s="273"/>
      <c r="AC93" s="273"/>
    </row>
    <row r="94" spans="1:68" x14ac:dyDescent="0.2">
      <c r="A94" s="277"/>
      <c r="B94" s="277"/>
      <c r="C94" s="277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93"/>
      <c r="P94" s="280" t="s">
        <v>73</v>
      </c>
      <c r="Q94" s="281"/>
      <c r="R94" s="281"/>
      <c r="S94" s="281"/>
      <c r="T94" s="281"/>
      <c r="U94" s="281"/>
      <c r="V94" s="282"/>
      <c r="W94" s="37" t="s">
        <v>74</v>
      </c>
      <c r="X94" s="272">
        <f>IFERROR(SUMPRODUCT(X87:X92*H87:H92),"0")</f>
        <v>413.28000000000003</v>
      </c>
      <c r="Y94" s="272">
        <f>IFERROR(SUMPRODUCT(Y87:Y92*H87:H92),"0")</f>
        <v>413.28000000000003</v>
      </c>
      <c r="Z94" s="37"/>
      <c r="AA94" s="273"/>
      <c r="AB94" s="273"/>
      <c r="AC94" s="273"/>
    </row>
    <row r="95" spans="1:68" ht="16.5" customHeight="1" x14ac:dyDescent="0.25">
      <c r="A95" s="304" t="s">
        <v>167</v>
      </c>
      <c r="B95" s="277"/>
      <c r="C95" s="277"/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65"/>
      <c r="AB95" s="265"/>
      <c r="AC95" s="265"/>
    </row>
    <row r="96" spans="1:68" ht="14.25" customHeight="1" x14ac:dyDescent="0.25">
      <c r="A96" s="276" t="s">
        <v>117</v>
      </c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  <c r="AA96" s="264"/>
      <c r="AB96" s="264"/>
      <c r="AC96" s="264"/>
    </row>
    <row r="97" spans="1:68" ht="27" customHeight="1" x14ac:dyDescent="0.25">
      <c r="A97" s="54" t="s">
        <v>168</v>
      </c>
      <c r="B97" s="54" t="s">
        <v>169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4"/>
      <c r="R97" s="284"/>
      <c r="S97" s="284"/>
      <c r="T97" s="285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IFERROR(IF(X97="","",X97*0.00936),"")</f>
        <v>0</v>
      </c>
      <c r="AA97" s="56"/>
      <c r="AB97" s="57"/>
      <c r="AC97" s="130" t="s">
        <v>170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4"/>
      <c r="R98" s="284"/>
      <c r="S98" s="284"/>
      <c r="T98" s="285"/>
      <c r="U98" s="34"/>
      <c r="V98" s="34"/>
      <c r="W98" s="35" t="s">
        <v>70</v>
      </c>
      <c r="X98" s="270">
        <v>0</v>
      </c>
      <c r="Y98" s="271">
        <f>IFERROR(IF(X98="","",X98),"")</f>
        <v>0</v>
      </c>
      <c r="Z98" s="36">
        <f>IFERROR(IF(X98="","",X98*0.01788),"")</f>
        <v>0</v>
      </c>
      <c r="AA98" s="56"/>
      <c r="AB98" s="57"/>
      <c r="AC98" s="132" t="s">
        <v>143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292"/>
      <c r="B99" s="277"/>
      <c r="C99" s="277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93"/>
      <c r="P99" s="280" t="s">
        <v>73</v>
      </c>
      <c r="Q99" s="281"/>
      <c r="R99" s="281"/>
      <c r="S99" s="281"/>
      <c r="T99" s="281"/>
      <c r="U99" s="281"/>
      <c r="V99" s="282"/>
      <c r="W99" s="37" t="s">
        <v>70</v>
      </c>
      <c r="X99" s="272">
        <f>IFERROR(SUM(X97:X98),"0")</f>
        <v>0</v>
      </c>
      <c r="Y99" s="272">
        <f>IFERROR(SUM(Y97:Y98),"0")</f>
        <v>0</v>
      </c>
      <c r="Z99" s="272">
        <f>IFERROR(IF(Z97="",0,Z97),"0")+IFERROR(IF(Z98="",0,Z98),"0")</f>
        <v>0</v>
      </c>
      <c r="AA99" s="273"/>
      <c r="AB99" s="273"/>
      <c r="AC99" s="273"/>
    </row>
    <row r="100" spans="1:68" x14ac:dyDescent="0.2">
      <c r="A100" s="277"/>
      <c r="B100" s="277"/>
      <c r="C100" s="277"/>
      <c r="D100" s="277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93"/>
      <c r="P100" s="280" t="s">
        <v>73</v>
      </c>
      <c r="Q100" s="281"/>
      <c r="R100" s="281"/>
      <c r="S100" s="281"/>
      <c r="T100" s="281"/>
      <c r="U100" s="281"/>
      <c r="V100" s="282"/>
      <c r="W100" s="37" t="s">
        <v>74</v>
      </c>
      <c r="X100" s="272">
        <f>IFERROR(SUMPRODUCT(X97:X98*H97:H98),"0")</f>
        <v>0</v>
      </c>
      <c r="Y100" s="272">
        <f>IFERROR(SUMPRODUCT(Y97:Y98*H97:H98),"0")</f>
        <v>0</v>
      </c>
      <c r="Z100" s="37"/>
      <c r="AA100" s="273"/>
      <c r="AB100" s="273"/>
      <c r="AC100" s="273"/>
    </row>
    <row r="101" spans="1:68" ht="16.5" customHeight="1" x14ac:dyDescent="0.25">
      <c r="A101" s="304" t="s">
        <v>173</v>
      </c>
      <c r="B101" s="277"/>
      <c r="C101" s="277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65"/>
      <c r="AB101" s="265"/>
      <c r="AC101" s="265"/>
    </row>
    <row r="102" spans="1:68" ht="14.25" customHeight="1" x14ac:dyDescent="0.25">
      <c r="A102" s="276" t="s">
        <v>64</v>
      </c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64"/>
      <c r="AB102" s="264"/>
      <c r="AC102" s="264"/>
    </row>
    <row r="103" spans="1:68" ht="27" customHeight="1" x14ac:dyDescent="0.25">
      <c r="A103" s="54" t="s">
        <v>174</v>
      </c>
      <c r="B103" s="54" t="s">
        <v>175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4"/>
      <c r="R103" s="284"/>
      <c r="S103" s="284"/>
      <c r="T103" s="285"/>
      <c r="U103" s="34"/>
      <c r="V103" s="34"/>
      <c r="W103" s="35" t="s">
        <v>70</v>
      </c>
      <c r="X103" s="270">
        <v>0</v>
      </c>
      <c r="Y103" s="271">
        <f t="shared" ref="Y103:Y109" si="6">IFERROR(IF(X103="","",X103),"")</f>
        <v>0</v>
      </c>
      <c r="Z103" s="36">
        <f t="shared" ref="Z103:Z109" si="7">IFERROR(IF(X103="","",X103*0.0155),"")</f>
        <v>0</v>
      </c>
      <c r="AA103" s="56"/>
      <c r="AB103" s="57"/>
      <c r="AC103" s="134" t="s">
        <v>176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0</v>
      </c>
      <c r="BN103" s="67">
        <f t="shared" ref="BN103:BN109" si="9">IFERROR(Y103*I103,"0")</f>
        <v>0</v>
      </c>
      <c r="BO103" s="67">
        <f t="shared" ref="BO103:BO109" si="10">IFERROR(X103/J103,"0")</f>
        <v>0</v>
      </c>
      <c r="BP103" s="67">
        <f t="shared" ref="BP103:BP109" si="11">IFERROR(Y103/J103,"0")</f>
        <v>0</v>
      </c>
    </row>
    <row r="104" spans="1:68" ht="27" customHeight="1" x14ac:dyDescent="0.25">
      <c r="A104" s="54" t="s">
        <v>177</v>
      </c>
      <c r="B104" s="54" t="s">
        <v>178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4"/>
      <c r="R104" s="284"/>
      <c r="S104" s="284"/>
      <c r="T104" s="285"/>
      <c r="U104" s="34"/>
      <c r="V104" s="34"/>
      <c r="W104" s="35" t="s">
        <v>70</v>
      </c>
      <c r="X104" s="270">
        <v>0</v>
      </c>
      <c r="Y104" s="271">
        <f t="shared" si="6"/>
        <v>0</v>
      </c>
      <c r="Z104" s="36">
        <f t="shared" si="7"/>
        <v>0</v>
      </c>
      <c r="AA104" s="56"/>
      <c r="AB104" s="57"/>
      <c r="AC104" s="136" t="s">
        <v>137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4"/>
      <c r="R105" s="284"/>
      <c r="S105" s="284"/>
      <c r="T105" s="285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137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181</v>
      </c>
      <c r="B106" s="54" t="s">
        <v>182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183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184</v>
      </c>
      <c r="B107" s="54" t="s">
        <v>185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3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42" t="s">
        <v>137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0">
        <v>24</v>
      </c>
      <c r="Y108" s="271">
        <f t="shared" si="6"/>
        <v>24</v>
      </c>
      <c r="Z108" s="36">
        <f t="shared" si="7"/>
        <v>0.372</v>
      </c>
      <c r="AA108" s="56"/>
      <c r="AB108" s="57"/>
      <c r="AC108" s="144" t="s">
        <v>137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175.2</v>
      </c>
      <c r="BN108" s="67">
        <f t="shared" si="9"/>
        <v>175.2</v>
      </c>
      <c r="BO108" s="67">
        <f t="shared" si="10"/>
        <v>0.2857142857142857</v>
      </c>
      <c r="BP108" s="67">
        <f t="shared" si="11"/>
        <v>0.2857142857142857</v>
      </c>
    </row>
    <row r="109" spans="1:68" ht="27" customHeight="1" x14ac:dyDescent="0.25">
      <c r="A109" s="54" t="s">
        <v>188</v>
      </c>
      <c r="B109" s="54" t="s">
        <v>189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190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92"/>
      <c r="B110" s="277"/>
      <c r="C110" s="277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93"/>
      <c r="P110" s="280" t="s">
        <v>73</v>
      </c>
      <c r="Q110" s="281"/>
      <c r="R110" s="281"/>
      <c r="S110" s="281"/>
      <c r="T110" s="281"/>
      <c r="U110" s="281"/>
      <c r="V110" s="282"/>
      <c r="W110" s="37" t="s">
        <v>70</v>
      </c>
      <c r="X110" s="272">
        <f>IFERROR(SUM(X103:X109),"0")</f>
        <v>24</v>
      </c>
      <c r="Y110" s="272">
        <f>IFERROR(SUM(Y103:Y109),"0")</f>
        <v>24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0.372</v>
      </c>
      <c r="AA110" s="273"/>
      <c r="AB110" s="273"/>
      <c r="AC110" s="273"/>
    </row>
    <row r="111" spans="1:68" x14ac:dyDescent="0.2">
      <c r="A111" s="277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93"/>
      <c r="P111" s="280" t="s">
        <v>73</v>
      </c>
      <c r="Q111" s="281"/>
      <c r="R111" s="281"/>
      <c r="S111" s="281"/>
      <c r="T111" s="281"/>
      <c r="U111" s="281"/>
      <c r="V111" s="282"/>
      <c r="W111" s="37" t="s">
        <v>74</v>
      </c>
      <c r="X111" s="272">
        <f>IFERROR(SUMPRODUCT(X103:X109*H103:H109),"0")</f>
        <v>168</v>
      </c>
      <c r="Y111" s="272">
        <f>IFERROR(SUMPRODUCT(Y103:Y109*H103:H109),"0")</f>
        <v>168</v>
      </c>
      <c r="Z111" s="37"/>
      <c r="AA111" s="273"/>
      <c r="AB111" s="273"/>
      <c r="AC111" s="273"/>
    </row>
    <row r="112" spans="1:68" ht="14.25" customHeight="1" x14ac:dyDescent="0.25">
      <c r="A112" s="276" t="s">
        <v>123</v>
      </c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  <c r="AA112" s="264"/>
      <c r="AB112" s="264"/>
      <c r="AC112" s="264"/>
    </row>
    <row r="113" spans="1:68" ht="27" customHeight="1" x14ac:dyDescent="0.25">
      <c r="A113" s="54" t="s">
        <v>191</v>
      </c>
      <c r="B113" s="54" t="s">
        <v>192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36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4"/>
      <c r="R113" s="284"/>
      <c r="S113" s="284"/>
      <c r="T113" s="285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292"/>
      <c r="B114" s="277"/>
      <c r="C114" s="277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93"/>
      <c r="P114" s="280" t="s">
        <v>73</v>
      </c>
      <c r="Q114" s="281"/>
      <c r="R114" s="281"/>
      <c r="S114" s="281"/>
      <c r="T114" s="281"/>
      <c r="U114" s="281"/>
      <c r="V114" s="282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x14ac:dyDescent="0.2">
      <c r="A115" s="277"/>
      <c r="B115" s="277"/>
      <c r="C115" s="277"/>
      <c r="D115" s="277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93"/>
      <c r="P115" s="280" t="s">
        <v>73</v>
      </c>
      <c r="Q115" s="281"/>
      <c r="R115" s="281"/>
      <c r="S115" s="281"/>
      <c r="T115" s="281"/>
      <c r="U115" s="281"/>
      <c r="V115" s="282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customHeight="1" x14ac:dyDescent="0.25">
      <c r="A116" s="276" t="s">
        <v>194</v>
      </c>
      <c r="B116" s="277"/>
      <c r="C116" s="277"/>
      <c r="D116" s="277"/>
      <c r="E116" s="277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  <c r="AA116" s="264"/>
      <c r="AB116" s="264"/>
      <c r="AC116" s="264"/>
    </row>
    <row r="117" spans="1:68" ht="27" customHeight="1" x14ac:dyDescent="0.25">
      <c r="A117" s="54" t="s">
        <v>195</v>
      </c>
      <c r="B117" s="54" t="s">
        <v>196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56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4"/>
      <c r="R117" s="284"/>
      <c r="S117" s="284"/>
      <c r="T117" s="285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197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92"/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93"/>
      <c r="P118" s="280" t="s">
        <v>73</v>
      </c>
      <c r="Q118" s="281"/>
      <c r="R118" s="281"/>
      <c r="S118" s="281"/>
      <c r="T118" s="281"/>
      <c r="U118" s="281"/>
      <c r="V118" s="282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77"/>
      <c r="B119" s="277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93"/>
      <c r="P119" s="280" t="s">
        <v>73</v>
      </c>
      <c r="Q119" s="281"/>
      <c r="R119" s="281"/>
      <c r="S119" s="281"/>
      <c r="T119" s="281"/>
      <c r="U119" s="281"/>
      <c r="V119" s="282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customHeight="1" x14ac:dyDescent="0.25">
      <c r="A120" s="304" t="s">
        <v>198</v>
      </c>
      <c r="B120" s="277"/>
      <c r="C120" s="277"/>
      <c r="D120" s="277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  <c r="AA120" s="265"/>
      <c r="AB120" s="265"/>
      <c r="AC120" s="265"/>
    </row>
    <row r="121" spans="1:68" ht="14.25" customHeight="1" x14ac:dyDescent="0.25">
      <c r="A121" s="276" t="s">
        <v>123</v>
      </c>
      <c r="B121" s="277"/>
      <c r="C121" s="277"/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  <c r="AA121" s="264"/>
      <c r="AB121" s="264"/>
      <c r="AC121" s="264"/>
    </row>
    <row r="122" spans="1:68" ht="27" customHeight="1" x14ac:dyDescent="0.25">
      <c r="A122" s="54" t="s">
        <v>199</v>
      </c>
      <c r="B122" s="54" t="s">
        <v>200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4"/>
      <c r="R122" s="284"/>
      <c r="S122" s="284"/>
      <c r="T122" s="285"/>
      <c r="U122" s="34"/>
      <c r="V122" s="34"/>
      <c r="W122" s="35" t="s">
        <v>70</v>
      </c>
      <c r="X122" s="270">
        <v>14</v>
      </c>
      <c r="Y122" s="27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52" t="s">
        <v>201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202</v>
      </c>
      <c r="B123" s="54" t="s">
        <v>203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126</v>
      </c>
      <c r="M123" s="33" t="s">
        <v>69</v>
      </c>
      <c r="N123" s="33"/>
      <c r="O123" s="32">
        <v>180</v>
      </c>
      <c r="P123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4"/>
      <c r="R123" s="284"/>
      <c r="S123" s="284"/>
      <c r="T123" s="285"/>
      <c r="U123" s="34"/>
      <c r="V123" s="34"/>
      <c r="W123" s="35" t="s">
        <v>70</v>
      </c>
      <c r="X123" s="270">
        <v>56</v>
      </c>
      <c r="Y123" s="271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54" t="s">
        <v>143</v>
      </c>
      <c r="AG123" s="67"/>
      <c r="AJ123" s="71" t="s">
        <v>127</v>
      </c>
      <c r="AK123" s="71">
        <v>70</v>
      </c>
      <c r="BB123" s="155" t="s">
        <v>82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x14ac:dyDescent="0.2">
      <c r="A124" s="292"/>
      <c r="B124" s="277"/>
      <c r="C124" s="277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93"/>
      <c r="P124" s="280" t="s">
        <v>73</v>
      </c>
      <c r="Q124" s="281"/>
      <c r="R124" s="281"/>
      <c r="S124" s="281"/>
      <c r="T124" s="281"/>
      <c r="U124" s="281"/>
      <c r="V124" s="282"/>
      <c r="W124" s="37" t="s">
        <v>70</v>
      </c>
      <c r="X124" s="272">
        <f>IFERROR(SUM(X122:X123),"0")</f>
        <v>70</v>
      </c>
      <c r="Y124" s="272">
        <f>IFERROR(SUM(Y122:Y123),"0")</f>
        <v>70</v>
      </c>
      <c r="Z124" s="272">
        <f>IFERROR(IF(Z122="",0,Z122),"0")+IFERROR(IF(Z123="",0,Z123),"0")</f>
        <v>1.2515999999999998</v>
      </c>
      <c r="AA124" s="273"/>
      <c r="AB124" s="273"/>
      <c r="AC124" s="273"/>
    </row>
    <row r="125" spans="1:68" x14ac:dyDescent="0.2">
      <c r="A125" s="277"/>
      <c r="B125" s="277"/>
      <c r="C125" s="277"/>
      <c r="D125" s="277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93"/>
      <c r="P125" s="280" t="s">
        <v>73</v>
      </c>
      <c r="Q125" s="281"/>
      <c r="R125" s="281"/>
      <c r="S125" s="281"/>
      <c r="T125" s="281"/>
      <c r="U125" s="281"/>
      <c r="V125" s="282"/>
      <c r="W125" s="37" t="s">
        <v>74</v>
      </c>
      <c r="X125" s="272">
        <f>IFERROR(SUMPRODUCT(X122:X123*H122:H123),"0")</f>
        <v>210</v>
      </c>
      <c r="Y125" s="272">
        <f>IFERROR(SUMPRODUCT(Y122:Y123*H122:H123),"0")</f>
        <v>210</v>
      </c>
      <c r="Z125" s="37"/>
      <c r="AA125" s="273"/>
      <c r="AB125" s="273"/>
      <c r="AC125" s="273"/>
    </row>
    <row r="126" spans="1:68" ht="16.5" customHeight="1" x14ac:dyDescent="0.25">
      <c r="A126" s="304" t="s">
        <v>204</v>
      </c>
      <c r="B126" s="277"/>
      <c r="C126" s="277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  <c r="AA126" s="265"/>
      <c r="AB126" s="265"/>
      <c r="AC126" s="265"/>
    </row>
    <row r="127" spans="1:68" ht="14.25" customHeight="1" x14ac:dyDescent="0.25">
      <c r="A127" s="276" t="s">
        <v>123</v>
      </c>
      <c r="B127" s="277"/>
      <c r="C127" s="277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  <c r="AA127" s="264"/>
      <c r="AB127" s="264"/>
      <c r="AC127" s="264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36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4"/>
      <c r="R128" s="284"/>
      <c r="S128" s="284"/>
      <c r="T128" s="285"/>
      <c r="U128" s="34"/>
      <c r="V128" s="34"/>
      <c r="W128" s="35" t="s">
        <v>70</v>
      </c>
      <c r="X128" s="270">
        <v>14</v>
      </c>
      <c r="Y128" s="271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52.472000000000001</v>
      </c>
      <c r="BN128" s="67">
        <f>IFERROR(Y128*I128,"0")</f>
        <v>52.472000000000001</v>
      </c>
      <c r="BO128" s="67">
        <f>IFERROR(X128/J128,"0")</f>
        <v>0.2</v>
      </c>
      <c r="BP128" s="67">
        <f>IFERROR(Y128/J128,"0")</f>
        <v>0.2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4"/>
      <c r="R129" s="284"/>
      <c r="S129" s="284"/>
      <c r="T129" s="285"/>
      <c r="U129" s="34"/>
      <c r="V129" s="34"/>
      <c r="W129" s="35" t="s">
        <v>70</v>
      </c>
      <c r="X129" s="270">
        <v>70</v>
      </c>
      <c r="Y129" s="271">
        <f>IFERROR(IF(X129="","",X129),"")</f>
        <v>70</v>
      </c>
      <c r="Z129" s="36">
        <f>IFERROR(IF(X129="","",X129*0.01788),"")</f>
        <v>1.2516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292"/>
      <c r="B130" s="277"/>
      <c r="C130" s="277"/>
      <c r="D130" s="277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93"/>
      <c r="P130" s="280" t="s">
        <v>73</v>
      </c>
      <c r="Q130" s="281"/>
      <c r="R130" s="281"/>
      <c r="S130" s="281"/>
      <c r="T130" s="281"/>
      <c r="U130" s="281"/>
      <c r="V130" s="282"/>
      <c r="W130" s="37" t="s">
        <v>70</v>
      </c>
      <c r="X130" s="272">
        <f>IFERROR(SUM(X128:X129),"0")</f>
        <v>84</v>
      </c>
      <c r="Y130" s="272">
        <f>IFERROR(SUM(Y128:Y129),"0")</f>
        <v>84</v>
      </c>
      <c r="Z130" s="272">
        <f>IFERROR(IF(Z128="",0,Z128),"0")+IFERROR(IF(Z129="",0,Z129),"0")</f>
        <v>1.5019200000000001</v>
      </c>
      <c r="AA130" s="273"/>
      <c r="AB130" s="273"/>
      <c r="AC130" s="273"/>
    </row>
    <row r="131" spans="1:68" x14ac:dyDescent="0.2">
      <c r="A131" s="277"/>
      <c r="B131" s="277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93"/>
      <c r="P131" s="280" t="s">
        <v>73</v>
      </c>
      <c r="Q131" s="281"/>
      <c r="R131" s="281"/>
      <c r="S131" s="281"/>
      <c r="T131" s="281"/>
      <c r="U131" s="281"/>
      <c r="V131" s="282"/>
      <c r="W131" s="37" t="s">
        <v>74</v>
      </c>
      <c r="X131" s="272">
        <f>IFERROR(SUMPRODUCT(X128:X129*H128:H129),"0")</f>
        <v>252</v>
      </c>
      <c r="Y131" s="272">
        <f>IFERROR(SUMPRODUCT(Y128:Y129*H128:H129),"0")</f>
        <v>252</v>
      </c>
      <c r="Z131" s="37"/>
      <c r="AA131" s="273"/>
      <c r="AB131" s="273"/>
      <c r="AC131" s="273"/>
    </row>
    <row r="132" spans="1:68" ht="16.5" customHeight="1" x14ac:dyDescent="0.25">
      <c r="A132" s="304" t="s">
        <v>211</v>
      </c>
      <c r="B132" s="277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277"/>
      <c r="V132" s="277"/>
      <c r="W132" s="277"/>
      <c r="X132" s="277"/>
      <c r="Y132" s="277"/>
      <c r="Z132" s="277"/>
      <c r="AA132" s="265"/>
      <c r="AB132" s="265"/>
      <c r="AC132" s="265"/>
    </row>
    <row r="133" spans="1:68" ht="14.25" customHeight="1" x14ac:dyDescent="0.25">
      <c r="A133" s="276" t="s">
        <v>123</v>
      </c>
      <c r="B133" s="277"/>
      <c r="C133" s="277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4"/>
      <c r="R134" s="284"/>
      <c r="S134" s="284"/>
      <c r="T134" s="285"/>
      <c r="U134" s="34"/>
      <c r="V134" s="34"/>
      <c r="W134" s="35" t="s">
        <v>70</v>
      </c>
      <c r="X134" s="270">
        <v>28</v>
      </c>
      <c r="Y134" s="271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201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3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4"/>
      <c r="R135" s="284"/>
      <c r="S135" s="284"/>
      <c r="T135" s="285"/>
      <c r="U135" s="34"/>
      <c r="V135" s="34"/>
      <c r="W135" s="35" t="s">
        <v>70</v>
      </c>
      <c r="X135" s="270">
        <v>0</v>
      </c>
      <c r="Y135" s="27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201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92"/>
      <c r="B136" s="277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93"/>
      <c r="P136" s="280" t="s">
        <v>73</v>
      </c>
      <c r="Q136" s="281"/>
      <c r="R136" s="281"/>
      <c r="S136" s="281"/>
      <c r="T136" s="281"/>
      <c r="U136" s="281"/>
      <c r="V136" s="282"/>
      <c r="W136" s="37" t="s">
        <v>70</v>
      </c>
      <c r="X136" s="272">
        <f>IFERROR(SUM(X134:X135),"0")</f>
        <v>28</v>
      </c>
      <c r="Y136" s="272">
        <f>IFERROR(SUM(Y134:Y135),"0")</f>
        <v>28</v>
      </c>
      <c r="Z136" s="272">
        <f>IFERROR(IF(Z134="",0,Z134),"0")+IFERROR(IF(Z135="",0,Z135),"0")</f>
        <v>0.50063999999999997</v>
      </c>
      <c r="AA136" s="273"/>
      <c r="AB136" s="273"/>
      <c r="AC136" s="273"/>
    </row>
    <row r="137" spans="1:68" x14ac:dyDescent="0.2">
      <c r="A137" s="277"/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93"/>
      <c r="P137" s="280" t="s">
        <v>73</v>
      </c>
      <c r="Q137" s="281"/>
      <c r="R137" s="281"/>
      <c r="S137" s="281"/>
      <c r="T137" s="281"/>
      <c r="U137" s="281"/>
      <c r="V137" s="282"/>
      <c r="W137" s="37" t="s">
        <v>74</v>
      </c>
      <c r="X137" s="272">
        <f>IFERROR(SUMPRODUCT(X134:X135*H134:H135),"0")</f>
        <v>67.2</v>
      </c>
      <c r="Y137" s="272">
        <f>IFERROR(SUMPRODUCT(Y134:Y135*H134:H135),"0")</f>
        <v>67.2</v>
      </c>
      <c r="Z137" s="37"/>
      <c r="AA137" s="273"/>
      <c r="AB137" s="273"/>
      <c r="AC137" s="273"/>
    </row>
    <row r="138" spans="1:68" ht="16.5" customHeight="1" x14ac:dyDescent="0.25">
      <c r="A138" s="304" t="s">
        <v>216</v>
      </c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  <c r="AA138" s="265"/>
      <c r="AB138" s="265"/>
      <c r="AC138" s="265"/>
    </row>
    <row r="139" spans="1:68" ht="14.25" customHeight="1" x14ac:dyDescent="0.25">
      <c r="A139" s="276" t="s">
        <v>123</v>
      </c>
      <c r="B139" s="277"/>
      <c r="C139" s="277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  <c r="AA139" s="264"/>
      <c r="AB139" s="264"/>
      <c r="AC139" s="264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7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4"/>
      <c r="R140" s="284"/>
      <c r="S140" s="284"/>
      <c r="T140" s="285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92"/>
      <c r="B141" s="277"/>
      <c r="C141" s="277"/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93"/>
      <c r="P141" s="280" t="s">
        <v>73</v>
      </c>
      <c r="Q141" s="281"/>
      <c r="R141" s="281"/>
      <c r="S141" s="281"/>
      <c r="T141" s="281"/>
      <c r="U141" s="281"/>
      <c r="V141" s="282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x14ac:dyDescent="0.2">
      <c r="A142" s="277"/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93"/>
      <c r="P142" s="280" t="s">
        <v>73</v>
      </c>
      <c r="Q142" s="281"/>
      <c r="R142" s="281"/>
      <c r="S142" s="281"/>
      <c r="T142" s="281"/>
      <c r="U142" s="281"/>
      <c r="V142" s="282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customHeight="1" x14ac:dyDescent="0.25">
      <c r="A143" s="304" t="s">
        <v>220</v>
      </c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  <c r="AA143" s="265"/>
      <c r="AB143" s="265"/>
      <c r="AC143" s="265"/>
    </row>
    <row r="144" spans="1:68" ht="14.25" customHeight="1" x14ac:dyDescent="0.25">
      <c r="A144" s="276" t="s">
        <v>123</v>
      </c>
      <c r="B144" s="277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  <c r="W144" s="277"/>
      <c r="X144" s="277"/>
      <c r="Y144" s="277"/>
      <c r="Z144" s="277"/>
      <c r="AA144" s="264"/>
      <c r="AB144" s="264"/>
      <c r="AC144" s="264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4"/>
      <c r="R145" s="284"/>
      <c r="S145" s="284"/>
      <c r="T145" s="285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92"/>
      <c r="B146" s="277"/>
      <c r="C146" s="277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93"/>
      <c r="P146" s="280" t="s">
        <v>73</v>
      </c>
      <c r="Q146" s="281"/>
      <c r="R146" s="281"/>
      <c r="S146" s="281"/>
      <c r="T146" s="281"/>
      <c r="U146" s="281"/>
      <c r="V146" s="282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x14ac:dyDescent="0.2">
      <c r="A147" s="277"/>
      <c r="B147" s="277"/>
      <c r="C147" s="277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93"/>
      <c r="P147" s="280" t="s">
        <v>73</v>
      </c>
      <c r="Q147" s="281"/>
      <c r="R147" s="281"/>
      <c r="S147" s="281"/>
      <c r="T147" s="281"/>
      <c r="U147" s="281"/>
      <c r="V147" s="282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customHeight="1" x14ac:dyDescent="0.25">
      <c r="A148" s="304" t="s">
        <v>223</v>
      </c>
      <c r="B148" s="277"/>
      <c r="C148" s="277"/>
      <c r="D148" s="277"/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  <c r="AA148" s="265"/>
      <c r="AB148" s="265"/>
      <c r="AC148" s="265"/>
    </row>
    <row r="149" spans="1:68" ht="14.25" customHeight="1" x14ac:dyDescent="0.25">
      <c r="A149" s="276" t="s">
        <v>194</v>
      </c>
      <c r="B149" s="277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  <c r="AA149" s="264"/>
      <c r="AB149" s="264"/>
      <c r="AC149" s="264"/>
    </row>
    <row r="150" spans="1:68" ht="27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4"/>
      <c r="R150" s="284"/>
      <c r="S150" s="284"/>
      <c r="T150" s="285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92"/>
      <c r="B151" s="277"/>
      <c r="C151" s="277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93"/>
      <c r="P151" s="280" t="s">
        <v>73</v>
      </c>
      <c r="Q151" s="281"/>
      <c r="R151" s="281"/>
      <c r="S151" s="281"/>
      <c r="T151" s="281"/>
      <c r="U151" s="281"/>
      <c r="V151" s="282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x14ac:dyDescent="0.2">
      <c r="A152" s="277"/>
      <c r="B152" s="277"/>
      <c r="C152" s="277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7"/>
      <c r="O152" s="293"/>
      <c r="P152" s="280" t="s">
        <v>73</v>
      </c>
      <c r="Q152" s="281"/>
      <c r="R152" s="281"/>
      <c r="S152" s="281"/>
      <c r="T152" s="281"/>
      <c r="U152" s="281"/>
      <c r="V152" s="282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customHeight="1" x14ac:dyDescent="0.25">
      <c r="A153" s="304" t="s">
        <v>228</v>
      </c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  <c r="W153" s="277"/>
      <c r="X153" s="277"/>
      <c r="Y153" s="277"/>
      <c r="Z153" s="277"/>
      <c r="AA153" s="265"/>
      <c r="AB153" s="265"/>
      <c r="AC153" s="265"/>
    </row>
    <row r="154" spans="1:68" ht="14.25" customHeight="1" x14ac:dyDescent="0.25">
      <c r="A154" s="276" t="s">
        <v>123</v>
      </c>
      <c r="B154" s="277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28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4"/>
      <c r="R155" s="284"/>
      <c r="S155" s="284"/>
      <c r="T155" s="285"/>
      <c r="U155" s="34"/>
      <c r="V155" s="34"/>
      <c r="W155" s="35" t="s">
        <v>70</v>
      </c>
      <c r="X155" s="270">
        <v>112</v>
      </c>
      <c r="Y155" s="271">
        <f>IFERROR(IF(X155="","",X155),"")</f>
        <v>112</v>
      </c>
      <c r="Z155" s="36">
        <f>IFERROR(IF(X155="","",X155*0.00941),"")</f>
        <v>1.05392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235.40159999999997</v>
      </c>
      <c r="BN155" s="67">
        <f>IFERROR(Y155*I155,"0")</f>
        <v>235.40159999999997</v>
      </c>
      <c r="BO155" s="67">
        <f>IFERROR(X155/J155,"0")</f>
        <v>0.8</v>
      </c>
      <c r="BP155" s="67">
        <f>IFERROR(Y155/J155,"0")</f>
        <v>0.8</v>
      </c>
    </row>
    <row r="156" spans="1:68" x14ac:dyDescent="0.2">
      <c r="A156" s="292"/>
      <c r="B156" s="277"/>
      <c r="C156" s="277"/>
      <c r="D156" s="277"/>
      <c r="E156" s="277"/>
      <c r="F156" s="277"/>
      <c r="G156" s="277"/>
      <c r="H156" s="277"/>
      <c r="I156" s="277"/>
      <c r="J156" s="277"/>
      <c r="K156" s="277"/>
      <c r="L156" s="277"/>
      <c r="M156" s="277"/>
      <c r="N156" s="277"/>
      <c r="O156" s="293"/>
      <c r="P156" s="280" t="s">
        <v>73</v>
      </c>
      <c r="Q156" s="281"/>
      <c r="R156" s="281"/>
      <c r="S156" s="281"/>
      <c r="T156" s="281"/>
      <c r="U156" s="281"/>
      <c r="V156" s="282"/>
      <c r="W156" s="37" t="s">
        <v>70</v>
      </c>
      <c r="X156" s="272">
        <f>IFERROR(SUM(X155:X155),"0")</f>
        <v>112</v>
      </c>
      <c r="Y156" s="272">
        <f>IFERROR(SUM(Y155:Y155),"0")</f>
        <v>112</v>
      </c>
      <c r="Z156" s="272">
        <f>IFERROR(IF(Z155="",0,Z155),"0")</f>
        <v>1.05392</v>
      </c>
      <c r="AA156" s="273"/>
      <c r="AB156" s="273"/>
      <c r="AC156" s="273"/>
    </row>
    <row r="157" spans="1:68" x14ac:dyDescent="0.2">
      <c r="A157" s="277"/>
      <c r="B157" s="277"/>
      <c r="C157" s="277"/>
      <c r="D157" s="277"/>
      <c r="E157" s="277"/>
      <c r="F157" s="277"/>
      <c r="G157" s="277"/>
      <c r="H157" s="277"/>
      <c r="I157" s="277"/>
      <c r="J157" s="277"/>
      <c r="K157" s="277"/>
      <c r="L157" s="277"/>
      <c r="M157" s="277"/>
      <c r="N157" s="277"/>
      <c r="O157" s="293"/>
      <c r="P157" s="280" t="s">
        <v>73</v>
      </c>
      <c r="Q157" s="281"/>
      <c r="R157" s="281"/>
      <c r="S157" s="281"/>
      <c r="T157" s="281"/>
      <c r="U157" s="281"/>
      <c r="V157" s="282"/>
      <c r="W157" s="37" t="s">
        <v>74</v>
      </c>
      <c r="X157" s="272">
        <f>IFERROR(SUMPRODUCT(X155:X155*H155:H155),"0")</f>
        <v>188.16</v>
      </c>
      <c r="Y157" s="272">
        <f>IFERROR(SUMPRODUCT(Y155:Y155*H155:H155),"0")</f>
        <v>188.16</v>
      </c>
      <c r="Z157" s="37"/>
      <c r="AA157" s="273"/>
      <c r="AB157" s="273"/>
      <c r="AC157" s="273"/>
    </row>
    <row r="158" spans="1:68" ht="27.75" customHeight="1" x14ac:dyDescent="0.2">
      <c r="A158" s="322" t="s">
        <v>232</v>
      </c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23"/>
      <c r="P158" s="323"/>
      <c r="Q158" s="323"/>
      <c r="R158" s="323"/>
      <c r="S158" s="323"/>
      <c r="T158" s="323"/>
      <c r="U158" s="323"/>
      <c r="V158" s="323"/>
      <c r="W158" s="323"/>
      <c r="X158" s="323"/>
      <c r="Y158" s="323"/>
      <c r="Z158" s="323"/>
      <c r="AA158" s="48"/>
      <c r="AB158" s="48"/>
      <c r="AC158" s="48"/>
    </row>
    <row r="159" spans="1:68" ht="16.5" customHeight="1" x14ac:dyDescent="0.25">
      <c r="A159" s="304" t="s">
        <v>233</v>
      </c>
      <c r="B159" s="277"/>
      <c r="C159" s="277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  <c r="AA159" s="265"/>
      <c r="AB159" s="265"/>
      <c r="AC159" s="265"/>
    </row>
    <row r="160" spans="1:68" ht="14.25" customHeight="1" x14ac:dyDescent="0.25">
      <c r="A160" s="276" t="s">
        <v>64</v>
      </c>
      <c r="B160" s="277"/>
      <c r="C160" s="277"/>
      <c r="D160" s="277"/>
      <c r="E160" s="277"/>
      <c r="F160" s="277"/>
      <c r="G160" s="277"/>
      <c r="H160" s="277"/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  <c r="AA160" s="264"/>
      <c r="AB160" s="264"/>
      <c r="AC160" s="264"/>
    </row>
    <row r="161" spans="1:68" ht="16.5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2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4"/>
      <c r="R161" s="284"/>
      <c r="S161" s="284"/>
      <c r="T161" s="285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4"/>
      <c r="R162" s="284"/>
      <c r="S162" s="284"/>
      <c r="T162" s="285"/>
      <c r="U162" s="34"/>
      <c r="V162" s="34"/>
      <c r="W162" s="35" t="s">
        <v>70</v>
      </c>
      <c r="X162" s="270">
        <v>0</v>
      </c>
      <c r="Y162" s="271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92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93"/>
      <c r="P163" s="280" t="s">
        <v>73</v>
      </c>
      <c r="Q163" s="281"/>
      <c r="R163" s="281"/>
      <c r="S163" s="281"/>
      <c r="T163" s="281"/>
      <c r="U163" s="281"/>
      <c r="V163" s="282"/>
      <c r="W163" s="37" t="s">
        <v>70</v>
      </c>
      <c r="X163" s="272">
        <f>IFERROR(SUM(X161:X162),"0")</f>
        <v>0</v>
      </c>
      <c r="Y163" s="272">
        <f>IFERROR(SUM(Y161:Y162),"0")</f>
        <v>0</v>
      </c>
      <c r="Z163" s="272">
        <f>IFERROR(IF(Z161="",0,Z161),"0")+IFERROR(IF(Z162="",0,Z162),"0")</f>
        <v>0</v>
      </c>
      <c r="AA163" s="273"/>
      <c r="AB163" s="273"/>
      <c r="AC163" s="273"/>
    </row>
    <row r="164" spans="1:68" x14ac:dyDescent="0.2">
      <c r="A164" s="277"/>
      <c r="B164" s="277"/>
      <c r="C164" s="277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7"/>
      <c r="O164" s="293"/>
      <c r="P164" s="280" t="s">
        <v>73</v>
      </c>
      <c r="Q164" s="281"/>
      <c r="R164" s="281"/>
      <c r="S164" s="281"/>
      <c r="T164" s="281"/>
      <c r="U164" s="281"/>
      <c r="V164" s="282"/>
      <c r="W164" s="37" t="s">
        <v>74</v>
      </c>
      <c r="X164" s="272">
        <f>IFERROR(SUMPRODUCT(X161:X162*H161:H162),"0")</f>
        <v>0</v>
      </c>
      <c r="Y164" s="272">
        <f>IFERROR(SUMPRODUCT(Y161:Y162*H161:H162),"0")</f>
        <v>0</v>
      </c>
      <c r="Z164" s="37"/>
      <c r="AA164" s="273"/>
      <c r="AB164" s="273"/>
      <c r="AC164" s="273"/>
    </row>
    <row r="165" spans="1:68" ht="27.75" customHeight="1" x14ac:dyDescent="0.2">
      <c r="A165" s="322" t="s">
        <v>240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48"/>
      <c r="AB165" s="48"/>
      <c r="AC165" s="48"/>
    </row>
    <row r="166" spans="1:68" ht="16.5" customHeight="1" x14ac:dyDescent="0.25">
      <c r="A166" s="304" t="s">
        <v>241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277"/>
      <c r="AA166" s="265"/>
      <c r="AB166" s="265"/>
      <c r="AC166" s="265"/>
    </row>
    <row r="167" spans="1:68" ht="14.25" customHeight="1" x14ac:dyDescent="0.25">
      <c r="A167" s="276" t="s">
        <v>77</v>
      </c>
      <c r="B167" s="277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4"/>
      <c r="R168" s="284"/>
      <c r="S168" s="284"/>
      <c r="T168" s="285"/>
      <c r="U168" s="34"/>
      <c r="V168" s="34"/>
      <c r="W168" s="35" t="s">
        <v>70</v>
      </c>
      <c r="X168" s="270">
        <v>0</v>
      </c>
      <c r="Y168" s="271">
        <f>IFERROR(IF(X168="","",X168),"")</f>
        <v>0</v>
      </c>
      <c r="Z168" s="36">
        <f>IFERROR(IF(X168="","",X168*0.01788),"")</f>
        <v>0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5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4"/>
      <c r="R169" s="284"/>
      <c r="S169" s="284"/>
      <c r="T169" s="285"/>
      <c r="U169" s="34"/>
      <c r="V169" s="34"/>
      <c r="W169" s="35" t="s">
        <v>70</v>
      </c>
      <c r="X169" s="270">
        <v>0</v>
      </c>
      <c r="Y169" s="271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0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0">
        <v>0</v>
      </c>
      <c r="Y170" s="271">
        <f>IFERROR(IF(X170="","",X170),"")</f>
        <v>0</v>
      </c>
      <c r="Z170" s="36">
        <f>IFERROR(IF(X170="","",X170*0.01788),"")</f>
        <v>0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92"/>
      <c r="B171" s="277"/>
      <c r="C171" s="277"/>
      <c r="D171" s="277"/>
      <c r="E171" s="277"/>
      <c r="F171" s="277"/>
      <c r="G171" s="277"/>
      <c r="H171" s="277"/>
      <c r="I171" s="277"/>
      <c r="J171" s="277"/>
      <c r="K171" s="277"/>
      <c r="L171" s="277"/>
      <c r="M171" s="277"/>
      <c r="N171" s="277"/>
      <c r="O171" s="293"/>
      <c r="P171" s="280" t="s">
        <v>73</v>
      </c>
      <c r="Q171" s="281"/>
      <c r="R171" s="281"/>
      <c r="S171" s="281"/>
      <c r="T171" s="281"/>
      <c r="U171" s="281"/>
      <c r="V171" s="282"/>
      <c r="W171" s="37" t="s">
        <v>70</v>
      </c>
      <c r="X171" s="272">
        <f>IFERROR(SUM(X168:X170),"0")</f>
        <v>0</v>
      </c>
      <c r="Y171" s="272">
        <f>IFERROR(SUM(Y168:Y170),"0")</f>
        <v>0</v>
      </c>
      <c r="Z171" s="272">
        <f>IFERROR(IF(Z168="",0,Z168),"0")+IFERROR(IF(Z169="",0,Z169),"0")+IFERROR(IF(Z170="",0,Z170),"0")</f>
        <v>0</v>
      </c>
      <c r="AA171" s="273"/>
      <c r="AB171" s="273"/>
      <c r="AC171" s="273"/>
    </row>
    <row r="172" spans="1:68" x14ac:dyDescent="0.2">
      <c r="A172" s="277"/>
      <c r="B172" s="277"/>
      <c r="C172" s="277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93"/>
      <c r="P172" s="280" t="s">
        <v>73</v>
      </c>
      <c r="Q172" s="281"/>
      <c r="R172" s="281"/>
      <c r="S172" s="281"/>
      <c r="T172" s="281"/>
      <c r="U172" s="281"/>
      <c r="V172" s="282"/>
      <c r="W172" s="37" t="s">
        <v>74</v>
      </c>
      <c r="X172" s="272">
        <f>IFERROR(SUMPRODUCT(X168:X170*H168:H170),"0")</f>
        <v>0</v>
      </c>
      <c r="Y172" s="272">
        <f>IFERROR(SUMPRODUCT(Y168:Y170*H168:H170),"0")</f>
        <v>0</v>
      </c>
      <c r="Z172" s="37"/>
      <c r="AA172" s="273"/>
      <c r="AB172" s="273"/>
      <c r="AC172" s="273"/>
    </row>
    <row r="173" spans="1:68" ht="14.25" customHeight="1" x14ac:dyDescent="0.25">
      <c r="A173" s="276" t="s">
        <v>251</v>
      </c>
      <c r="B173" s="277"/>
      <c r="C173" s="277"/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  <c r="AA173" s="264"/>
      <c r="AB173" s="264"/>
      <c r="AC173" s="264"/>
    </row>
    <row r="174" spans="1:68" ht="27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53" t="s">
        <v>256</v>
      </c>
      <c r="Q174" s="284"/>
      <c r="R174" s="284"/>
      <c r="S174" s="284"/>
      <c r="T174" s="285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92"/>
      <c r="B175" s="277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7"/>
      <c r="O175" s="293"/>
      <c r="P175" s="280" t="s">
        <v>73</v>
      </c>
      <c r="Q175" s="281"/>
      <c r="R175" s="281"/>
      <c r="S175" s="281"/>
      <c r="T175" s="281"/>
      <c r="U175" s="281"/>
      <c r="V175" s="282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77"/>
      <c r="B176" s="277"/>
      <c r="C176" s="277"/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7"/>
      <c r="O176" s="293"/>
      <c r="P176" s="280" t="s">
        <v>73</v>
      </c>
      <c r="Q176" s="281"/>
      <c r="R176" s="281"/>
      <c r="S176" s="281"/>
      <c r="T176" s="281"/>
      <c r="U176" s="281"/>
      <c r="V176" s="282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22" t="s">
        <v>259</v>
      </c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23"/>
      <c r="Z177" s="323"/>
      <c r="AA177" s="48"/>
      <c r="AB177" s="48"/>
      <c r="AC177" s="48"/>
    </row>
    <row r="178" spans="1:68" ht="16.5" customHeight="1" x14ac:dyDescent="0.25">
      <c r="A178" s="304" t="s">
        <v>260</v>
      </c>
      <c r="B178" s="277"/>
      <c r="C178" s="277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  <c r="AA178" s="265"/>
      <c r="AB178" s="265"/>
      <c r="AC178" s="265"/>
    </row>
    <row r="179" spans="1:68" ht="14.25" customHeight="1" x14ac:dyDescent="0.25">
      <c r="A179" s="276" t="s">
        <v>77</v>
      </c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64"/>
      <c r="AB179" s="264"/>
      <c r="AC179" s="264"/>
    </row>
    <row r="180" spans="1:68" ht="27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55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4"/>
      <c r="R180" s="284"/>
      <c r="S180" s="284"/>
      <c r="T180" s="285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292"/>
      <c r="B181" s="277"/>
      <c r="C181" s="277"/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7"/>
      <c r="O181" s="293"/>
      <c r="P181" s="280" t="s">
        <v>73</v>
      </c>
      <c r="Q181" s="281"/>
      <c r="R181" s="281"/>
      <c r="S181" s="281"/>
      <c r="T181" s="281"/>
      <c r="U181" s="281"/>
      <c r="V181" s="282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x14ac:dyDescent="0.2">
      <c r="A182" s="277"/>
      <c r="B182" s="277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93"/>
      <c r="P182" s="280" t="s">
        <v>73</v>
      </c>
      <c r="Q182" s="281"/>
      <c r="R182" s="281"/>
      <c r="S182" s="281"/>
      <c r="T182" s="281"/>
      <c r="U182" s="281"/>
      <c r="V182" s="282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customHeight="1" x14ac:dyDescent="0.25">
      <c r="A183" s="276" t="s">
        <v>123</v>
      </c>
      <c r="B183" s="277"/>
      <c r="C183" s="277"/>
      <c r="D183" s="277"/>
      <c r="E183" s="277"/>
      <c r="F183" s="277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7"/>
      <c r="AA183" s="264"/>
      <c r="AB183" s="264"/>
      <c r="AC183" s="264"/>
    </row>
    <row r="184" spans="1:68" ht="27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4"/>
      <c r="R184" s="284"/>
      <c r="S184" s="284"/>
      <c r="T184" s="285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85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4"/>
      <c r="R185" s="284"/>
      <c r="S185" s="284"/>
      <c r="T185" s="285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86</v>
      </c>
      <c r="AK185" s="71">
        <v>14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85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86</v>
      </c>
      <c r="AK187" s="71">
        <v>14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92"/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93"/>
      <c r="P188" s="280" t="s">
        <v>73</v>
      </c>
      <c r="Q188" s="281"/>
      <c r="R188" s="281"/>
      <c r="S188" s="281"/>
      <c r="T188" s="281"/>
      <c r="U188" s="281"/>
      <c r="V188" s="282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x14ac:dyDescent="0.2">
      <c r="A189" s="277"/>
      <c r="B189" s="277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7"/>
      <c r="O189" s="293"/>
      <c r="P189" s="280" t="s">
        <v>73</v>
      </c>
      <c r="Q189" s="281"/>
      <c r="R189" s="281"/>
      <c r="S189" s="281"/>
      <c r="T189" s="281"/>
      <c r="U189" s="281"/>
      <c r="V189" s="282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customHeight="1" x14ac:dyDescent="0.25">
      <c r="A190" s="304" t="s">
        <v>275</v>
      </c>
      <c r="B190" s="277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277"/>
      <c r="V190" s="277"/>
      <c r="W190" s="277"/>
      <c r="X190" s="277"/>
      <c r="Y190" s="277"/>
      <c r="Z190" s="277"/>
      <c r="AA190" s="265"/>
      <c r="AB190" s="265"/>
      <c r="AC190" s="265"/>
    </row>
    <row r="191" spans="1:68" ht="14.25" customHeight="1" x14ac:dyDescent="0.25">
      <c r="A191" s="276" t="s">
        <v>64</v>
      </c>
      <c r="B191" s="277"/>
      <c r="C191" s="277"/>
      <c r="D191" s="277"/>
      <c r="E191" s="277"/>
      <c r="F191" s="277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  <c r="AA191" s="264"/>
      <c r="AB191" s="264"/>
      <c r="AC191" s="264"/>
    </row>
    <row r="192" spans="1:68" ht="27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5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4"/>
      <c r="R192" s="284"/>
      <c r="S192" s="284"/>
      <c r="T192" s="285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1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4"/>
      <c r="R193" s="284"/>
      <c r="S193" s="284"/>
      <c r="T193" s="285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4"/>
      <c r="R194" s="284"/>
      <c r="S194" s="284"/>
      <c r="T194" s="285"/>
      <c r="U194" s="34"/>
      <c r="V194" s="34"/>
      <c r="W194" s="35" t="s">
        <v>70</v>
      </c>
      <c r="X194" s="270">
        <v>24</v>
      </c>
      <c r="Y194" s="271">
        <f>IFERROR(IF(X194="","",X194),"")</f>
        <v>24</v>
      </c>
      <c r="Z194" s="36">
        <f>IFERROR(IF(X194="","",X194*0.0155),"")</f>
        <v>0.372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179.28</v>
      </c>
      <c r="BN194" s="67">
        <f>IFERROR(Y194*I194,"0")</f>
        <v>179.28</v>
      </c>
      <c r="BO194" s="67">
        <f>IFERROR(X194/J194,"0")</f>
        <v>0.2857142857142857</v>
      </c>
      <c r="BP194" s="67">
        <f>IFERROR(Y194/J194,"0")</f>
        <v>0.2857142857142857</v>
      </c>
    </row>
    <row r="195" spans="1:68" ht="27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4"/>
      <c r="R195" s="284"/>
      <c r="S195" s="284"/>
      <c r="T195" s="285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4"/>
      <c r="R196" s="284"/>
      <c r="S196" s="284"/>
      <c r="T196" s="285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2"/>
      <c r="B197" s="277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7"/>
      <c r="O197" s="293"/>
      <c r="P197" s="280" t="s">
        <v>73</v>
      </c>
      <c r="Q197" s="281"/>
      <c r="R197" s="281"/>
      <c r="S197" s="281"/>
      <c r="T197" s="281"/>
      <c r="U197" s="281"/>
      <c r="V197" s="282"/>
      <c r="W197" s="37" t="s">
        <v>70</v>
      </c>
      <c r="X197" s="272">
        <f>IFERROR(SUM(X192:X196),"0")</f>
        <v>24</v>
      </c>
      <c r="Y197" s="272">
        <f>IFERROR(SUM(Y192:Y196),"0")</f>
        <v>24</v>
      </c>
      <c r="Z197" s="272">
        <f>IFERROR(IF(Z192="",0,Z192),"0")+IFERROR(IF(Z193="",0,Z193),"0")+IFERROR(IF(Z194="",0,Z194),"0")+IFERROR(IF(Z195="",0,Z195),"0")+IFERROR(IF(Z196="",0,Z196),"0")</f>
        <v>0.372</v>
      </c>
      <c r="AA197" s="273"/>
      <c r="AB197" s="273"/>
      <c r="AC197" s="273"/>
    </row>
    <row r="198" spans="1:68" x14ac:dyDescent="0.2">
      <c r="A198" s="277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/>
      <c r="M198" s="277"/>
      <c r="N198" s="277"/>
      <c r="O198" s="293"/>
      <c r="P198" s="280" t="s">
        <v>73</v>
      </c>
      <c r="Q198" s="281"/>
      <c r="R198" s="281"/>
      <c r="S198" s="281"/>
      <c r="T198" s="281"/>
      <c r="U198" s="281"/>
      <c r="V198" s="282"/>
      <c r="W198" s="37" t="s">
        <v>74</v>
      </c>
      <c r="X198" s="272">
        <f>IFERROR(SUMPRODUCT(X192:X196*H192:H196),"0")</f>
        <v>172.8</v>
      </c>
      <c r="Y198" s="272">
        <f>IFERROR(SUMPRODUCT(Y192:Y196*H192:H196),"0")</f>
        <v>172.8</v>
      </c>
      <c r="Z198" s="37"/>
      <c r="AA198" s="273"/>
      <c r="AB198" s="273"/>
      <c r="AC198" s="273"/>
    </row>
    <row r="199" spans="1:68" ht="16.5" customHeight="1" x14ac:dyDescent="0.25">
      <c r="A199" s="304" t="s">
        <v>287</v>
      </c>
      <c r="B199" s="277"/>
      <c r="C199" s="277"/>
      <c r="D199" s="277"/>
      <c r="E199" s="277"/>
      <c r="F199" s="277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  <c r="W199" s="277"/>
      <c r="X199" s="277"/>
      <c r="Y199" s="277"/>
      <c r="Z199" s="277"/>
      <c r="AA199" s="265"/>
      <c r="AB199" s="265"/>
      <c r="AC199" s="265"/>
    </row>
    <row r="200" spans="1:68" ht="14.25" customHeight="1" x14ac:dyDescent="0.25">
      <c r="A200" s="276" t="s">
        <v>64</v>
      </c>
      <c r="B200" s="277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277"/>
      <c r="X200" s="277"/>
      <c r="Y200" s="277"/>
      <c r="Z200" s="277"/>
      <c r="AA200" s="264"/>
      <c r="AB200" s="264"/>
      <c r="AC200" s="264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5" t="s">
        <v>290</v>
      </c>
      <c r="Q201" s="284"/>
      <c r="R201" s="284"/>
      <c r="S201" s="284"/>
      <c r="T201" s="285"/>
      <c r="U201" s="34"/>
      <c r="V201" s="34"/>
      <c r="W201" s="35" t="s">
        <v>70</v>
      </c>
      <c r="X201" s="270">
        <v>0</v>
      </c>
      <c r="Y201" s="271">
        <f>IFERROR(IF(X201="","",X201),"")</f>
        <v>0</v>
      </c>
      <c r="Z201" s="36">
        <f>IFERROR(IF(X201="","",X201*0.0155),"")</f>
        <v>0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92"/>
      <c r="B202" s="277"/>
      <c r="C202" s="277"/>
      <c r="D202" s="277"/>
      <c r="E202" s="277"/>
      <c r="F202" s="277"/>
      <c r="G202" s="277"/>
      <c r="H202" s="277"/>
      <c r="I202" s="277"/>
      <c r="J202" s="277"/>
      <c r="K202" s="277"/>
      <c r="L202" s="277"/>
      <c r="M202" s="277"/>
      <c r="N202" s="277"/>
      <c r="O202" s="293"/>
      <c r="P202" s="280" t="s">
        <v>73</v>
      </c>
      <c r="Q202" s="281"/>
      <c r="R202" s="281"/>
      <c r="S202" s="281"/>
      <c r="T202" s="281"/>
      <c r="U202" s="281"/>
      <c r="V202" s="282"/>
      <c r="W202" s="37" t="s">
        <v>70</v>
      </c>
      <c r="X202" s="272">
        <f>IFERROR(SUM(X201:X201),"0")</f>
        <v>0</v>
      </c>
      <c r="Y202" s="272">
        <f>IFERROR(SUM(Y201:Y201),"0")</f>
        <v>0</v>
      </c>
      <c r="Z202" s="272">
        <f>IFERROR(IF(Z201="",0,Z201),"0")</f>
        <v>0</v>
      </c>
      <c r="AA202" s="273"/>
      <c r="AB202" s="273"/>
      <c r="AC202" s="273"/>
    </row>
    <row r="203" spans="1:68" x14ac:dyDescent="0.2">
      <c r="A203" s="277"/>
      <c r="B203" s="277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7"/>
      <c r="O203" s="293"/>
      <c r="P203" s="280" t="s">
        <v>73</v>
      </c>
      <c r="Q203" s="281"/>
      <c r="R203" s="281"/>
      <c r="S203" s="281"/>
      <c r="T203" s="281"/>
      <c r="U203" s="281"/>
      <c r="V203" s="282"/>
      <c r="W203" s="37" t="s">
        <v>74</v>
      </c>
      <c r="X203" s="272">
        <f>IFERROR(SUMPRODUCT(X201:X201*H201:H201),"0")</f>
        <v>0</v>
      </c>
      <c r="Y203" s="272">
        <f>IFERROR(SUMPRODUCT(Y201:Y201*H201:H201),"0")</f>
        <v>0</v>
      </c>
      <c r="Z203" s="37"/>
      <c r="AA203" s="273"/>
      <c r="AB203" s="273"/>
      <c r="AC203" s="273"/>
    </row>
    <row r="204" spans="1:68" ht="16.5" customHeight="1" x14ac:dyDescent="0.25">
      <c r="A204" s="304" t="s">
        <v>292</v>
      </c>
      <c r="B204" s="277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  <c r="W204" s="277"/>
      <c r="X204" s="277"/>
      <c r="Y204" s="277"/>
      <c r="Z204" s="277"/>
      <c r="AA204" s="265"/>
      <c r="AB204" s="265"/>
      <c r="AC204" s="265"/>
    </row>
    <row r="205" spans="1:68" ht="14.25" customHeight="1" x14ac:dyDescent="0.25">
      <c r="A205" s="276" t="s">
        <v>64</v>
      </c>
      <c r="B205" s="277"/>
      <c r="C205" s="277"/>
      <c r="D205" s="277"/>
      <c r="E205" s="277"/>
      <c r="F205" s="277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  <c r="W205" s="277"/>
      <c r="X205" s="277"/>
      <c r="Y205" s="277"/>
      <c r="Z205" s="277"/>
      <c r="AA205" s="264"/>
      <c r="AB205" s="264"/>
      <c r="AC205" s="264"/>
    </row>
    <row r="206" spans="1:68" ht="27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4"/>
      <c r="R206" s="284"/>
      <c r="S206" s="284"/>
      <c r="T206" s="285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92"/>
      <c r="B207" s="277"/>
      <c r="C207" s="277"/>
      <c r="D207" s="277"/>
      <c r="E207" s="277"/>
      <c r="F207" s="277"/>
      <c r="G207" s="277"/>
      <c r="H207" s="277"/>
      <c r="I207" s="277"/>
      <c r="J207" s="277"/>
      <c r="K207" s="277"/>
      <c r="L207" s="277"/>
      <c r="M207" s="277"/>
      <c r="N207" s="277"/>
      <c r="O207" s="293"/>
      <c r="P207" s="280" t="s">
        <v>73</v>
      </c>
      <c r="Q207" s="281"/>
      <c r="R207" s="281"/>
      <c r="S207" s="281"/>
      <c r="T207" s="281"/>
      <c r="U207" s="281"/>
      <c r="V207" s="282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77"/>
      <c r="B208" s="277"/>
      <c r="C208" s="277"/>
      <c r="D208" s="277"/>
      <c r="E208" s="277"/>
      <c r="F208" s="277"/>
      <c r="G208" s="277"/>
      <c r="H208" s="277"/>
      <c r="I208" s="277"/>
      <c r="J208" s="277"/>
      <c r="K208" s="277"/>
      <c r="L208" s="277"/>
      <c r="M208" s="277"/>
      <c r="N208" s="277"/>
      <c r="O208" s="293"/>
      <c r="P208" s="280" t="s">
        <v>73</v>
      </c>
      <c r="Q208" s="281"/>
      <c r="R208" s="281"/>
      <c r="S208" s="281"/>
      <c r="T208" s="281"/>
      <c r="U208" s="281"/>
      <c r="V208" s="282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76" t="s">
        <v>123</v>
      </c>
      <c r="B209" s="277"/>
      <c r="C209" s="277"/>
      <c r="D209" s="277"/>
      <c r="E209" s="277"/>
      <c r="F209" s="277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  <c r="W209" s="277"/>
      <c r="X209" s="277"/>
      <c r="Y209" s="277"/>
      <c r="Z209" s="277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85</v>
      </c>
      <c r="M210" s="33" t="s">
        <v>69</v>
      </c>
      <c r="N210" s="33"/>
      <c r="O210" s="32">
        <v>180</v>
      </c>
      <c r="P210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4"/>
      <c r="R210" s="284"/>
      <c r="S210" s="284"/>
      <c r="T210" s="285"/>
      <c r="U210" s="34"/>
      <c r="V210" s="34"/>
      <c r="W210" s="35" t="s">
        <v>70</v>
      </c>
      <c r="X210" s="270">
        <v>14</v>
      </c>
      <c r="Y210" s="271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8" t="s">
        <v>298</v>
      </c>
      <c r="AG210" s="67"/>
      <c r="AJ210" s="71" t="s">
        <v>86</v>
      </c>
      <c r="AK210" s="71">
        <v>14</v>
      </c>
      <c r="BB210" s="209" t="s">
        <v>82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85</v>
      </c>
      <c r="M211" s="33" t="s">
        <v>69</v>
      </c>
      <c r="N211" s="33"/>
      <c r="O211" s="32">
        <v>180</v>
      </c>
      <c r="P211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4"/>
      <c r="R211" s="284"/>
      <c r="S211" s="284"/>
      <c r="T211" s="285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86</v>
      </c>
      <c r="AK211" s="71">
        <v>14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85</v>
      </c>
      <c r="M212" s="33" t="s">
        <v>69</v>
      </c>
      <c r="N212" s="33"/>
      <c r="O212" s="32">
        <v>180</v>
      </c>
      <c r="P212" s="4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4"/>
      <c r="R212" s="284"/>
      <c r="S212" s="284"/>
      <c r="T212" s="285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86</v>
      </c>
      <c r="AK212" s="71">
        <v>14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2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7"/>
      <c r="O213" s="293"/>
      <c r="P213" s="280" t="s">
        <v>73</v>
      </c>
      <c r="Q213" s="281"/>
      <c r="R213" s="281"/>
      <c r="S213" s="281"/>
      <c r="T213" s="281"/>
      <c r="U213" s="281"/>
      <c r="V213" s="282"/>
      <c r="W213" s="37" t="s">
        <v>70</v>
      </c>
      <c r="X213" s="272">
        <f>IFERROR(SUM(X210:X212),"0")</f>
        <v>14</v>
      </c>
      <c r="Y213" s="272">
        <f>IFERROR(SUM(Y210:Y212),"0")</f>
        <v>14</v>
      </c>
      <c r="Z213" s="272">
        <f>IFERROR(IF(Z210="",0,Z210),"0")+IFERROR(IF(Z211="",0,Z211),"0")+IFERROR(IF(Z212="",0,Z212),"0")</f>
        <v>0.25031999999999999</v>
      </c>
      <c r="AA213" s="273"/>
      <c r="AB213" s="273"/>
      <c r="AC213" s="273"/>
    </row>
    <row r="214" spans="1:68" x14ac:dyDescent="0.2">
      <c r="A214" s="277"/>
      <c r="B214" s="277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7"/>
      <c r="O214" s="293"/>
      <c r="P214" s="280" t="s">
        <v>73</v>
      </c>
      <c r="Q214" s="281"/>
      <c r="R214" s="281"/>
      <c r="S214" s="281"/>
      <c r="T214" s="281"/>
      <c r="U214" s="281"/>
      <c r="V214" s="282"/>
      <c r="W214" s="37" t="s">
        <v>74</v>
      </c>
      <c r="X214" s="272">
        <f>IFERROR(SUMPRODUCT(X210:X212*H210:H212),"0")</f>
        <v>33.6</v>
      </c>
      <c r="Y214" s="272">
        <f>IFERROR(SUMPRODUCT(Y210:Y212*H210:H212),"0")</f>
        <v>33.6</v>
      </c>
      <c r="Z214" s="37"/>
      <c r="AA214" s="273"/>
      <c r="AB214" s="273"/>
      <c r="AC214" s="273"/>
    </row>
    <row r="215" spans="1:68" ht="16.5" customHeight="1" x14ac:dyDescent="0.25">
      <c r="A215" s="304" t="s">
        <v>303</v>
      </c>
      <c r="B215" s="277"/>
      <c r="C215" s="277"/>
      <c r="D215" s="277"/>
      <c r="E215" s="277"/>
      <c r="F215" s="277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277"/>
      <c r="V215" s="277"/>
      <c r="W215" s="277"/>
      <c r="X215" s="277"/>
      <c r="Y215" s="277"/>
      <c r="Z215" s="277"/>
      <c r="AA215" s="265"/>
      <c r="AB215" s="265"/>
      <c r="AC215" s="265"/>
    </row>
    <row r="216" spans="1:68" ht="14.25" customHeight="1" x14ac:dyDescent="0.25">
      <c r="A216" s="276" t="s">
        <v>64</v>
      </c>
      <c r="B216" s="277"/>
      <c r="C216" s="277"/>
      <c r="D216" s="277"/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277"/>
      <c r="V216" s="277"/>
      <c r="W216" s="277"/>
      <c r="X216" s="277"/>
      <c r="Y216" s="277"/>
      <c r="Z216" s="277"/>
      <c r="AA216" s="264"/>
      <c r="AB216" s="264"/>
      <c r="AC216" s="264"/>
    </row>
    <row r="217" spans="1:68" ht="16.5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3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4"/>
      <c r="R217" s="284"/>
      <c r="S217" s="284"/>
      <c r="T217" s="285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4"/>
      <c r="R218" s="284"/>
      <c r="S218" s="284"/>
      <c r="T218" s="285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2"/>
      <c r="B219" s="277"/>
      <c r="C219" s="277"/>
      <c r="D219" s="277"/>
      <c r="E219" s="277"/>
      <c r="F219" s="277"/>
      <c r="G219" s="277"/>
      <c r="H219" s="277"/>
      <c r="I219" s="277"/>
      <c r="J219" s="277"/>
      <c r="K219" s="277"/>
      <c r="L219" s="277"/>
      <c r="M219" s="277"/>
      <c r="N219" s="277"/>
      <c r="O219" s="293"/>
      <c r="P219" s="280" t="s">
        <v>73</v>
      </c>
      <c r="Q219" s="281"/>
      <c r="R219" s="281"/>
      <c r="S219" s="281"/>
      <c r="T219" s="281"/>
      <c r="U219" s="281"/>
      <c r="V219" s="282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77"/>
      <c r="B220" s="277"/>
      <c r="C220" s="277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7"/>
      <c r="O220" s="293"/>
      <c r="P220" s="280" t="s">
        <v>73</v>
      </c>
      <c r="Q220" s="281"/>
      <c r="R220" s="281"/>
      <c r="S220" s="281"/>
      <c r="T220" s="281"/>
      <c r="U220" s="281"/>
      <c r="V220" s="282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customHeight="1" x14ac:dyDescent="0.2">
      <c r="A221" s="322" t="s">
        <v>309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48"/>
      <c r="AB221" s="48"/>
      <c r="AC221" s="48"/>
    </row>
    <row r="222" spans="1:68" ht="16.5" customHeight="1" x14ac:dyDescent="0.25">
      <c r="A222" s="304" t="s">
        <v>310</v>
      </c>
      <c r="B222" s="277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277"/>
      <c r="V222" s="277"/>
      <c r="W222" s="277"/>
      <c r="X222" s="277"/>
      <c r="Y222" s="277"/>
      <c r="Z222" s="277"/>
      <c r="AA222" s="265"/>
      <c r="AB222" s="265"/>
      <c r="AC222" s="265"/>
    </row>
    <row r="223" spans="1:68" ht="14.25" customHeight="1" x14ac:dyDescent="0.25">
      <c r="A223" s="276" t="s">
        <v>64</v>
      </c>
      <c r="B223" s="277"/>
      <c r="C223" s="277"/>
      <c r="D223" s="277"/>
      <c r="E223" s="277"/>
      <c r="F223" s="277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277"/>
      <c r="V223" s="277"/>
      <c r="W223" s="277"/>
      <c r="X223" s="277"/>
      <c r="Y223" s="277"/>
      <c r="Z223" s="277"/>
      <c r="AA223" s="264"/>
      <c r="AB223" s="264"/>
      <c r="AC223" s="264"/>
    </row>
    <row r="224" spans="1:68" ht="27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4"/>
      <c r="R224" s="284"/>
      <c r="S224" s="284"/>
      <c r="T224" s="285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2"/>
      <c r="B225" s="277"/>
      <c r="C225" s="277"/>
      <c r="D225" s="277"/>
      <c r="E225" s="277"/>
      <c r="F225" s="277"/>
      <c r="G225" s="277"/>
      <c r="H225" s="277"/>
      <c r="I225" s="277"/>
      <c r="J225" s="277"/>
      <c r="K225" s="277"/>
      <c r="L225" s="277"/>
      <c r="M225" s="277"/>
      <c r="N225" s="277"/>
      <c r="O225" s="293"/>
      <c r="P225" s="280" t="s">
        <v>73</v>
      </c>
      <c r="Q225" s="281"/>
      <c r="R225" s="281"/>
      <c r="S225" s="281"/>
      <c r="T225" s="281"/>
      <c r="U225" s="281"/>
      <c r="V225" s="282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77"/>
      <c r="B226" s="277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7"/>
      <c r="O226" s="293"/>
      <c r="P226" s="280" t="s">
        <v>73</v>
      </c>
      <c r="Q226" s="281"/>
      <c r="R226" s="281"/>
      <c r="S226" s="281"/>
      <c r="T226" s="281"/>
      <c r="U226" s="281"/>
      <c r="V226" s="282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22" t="s">
        <v>314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48"/>
      <c r="AB227" s="48"/>
      <c r="AC227" s="48"/>
    </row>
    <row r="228" spans="1:68" ht="16.5" customHeight="1" x14ac:dyDescent="0.25">
      <c r="A228" s="304" t="s">
        <v>315</v>
      </c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77"/>
      <c r="M228" s="277"/>
      <c r="N228" s="277"/>
      <c r="O228" s="277"/>
      <c r="P228" s="277"/>
      <c r="Q228" s="277"/>
      <c r="R228" s="277"/>
      <c r="S228" s="277"/>
      <c r="T228" s="277"/>
      <c r="U228" s="277"/>
      <c r="V228" s="277"/>
      <c r="W228" s="277"/>
      <c r="X228" s="277"/>
      <c r="Y228" s="277"/>
      <c r="Z228" s="277"/>
      <c r="AA228" s="265"/>
      <c r="AB228" s="265"/>
      <c r="AC228" s="265"/>
    </row>
    <row r="229" spans="1:68" ht="14.25" customHeight="1" x14ac:dyDescent="0.25">
      <c r="A229" s="276" t="s">
        <v>64</v>
      </c>
      <c r="B229" s="277"/>
      <c r="C229" s="277"/>
      <c r="D229" s="277"/>
      <c r="E229" s="277"/>
      <c r="F229" s="277"/>
      <c r="G229" s="277"/>
      <c r="H229" s="277"/>
      <c r="I229" s="277"/>
      <c r="J229" s="277"/>
      <c r="K229" s="277"/>
      <c r="L229" s="277"/>
      <c r="M229" s="277"/>
      <c r="N229" s="277"/>
      <c r="O229" s="277"/>
      <c r="P229" s="277"/>
      <c r="Q229" s="277"/>
      <c r="R229" s="277"/>
      <c r="S229" s="277"/>
      <c r="T229" s="277"/>
      <c r="U229" s="277"/>
      <c r="V229" s="277"/>
      <c r="W229" s="277"/>
      <c r="X229" s="277"/>
      <c r="Y229" s="277"/>
      <c r="Z229" s="277"/>
      <c r="AA229" s="264"/>
      <c r="AB229" s="264"/>
      <c r="AC229" s="264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85</v>
      </c>
      <c r="M230" s="33" t="s">
        <v>69</v>
      </c>
      <c r="N230" s="33"/>
      <c r="O230" s="32">
        <v>180</v>
      </c>
      <c r="P230" s="3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4"/>
      <c r="R230" s="284"/>
      <c r="S230" s="284"/>
      <c r="T230" s="285"/>
      <c r="U230" s="34"/>
      <c r="V230" s="34"/>
      <c r="W230" s="35" t="s">
        <v>70</v>
      </c>
      <c r="X230" s="270">
        <v>12</v>
      </c>
      <c r="Y230" s="271">
        <f>IFERROR(IF(X230="","",X230),"")</f>
        <v>12</v>
      </c>
      <c r="Z230" s="36">
        <f>IFERROR(IF(X230="","",X230*0.0155),"")</f>
        <v>0.186</v>
      </c>
      <c r="AA230" s="56"/>
      <c r="AB230" s="57"/>
      <c r="AC230" s="220" t="s">
        <v>239</v>
      </c>
      <c r="AG230" s="67"/>
      <c r="AJ230" s="71" t="s">
        <v>86</v>
      </c>
      <c r="AK230" s="71">
        <v>12</v>
      </c>
      <c r="BB230" s="221" t="s">
        <v>1</v>
      </c>
      <c r="BM230" s="67">
        <f>IFERROR(X230*I230,"0")</f>
        <v>63.143999999999991</v>
      </c>
      <c r="BN230" s="67">
        <f>IFERROR(Y230*I230,"0")</f>
        <v>63.143999999999991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292"/>
      <c r="B231" s="277"/>
      <c r="C231" s="277"/>
      <c r="D231" s="277"/>
      <c r="E231" s="277"/>
      <c r="F231" s="277"/>
      <c r="G231" s="277"/>
      <c r="H231" s="277"/>
      <c r="I231" s="277"/>
      <c r="J231" s="277"/>
      <c r="K231" s="277"/>
      <c r="L231" s="277"/>
      <c r="M231" s="277"/>
      <c r="N231" s="277"/>
      <c r="O231" s="293"/>
      <c r="P231" s="280" t="s">
        <v>73</v>
      </c>
      <c r="Q231" s="281"/>
      <c r="R231" s="281"/>
      <c r="S231" s="281"/>
      <c r="T231" s="281"/>
      <c r="U231" s="281"/>
      <c r="V231" s="282"/>
      <c r="W231" s="37" t="s">
        <v>70</v>
      </c>
      <c r="X231" s="272">
        <f>IFERROR(SUM(X230:X230),"0")</f>
        <v>12</v>
      </c>
      <c r="Y231" s="272">
        <f>IFERROR(SUM(Y230:Y230),"0")</f>
        <v>12</v>
      </c>
      <c r="Z231" s="272">
        <f>IFERROR(IF(Z230="",0,Z230),"0")</f>
        <v>0.186</v>
      </c>
      <c r="AA231" s="273"/>
      <c r="AB231" s="273"/>
      <c r="AC231" s="273"/>
    </row>
    <row r="232" spans="1:68" x14ac:dyDescent="0.2">
      <c r="A232" s="277"/>
      <c r="B232" s="277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7"/>
      <c r="O232" s="293"/>
      <c r="P232" s="280" t="s">
        <v>73</v>
      </c>
      <c r="Q232" s="281"/>
      <c r="R232" s="281"/>
      <c r="S232" s="281"/>
      <c r="T232" s="281"/>
      <c r="U232" s="281"/>
      <c r="V232" s="282"/>
      <c r="W232" s="37" t="s">
        <v>74</v>
      </c>
      <c r="X232" s="272">
        <f>IFERROR(SUMPRODUCT(X230:X230*H230:H230),"0")</f>
        <v>60</v>
      </c>
      <c r="Y232" s="272">
        <f>IFERROR(SUMPRODUCT(Y230:Y230*H230:H230),"0")</f>
        <v>60</v>
      </c>
      <c r="Z232" s="37"/>
      <c r="AA232" s="273"/>
      <c r="AB232" s="273"/>
      <c r="AC232" s="273"/>
    </row>
    <row r="233" spans="1:68" ht="27.75" customHeight="1" x14ac:dyDescent="0.2">
      <c r="A233" s="322" t="s">
        <v>318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48"/>
      <c r="AB233" s="48"/>
      <c r="AC233" s="48"/>
    </row>
    <row r="234" spans="1:68" ht="16.5" customHeight="1" x14ac:dyDescent="0.25">
      <c r="A234" s="304" t="s">
        <v>319</v>
      </c>
      <c r="B234" s="277"/>
      <c r="C234" s="277"/>
      <c r="D234" s="277"/>
      <c r="E234" s="277"/>
      <c r="F234" s="277"/>
      <c r="G234" s="277"/>
      <c r="H234" s="277"/>
      <c r="I234" s="277"/>
      <c r="J234" s="277"/>
      <c r="K234" s="277"/>
      <c r="L234" s="277"/>
      <c r="M234" s="277"/>
      <c r="N234" s="277"/>
      <c r="O234" s="277"/>
      <c r="P234" s="277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  <c r="AA234" s="265"/>
      <c r="AB234" s="265"/>
      <c r="AC234" s="265"/>
    </row>
    <row r="235" spans="1:68" ht="14.25" customHeight="1" x14ac:dyDescent="0.25">
      <c r="A235" s="276" t="s">
        <v>320</v>
      </c>
      <c r="B235" s="277"/>
      <c r="C235" s="277"/>
      <c r="D235" s="277"/>
      <c r="E235" s="277"/>
      <c r="F235" s="277"/>
      <c r="G235" s="277"/>
      <c r="H235" s="277"/>
      <c r="I235" s="277"/>
      <c r="J235" s="277"/>
      <c r="K235" s="277"/>
      <c r="L235" s="277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  <c r="AA235" s="264"/>
      <c r="AB235" s="264"/>
      <c r="AC235" s="264"/>
    </row>
    <row r="236" spans="1:68" ht="27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4"/>
      <c r="R236" s="284"/>
      <c r="S236" s="284"/>
      <c r="T236" s="285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2"/>
      <c r="B237" s="277"/>
      <c r="C237" s="277"/>
      <c r="D237" s="277"/>
      <c r="E237" s="277"/>
      <c r="F237" s="277"/>
      <c r="G237" s="277"/>
      <c r="H237" s="277"/>
      <c r="I237" s="277"/>
      <c r="J237" s="277"/>
      <c r="K237" s="277"/>
      <c r="L237" s="277"/>
      <c r="M237" s="277"/>
      <c r="N237" s="277"/>
      <c r="O237" s="293"/>
      <c r="P237" s="280" t="s">
        <v>73</v>
      </c>
      <c r="Q237" s="281"/>
      <c r="R237" s="281"/>
      <c r="S237" s="281"/>
      <c r="T237" s="281"/>
      <c r="U237" s="281"/>
      <c r="V237" s="282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77"/>
      <c r="B238" s="277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7"/>
      <c r="O238" s="293"/>
      <c r="P238" s="280" t="s">
        <v>73</v>
      </c>
      <c r="Q238" s="281"/>
      <c r="R238" s="281"/>
      <c r="S238" s="281"/>
      <c r="T238" s="281"/>
      <c r="U238" s="281"/>
      <c r="V238" s="282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76" t="s">
        <v>123</v>
      </c>
      <c r="B239" s="277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  <c r="X239" s="277"/>
      <c r="Y239" s="277"/>
      <c r="Z239" s="277"/>
      <c r="AA239" s="264"/>
      <c r="AB239" s="264"/>
      <c r="AC239" s="264"/>
    </row>
    <row r="240" spans="1:68" ht="37.5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85</v>
      </c>
      <c r="M240" s="33" t="s">
        <v>69</v>
      </c>
      <c r="N240" s="33"/>
      <c r="O240" s="32">
        <v>180</v>
      </c>
      <c r="P240" s="3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4"/>
      <c r="R240" s="284"/>
      <c r="S240" s="284"/>
      <c r="T240" s="285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86</v>
      </c>
      <c r="AK240" s="71">
        <v>14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92"/>
      <c r="B241" s="277"/>
      <c r="C241" s="277"/>
      <c r="D241" s="277"/>
      <c r="E241" s="277"/>
      <c r="F241" s="277"/>
      <c r="G241" s="277"/>
      <c r="H241" s="277"/>
      <c r="I241" s="277"/>
      <c r="J241" s="277"/>
      <c r="K241" s="277"/>
      <c r="L241" s="277"/>
      <c r="M241" s="277"/>
      <c r="N241" s="277"/>
      <c r="O241" s="293"/>
      <c r="P241" s="280" t="s">
        <v>73</v>
      </c>
      <c r="Q241" s="281"/>
      <c r="R241" s="281"/>
      <c r="S241" s="281"/>
      <c r="T241" s="281"/>
      <c r="U241" s="281"/>
      <c r="V241" s="282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77"/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93"/>
      <c r="P242" s="280" t="s">
        <v>73</v>
      </c>
      <c r="Q242" s="281"/>
      <c r="R242" s="281"/>
      <c r="S242" s="281"/>
      <c r="T242" s="281"/>
      <c r="U242" s="281"/>
      <c r="V242" s="282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22" t="s">
        <v>326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48"/>
      <c r="AB243" s="48"/>
      <c r="AC243" s="48"/>
    </row>
    <row r="244" spans="1:68" ht="16.5" customHeight="1" x14ac:dyDescent="0.25">
      <c r="A244" s="304" t="s">
        <v>326</v>
      </c>
      <c r="B244" s="277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7"/>
      <c r="O244" s="277"/>
      <c r="P244" s="277"/>
      <c r="Q244" s="277"/>
      <c r="R244" s="277"/>
      <c r="S244" s="277"/>
      <c r="T244" s="277"/>
      <c r="U244" s="277"/>
      <c r="V244" s="277"/>
      <c r="W244" s="277"/>
      <c r="X244" s="277"/>
      <c r="Y244" s="277"/>
      <c r="Z244" s="277"/>
      <c r="AA244" s="265"/>
      <c r="AB244" s="265"/>
      <c r="AC244" s="265"/>
    </row>
    <row r="245" spans="1:68" ht="14.25" customHeight="1" x14ac:dyDescent="0.25">
      <c r="A245" s="276" t="s">
        <v>64</v>
      </c>
      <c r="B245" s="277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7"/>
      <c r="O245" s="277"/>
      <c r="P245" s="277"/>
      <c r="Q245" s="277"/>
      <c r="R245" s="277"/>
      <c r="S245" s="277"/>
      <c r="T245" s="277"/>
      <c r="U245" s="277"/>
      <c r="V245" s="277"/>
      <c r="W245" s="277"/>
      <c r="X245" s="277"/>
      <c r="Y245" s="277"/>
      <c r="Z245" s="277"/>
      <c r="AA245" s="264"/>
      <c r="AB245" s="264"/>
      <c r="AC245" s="264"/>
    </row>
    <row r="246" spans="1:68" ht="27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4"/>
      <c r="R246" s="284"/>
      <c r="S246" s="284"/>
      <c r="T246" s="285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4"/>
      <c r="R247" s="284"/>
      <c r="S247" s="284"/>
      <c r="T247" s="285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85</v>
      </c>
      <c r="M248" s="33" t="s">
        <v>69</v>
      </c>
      <c r="N248" s="33"/>
      <c r="O248" s="32">
        <v>180</v>
      </c>
      <c r="P248" s="39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4"/>
      <c r="R248" s="284"/>
      <c r="S248" s="284"/>
      <c r="T248" s="285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86</v>
      </c>
      <c r="AK248" s="71">
        <v>12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2"/>
      <c r="B249" s="277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7"/>
      <c r="O249" s="293"/>
      <c r="P249" s="280" t="s">
        <v>73</v>
      </c>
      <c r="Q249" s="281"/>
      <c r="R249" s="281"/>
      <c r="S249" s="281"/>
      <c r="T249" s="281"/>
      <c r="U249" s="281"/>
      <c r="V249" s="282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x14ac:dyDescent="0.2">
      <c r="A250" s="277"/>
      <c r="B250" s="277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7"/>
      <c r="O250" s="293"/>
      <c r="P250" s="280" t="s">
        <v>73</v>
      </c>
      <c r="Q250" s="281"/>
      <c r="R250" s="281"/>
      <c r="S250" s="281"/>
      <c r="T250" s="281"/>
      <c r="U250" s="281"/>
      <c r="V250" s="282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customHeight="1" x14ac:dyDescent="0.25">
      <c r="A251" s="276" t="s">
        <v>77</v>
      </c>
      <c r="B251" s="277"/>
      <c r="C251" s="277"/>
      <c r="D251" s="277"/>
      <c r="E251" s="277"/>
      <c r="F251" s="277"/>
      <c r="G251" s="277"/>
      <c r="H251" s="277"/>
      <c r="I251" s="277"/>
      <c r="J251" s="277"/>
      <c r="K251" s="277"/>
      <c r="L251" s="277"/>
      <c r="M251" s="277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  <c r="X251" s="277"/>
      <c r="Y251" s="277"/>
      <c r="Z251" s="277"/>
      <c r="AA251" s="264"/>
      <c r="AB251" s="264"/>
      <c r="AC251" s="264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29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4"/>
      <c r="R252" s="284"/>
      <c r="S252" s="284"/>
      <c r="T252" s="285"/>
      <c r="U252" s="34"/>
      <c r="V252" s="34"/>
      <c r="W252" s="35" t="s">
        <v>70</v>
      </c>
      <c r="X252" s="270">
        <v>0</v>
      </c>
      <c r="Y252" s="271">
        <f>IFERROR(IF(X252="","",X252),"")</f>
        <v>0</v>
      </c>
      <c r="Z252" s="36">
        <f>IFERROR(IF(X252="","",X252*0.0155),"")</f>
        <v>0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136</v>
      </c>
      <c r="L253" s="32" t="s">
        <v>85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86</v>
      </c>
      <c r="AK253" s="71">
        <v>18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92"/>
      <c r="B254" s="277"/>
      <c r="C254" s="277"/>
      <c r="D254" s="277"/>
      <c r="E254" s="277"/>
      <c r="F254" s="277"/>
      <c r="G254" s="277"/>
      <c r="H254" s="277"/>
      <c r="I254" s="277"/>
      <c r="J254" s="277"/>
      <c r="K254" s="277"/>
      <c r="L254" s="277"/>
      <c r="M254" s="277"/>
      <c r="N254" s="277"/>
      <c r="O254" s="293"/>
      <c r="P254" s="280" t="s">
        <v>73</v>
      </c>
      <c r="Q254" s="281"/>
      <c r="R254" s="281"/>
      <c r="S254" s="281"/>
      <c r="T254" s="281"/>
      <c r="U254" s="281"/>
      <c r="V254" s="282"/>
      <c r="W254" s="37" t="s">
        <v>70</v>
      </c>
      <c r="X254" s="272">
        <f>IFERROR(SUM(X252:X253),"0")</f>
        <v>0</v>
      </c>
      <c r="Y254" s="272">
        <f>IFERROR(SUM(Y252:Y253),"0")</f>
        <v>0</v>
      </c>
      <c r="Z254" s="272">
        <f>IFERROR(IF(Z252="",0,Z252),"0")+IFERROR(IF(Z253="",0,Z253),"0")</f>
        <v>0</v>
      </c>
      <c r="AA254" s="273"/>
      <c r="AB254" s="273"/>
      <c r="AC254" s="273"/>
    </row>
    <row r="255" spans="1:68" x14ac:dyDescent="0.2">
      <c r="A255" s="277"/>
      <c r="B255" s="277"/>
      <c r="C255" s="277"/>
      <c r="D255" s="277"/>
      <c r="E255" s="277"/>
      <c r="F255" s="277"/>
      <c r="G255" s="277"/>
      <c r="H255" s="277"/>
      <c r="I255" s="277"/>
      <c r="J255" s="277"/>
      <c r="K255" s="277"/>
      <c r="L255" s="277"/>
      <c r="M255" s="277"/>
      <c r="N255" s="277"/>
      <c r="O255" s="293"/>
      <c r="P255" s="280" t="s">
        <v>73</v>
      </c>
      <c r="Q255" s="281"/>
      <c r="R255" s="281"/>
      <c r="S255" s="281"/>
      <c r="T255" s="281"/>
      <c r="U255" s="281"/>
      <c r="V255" s="282"/>
      <c r="W255" s="37" t="s">
        <v>74</v>
      </c>
      <c r="X255" s="272">
        <f>IFERROR(SUMPRODUCT(X252:X253*H252:H253),"0")</f>
        <v>0</v>
      </c>
      <c r="Y255" s="272">
        <f>IFERROR(SUMPRODUCT(Y252:Y253*H252:H253),"0")</f>
        <v>0</v>
      </c>
      <c r="Z255" s="37"/>
      <c r="AA255" s="273"/>
      <c r="AB255" s="273"/>
      <c r="AC255" s="273"/>
    </row>
    <row r="256" spans="1:68" ht="14.25" customHeight="1" x14ac:dyDescent="0.25">
      <c r="A256" s="276" t="s">
        <v>117</v>
      </c>
      <c r="B256" s="277"/>
      <c r="C256" s="277"/>
      <c r="D256" s="277"/>
      <c r="E256" s="277"/>
      <c r="F256" s="277"/>
      <c r="G256" s="277"/>
      <c r="H256" s="277"/>
      <c r="I256" s="277"/>
      <c r="J256" s="277"/>
      <c r="K256" s="277"/>
      <c r="L256" s="277"/>
      <c r="M256" s="277"/>
      <c r="N256" s="277"/>
      <c r="O256" s="277"/>
      <c r="P256" s="277"/>
      <c r="Q256" s="277"/>
      <c r="R256" s="277"/>
      <c r="S256" s="277"/>
      <c r="T256" s="277"/>
      <c r="U256" s="277"/>
      <c r="V256" s="277"/>
      <c r="W256" s="277"/>
      <c r="X256" s="277"/>
      <c r="Y256" s="277"/>
      <c r="Z256" s="277"/>
      <c r="AA256" s="264"/>
      <c r="AB256" s="264"/>
      <c r="AC256" s="264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4"/>
      <c r="R257" s="284"/>
      <c r="S257" s="284"/>
      <c r="T257" s="285"/>
      <c r="U257" s="34"/>
      <c r="V257" s="34"/>
      <c r="W257" s="35" t="s">
        <v>70</v>
      </c>
      <c r="X257" s="270">
        <v>28</v>
      </c>
      <c r="Y257" s="271">
        <f>IFERROR(IF(X257="","",X257),"")</f>
        <v>28</v>
      </c>
      <c r="Z257" s="36">
        <f>IFERROR(IF(X257="","",X257*0.00936),"")</f>
        <v>0.26207999999999998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80.936800000000005</v>
      </c>
      <c r="BN257" s="67">
        <f>IFERROR(Y257*I257,"0")</f>
        <v>80.936800000000005</v>
      </c>
      <c r="BO257" s="67">
        <f>IFERROR(X257/J257,"0")</f>
        <v>0.22222222222222221</v>
      </c>
      <c r="BP257" s="67">
        <f>IFERROR(Y257/J257,"0")</f>
        <v>0.22222222222222221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4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4"/>
      <c r="R258" s="284"/>
      <c r="S258" s="284"/>
      <c r="T258" s="285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IFERROR(IF(X258="","",X258*0.0155),"")</f>
        <v>0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4"/>
      <c r="R259" s="284"/>
      <c r="S259" s="284"/>
      <c r="T259" s="285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2"/>
      <c r="B260" s="277"/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7"/>
      <c r="O260" s="293"/>
      <c r="P260" s="280" t="s">
        <v>73</v>
      </c>
      <c r="Q260" s="281"/>
      <c r="R260" s="281"/>
      <c r="S260" s="281"/>
      <c r="T260" s="281"/>
      <c r="U260" s="281"/>
      <c r="V260" s="282"/>
      <c r="W260" s="37" t="s">
        <v>70</v>
      </c>
      <c r="X260" s="272">
        <f>IFERROR(SUM(X257:X259),"0")</f>
        <v>28</v>
      </c>
      <c r="Y260" s="272">
        <f>IFERROR(SUM(Y257:Y259),"0")</f>
        <v>28</v>
      </c>
      <c r="Z260" s="272">
        <f>IFERROR(IF(Z257="",0,Z257),"0")+IFERROR(IF(Z258="",0,Z258),"0")+IFERROR(IF(Z259="",0,Z259),"0")</f>
        <v>0.26207999999999998</v>
      </c>
      <c r="AA260" s="273"/>
      <c r="AB260" s="273"/>
      <c r="AC260" s="273"/>
    </row>
    <row r="261" spans="1:68" x14ac:dyDescent="0.2">
      <c r="A261" s="277"/>
      <c r="B261" s="277"/>
      <c r="C261" s="277"/>
      <c r="D261" s="277"/>
      <c r="E261" s="277"/>
      <c r="F261" s="277"/>
      <c r="G261" s="277"/>
      <c r="H261" s="277"/>
      <c r="I261" s="277"/>
      <c r="J261" s="277"/>
      <c r="K261" s="277"/>
      <c r="L261" s="277"/>
      <c r="M261" s="277"/>
      <c r="N261" s="277"/>
      <c r="O261" s="293"/>
      <c r="P261" s="280" t="s">
        <v>73</v>
      </c>
      <c r="Q261" s="281"/>
      <c r="R261" s="281"/>
      <c r="S261" s="281"/>
      <c r="T261" s="281"/>
      <c r="U261" s="281"/>
      <c r="V261" s="282"/>
      <c r="W261" s="37" t="s">
        <v>74</v>
      </c>
      <c r="X261" s="272">
        <f>IFERROR(SUMPRODUCT(X257:X259*H257:H259),"0")</f>
        <v>75.600000000000009</v>
      </c>
      <c r="Y261" s="272">
        <f>IFERROR(SUMPRODUCT(Y257:Y259*H257:H259),"0")</f>
        <v>75.600000000000009</v>
      </c>
      <c r="Z261" s="37"/>
      <c r="AA261" s="273"/>
      <c r="AB261" s="273"/>
      <c r="AC261" s="273"/>
    </row>
    <row r="262" spans="1:68" ht="14.25" customHeight="1" x14ac:dyDescent="0.25">
      <c r="A262" s="276" t="s">
        <v>123</v>
      </c>
      <c r="B262" s="277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7"/>
      <c r="O262" s="277"/>
      <c r="P262" s="277"/>
      <c r="Q262" s="277"/>
      <c r="R262" s="277"/>
      <c r="S262" s="277"/>
      <c r="T262" s="277"/>
      <c r="U262" s="277"/>
      <c r="V262" s="277"/>
      <c r="W262" s="277"/>
      <c r="X262" s="277"/>
      <c r="Y262" s="277"/>
      <c r="Z262" s="277"/>
      <c r="AA262" s="264"/>
      <c r="AB262" s="264"/>
      <c r="AC262" s="264"/>
    </row>
    <row r="263" spans="1:68" ht="37.5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85</v>
      </c>
      <c r="M263" s="33" t="s">
        <v>69</v>
      </c>
      <c r="N263" s="33"/>
      <c r="O263" s="32">
        <v>180</v>
      </c>
      <c r="P263" s="45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4"/>
      <c r="R263" s="284"/>
      <c r="S263" s="284"/>
      <c r="T263" s="285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86</v>
      </c>
      <c r="AK263" s="71">
        <v>14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4"/>
      <c r="R264" s="284"/>
      <c r="S264" s="284"/>
      <c r="T264" s="285"/>
      <c r="U264" s="34"/>
      <c r="V264" s="34"/>
      <c r="W264" s="35" t="s">
        <v>70</v>
      </c>
      <c r="X264" s="270">
        <v>56</v>
      </c>
      <c r="Y264" s="271">
        <f t="shared" si="12"/>
        <v>56</v>
      </c>
      <c r="Z264" s="36">
        <f>IFERROR(IF(X264="","",X264*0.00936),"")</f>
        <v>0.52415999999999996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217.952</v>
      </c>
      <c r="BN264" s="67">
        <f t="shared" si="14"/>
        <v>217.952</v>
      </c>
      <c r="BO264" s="67">
        <f t="shared" si="15"/>
        <v>0.44444444444444442</v>
      </c>
      <c r="BP264" s="67">
        <f t="shared" si="16"/>
        <v>0.44444444444444442</v>
      </c>
    </row>
    <row r="265" spans="1:68" ht="27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4"/>
      <c r="R265" s="284"/>
      <c r="S265" s="284"/>
      <c r="T265" s="285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4"/>
      <c r="R266" s="284"/>
      <c r="S266" s="284"/>
      <c r="T266" s="285"/>
      <c r="U266" s="34"/>
      <c r="V266" s="34"/>
      <c r="W266" s="35" t="s">
        <v>70</v>
      </c>
      <c r="X266" s="270">
        <v>70</v>
      </c>
      <c r="Y266" s="271">
        <f t="shared" si="12"/>
        <v>70</v>
      </c>
      <c r="Z266" s="36">
        <f t="shared" ref="Z266:Z271" si="17">IFERROR(IF(X266="","",X266*0.00936),"")</f>
        <v>0.6552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223.44</v>
      </c>
      <c r="BN266" s="67">
        <f t="shared" si="14"/>
        <v>223.44</v>
      </c>
      <c r="BO266" s="67">
        <f t="shared" si="15"/>
        <v>0.55555555555555558</v>
      </c>
      <c r="BP266" s="67">
        <f t="shared" si="16"/>
        <v>0.55555555555555558</v>
      </c>
    </row>
    <row r="267" spans="1:68" ht="27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126</v>
      </c>
      <c r="M267" s="33" t="s">
        <v>69</v>
      </c>
      <c r="N267" s="33"/>
      <c r="O267" s="32">
        <v>180</v>
      </c>
      <c r="P267" s="37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4"/>
      <c r="R267" s="284"/>
      <c r="S267" s="284"/>
      <c r="T267" s="285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349</v>
      </c>
      <c r="AG267" s="67"/>
      <c r="AJ267" s="71" t="s">
        <v>127</v>
      </c>
      <c r="AK267" s="71">
        <v>126</v>
      </c>
      <c r="BB267" s="251" t="s">
        <v>82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85</v>
      </c>
      <c r="M268" s="33" t="s">
        <v>69</v>
      </c>
      <c r="N268" s="33"/>
      <c r="O268" s="32">
        <v>180</v>
      </c>
      <c r="P268" s="33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4"/>
      <c r="R268" s="284"/>
      <c r="S268" s="284"/>
      <c r="T268" s="285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86</v>
      </c>
      <c r="AK268" s="71">
        <v>14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85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4"/>
      <c r="R269" s="284"/>
      <c r="S269" s="284"/>
      <c r="T269" s="285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86</v>
      </c>
      <c r="AK269" s="71">
        <v>14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85</v>
      </c>
      <c r="M270" s="33" t="s">
        <v>69</v>
      </c>
      <c r="N270" s="33"/>
      <c r="O270" s="32">
        <v>180</v>
      </c>
      <c r="P270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4"/>
      <c r="R270" s="284"/>
      <c r="S270" s="284"/>
      <c r="T270" s="285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86</v>
      </c>
      <c r="AK270" s="71">
        <v>14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4"/>
      <c r="R271" s="284"/>
      <c r="S271" s="284"/>
      <c r="T271" s="285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86</v>
      </c>
      <c r="AK271" s="71">
        <v>14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136</v>
      </c>
      <c r="L272" s="32" t="s">
        <v>85</v>
      </c>
      <c r="M272" s="33" t="s">
        <v>69</v>
      </c>
      <c r="N272" s="33"/>
      <c r="O272" s="32">
        <v>180</v>
      </c>
      <c r="P272" s="36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4"/>
      <c r="R272" s="284"/>
      <c r="S272" s="284"/>
      <c r="T272" s="285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86</v>
      </c>
      <c r="AK272" s="71">
        <v>18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92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77"/>
      <c r="M273" s="277"/>
      <c r="N273" s="277"/>
      <c r="O273" s="293"/>
      <c r="P273" s="280" t="s">
        <v>73</v>
      </c>
      <c r="Q273" s="281"/>
      <c r="R273" s="281"/>
      <c r="S273" s="281"/>
      <c r="T273" s="281"/>
      <c r="U273" s="281"/>
      <c r="V273" s="282"/>
      <c r="W273" s="37" t="s">
        <v>70</v>
      </c>
      <c r="X273" s="272">
        <f>IFERROR(SUM(X263:X272),"0")</f>
        <v>126</v>
      </c>
      <c r="Y273" s="272">
        <f>IFERROR(SUM(Y263:Y272),"0")</f>
        <v>126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1.17936</v>
      </c>
      <c r="AA273" s="273"/>
      <c r="AB273" s="273"/>
      <c r="AC273" s="273"/>
    </row>
    <row r="274" spans="1:32" x14ac:dyDescent="0.2">
      <c r="A274" s="277"/>
      <c r="B274" s="277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7"/>
      <c r="O274" s="293"/>
      <c r="P274" s="280" t="s">
        <v>73</v>
      </c>
      <c r="Q274" s="281"/>
      <c r="R274" s="281"/>
      <c r="S274" s="281"/>
      <c r="T274" s="281"/>
      <c r="U274" s="281"/>
      <c r="V274" s="282"/>
      <c r="W274" s="37" t="s">
        <v>74</v>
      </c>
      <c r="X274" s="272">
        <f>IFERROR(SUMPRODUCT(X263:X272*H263:H272),"0")</f>
        <v>417.20000000000005</v>
      </c>
      <c r="Y274" s="272">
        <f>IFERROR(SUMPRODUCT(Y263:Y272*H263:H272),"0")</f>
        <v>417.20000000000005</v>
      </c>
      <c r="Z274" s="37"/>
      <c r="AA274" s="273"/>
      <c r="AB274" s="273"/>
      <c r="AC274" s="273"/>
    </row>
    <row r="275" spans="1:32" ht="15" customHeight="1" x14ac:dyDescent="0.2">
      <c r="A275" s="394"/>
      <c r="B275" s="277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7"/>
      <c r="O275" s="374"/>
      <c r="P275" s="317" t="s">
        <v>369</v>
      </c>
      <c r="Q275" s="318"/>
      <c r="R275" s="318"/>
      <c r="S275" s="318"/>
      <c r="T275" s="318"/>
      <c r="U275" s="318"/>
      <c r="V275" s="319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2813.84</v>
      </c>
      <c r="Y275" s="272">
        <f>IFERROR(Y24+Y32+Y39+Y47+Y52+Y56+Y61+Y67+Y73+Y78+Y84+Y94+Y100+Y111+Y115+Y119+Y125+Y131+Y137+Y142+Y147+Y152+Y157+Y164+Y172+Y176+Y182+Y189+Y198+Y203+Y208+Y214+Y220+Y226+Y232+Y238+Y242+Y250+Y255+Y261+Y274,"0")</f>
        <v>2813.84</v>
      </c>
      <c r="Z275" s="37"/>
      <c r="AA275" s="273"/>
      <c r="AB275" s="273"/>
      <c r="AC275" s="273"/>
    </row>
    <row r="276" spans="1:32" x14ac:dyDescent="0.2">
      <c r="A276" s="277"/>
      <c r="B276" s="277"/>
      <c r="C276" s="277"/>
      <c r="D276" s="277"/>
      <c r="E276" s="277"/>
      <c r="F276" s="277"/>
      <c r="G276" s="277"/>
      <c r="H276" s="277"/>
      <c r="I276" s="277"/>
      <c r="J276" s="277"/>
      <c r="K276" s="277"/>
      <c r="L276" s="277"/>
      <c r="M276" s="277"/>
      <c r="N276" s="277"/>
      <c r="O276" s="374"/>
      <c r="P276" s="317" t="s">
        <v>370</v>
      </c>
      <c r="Q276" s="318"/>
      <c r="R276" s="318"/>
      <c r="S276" s="318"/>
      <c r="T276" s="318"/>
      <c r="U276" s="318"/>
      <c r="V276" s="319"/>
      <c r="W276" s="37" t="s">
        <v>74</v>
      </c>
      <c r="X276" s="272">
        <f>IFERROR(SUM(BM22:BM272),"0")</f>
        <v>3185.0176000000006</v>
      </c>
      <c r="Y276" s="272">
        <f>IFERROR(SUM(BN22:BN272),"0")</f>
        <v>3185.0176000000006</v>
      </c>
      <c r="Z276" s="37"/>
      <c r="AA276" s="273"/>
      <c r="AB276" s="273"/>
      <c r="AC276" s="273"/>
    </row>
    <row r="277" spans="1:32" x14ac:dyDescent="0.2">
      <c r="A277" s="277"/>
      <c r="B277" s="277"/>
      <c r="C277" s="277"/>
      <c r="D277" s="277"/>
      <c r="E277" s="277"/>
      <c r="F277" s="277"/>
      <c r="G277" s="277"/>
      <c r="H277" s="277"/>
      <c r="I277" s="277"/>
      <c r="J277" s="277"/>
      <c r="K277" s="277"/>
      <c r="L277" s="277"/>
      <c r="M277" s="277"/>
      <c r="N277" s="277"/>
      <c r="O277" s="374"/>
      <c r="P277" s="317" t="s">
        <v>371</v>
      </c>
      <c r="Q277" s="318"/>
      <c r="R277" s="318"/>
      <c r="S277" s="318"/>
      <c r="T277" s="318"/>
      <c r="U277" s="318"/>
      <c r="V277" s="319"/>
      <c r="W277" s="37" t="s">
        <v>372</v>
      </c>
      <c r="X277" s="38">
        <f>ROUNDUP(SUM(BO22:BO272),0)</f>
        <v>10</v>
      </c>
      <c r="Y277" s="38">
        <f>ROUNDUP(SUM(BP22:BP272),0)</f>
        <v>10</v>
      </c>
      <c r="Z277" s="37"/>
      <c r="AA277" s="273"/>
      <c r="AB277" s="273"/>
      <c r="AC277" s="273"/>
    </row>
    <row r="278" spans="1:32" x14ac:dyDescent="0.2">
      <c r="A278" s="277"/>
      <c r="B278" s="277"/>
      <c r="C278" s="277"/>
      <c r="D278" s="277"/>
      <c r="E278" s="277"/>
      <c r="F278" s="277"/>
      <c r="G278" s="277"/>
      <c r="H278" s="277"/>
      <c r="I278" s="277"/>
      <c r="J278" s="277"/>
      <c r="K278" s="277"/>
      <c r="L278" s="277"/>
      <c r="M278" s="277"/>
      <c r="N278" s="277"/>
      <c r="O278" s="374"/>
      <c r="P278" s="317" t="s">
        <v>373</v>
      </c>
      <c r="Q278" s="318"/>
      <c r="R278" s="318"/>
      <c r="S278" s="318"/>
      <c r="T278" s="318"/>
      <c r="U278" s="318"/>
      <c r="V278" s="319"/>
      <c r="W278" s="37" t="s">
        <v>74</v>
      </c>
      <c r="X278" s="272">
        <f>GrossWeightTotal+PalletQtyTotal*25</f>
        <v>3435.0176000000006</v>
      </c>
      <c r="Y278" s="272">
        <f>GrossWeightTotalR+PalletQtyTotalR*25</f>
        <v>3435.0176000000006</v>
      </c>
      <c r="Z278" s="37"/>
      <c r="AA278" s="273"/>
      <c r="AB278" s="273"/>
      <c r="AC278" s="273"/>
    </row>
    <row r="279" spans="1:32" x14ac:dyDescent="0.2">
      <c r="A279" s="277"/>
      <c r="B279" s="277"/>
      <c r="C279" s="277"/>
      <c r="D279" s="277"/>
      <c r="E279" s="277"/>
      <c r="F279" s="277"/>
      <c r="G279" s="277"/>
      <c r="H279" s="277"/>
      <c r="I279" s="277"/>
      <c r="J279" s="277"/>
      <c r="K279" s="277"/>
      <c r="L279" s="277"/>
      <c r="M279" s="277"/>
      <c r="N279" s="277"/>
      <c r="O279" s="374"/>
      <c r="P279" s="317" t="s">
        <v>374</v>
      </c>
      <c r="Q279" s="318"/>
      <c r="R279" s="318"/>
      <c r="S279" s="318"/>
      <c r="T279" s="318"/>
      <c r="U279" s="318"/>
      <c r="V279" s="319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856</v>
      </c>
      <c r="Y279" s="272">
        <f>IFERROR(Y23+Y31+Y38+Y46+Y51+Y55+Y60+Y66+Y72+Y77+Y83+Y93+Y99+Y110+Y114+Y118+Y124+Y130+Y136+Y141+Y146+Y151+Y156+Y163+Y171+Y175+Y181+Y188+Y197+Y202+Y207+Y213+Y219+Y225+Y231+Y237+Y241+Y249+Y254+Y260+Y273,"0")</f>
        <v>856</v>
      </c>
      <c r="Z279" s="37"/>
      <c r="AA279" s="273"/>
      <c r="AB279" s="273"/>
      <c r="AC279" s="273"/>
    </row>
    <row r="280" spans="1:32" ht="14.25" customHeight="1" x14ac:dyDescent="0.2">
      <c r="A280" s="277"/>
      <c r="B280" s="277"/>
      <c r="C280" s="277"/>
      <c r="D280" s="277"/>
      <c r="E280" s="277"/>
      <c r="F280" s="277"/>
      <c r="G280" s="277"/>
      <c r="H280" s="277"/>
      <c r="I280" s="277"/>
      <c r="J280" s="277"/>
      <c r="K280" s="277"/>
      <c r="L280" s="277"/>
      <c r="M280" s="277"/>
      <c r="N280" s="277"/>
      <c r="O280" s="374"/>
      <c r="P280" s="317" t="s">
        <v>375</v>
      </c>
      <c r="Q280" s="318"/>
      <c r="R280" s="318"/>
      <c r="S280" s="318"/>
      <c r="T280" s="318"/>
      <c r="U280" s="318"/>
      <c r="V280" s="319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11.724640000000001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286" t="s">
        <v>75</v>
      </c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6"/>
      <c r="P282" s="396"/>
      <c r="Q282" s="396"/>
      <c r="R282" s="396"/>
      <c r="S282" s="396"/>
      <c r="T282" s="397"/>
      <c r="U282" s="262" t="s">
        <v>232</v>
      </c>
      <c r="V282" s="262" t="s">
        <v>240</v>
      </c>
      <c r="W282" s="286" t="s">
        <v>259</v>
      </c>
      <c r="X282" s="396"/>
      <c r="Y282" s="396"/>
      <c r="Z282" s="396"/>
      <c r="AA282" s="397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45" t="s">
        <v>378</v>
      </c>
      <c r="B283" s="286" t="s">
        <v>63</v>
      </c>
      <c r="C283" s="286" t="s">
        <v>76</v>
      </c>
      <c r="D283" s="286" t="s">
        <v>89</v>
      </c>
      <c r="E283" s="286" t="s">
        <v>99</v>
      </c>
      <c r="F283" s="286" t="s">
        <v>110</v>
      </c>
      <c r="G283" s="286" t="s">
        <v>133</v>
      </c>
      <c r="H283" s="286" t="s">
        <v>140</v>
      </c>
      <c r="I283" s="286" t="s">
        <v>144</v>
      </c>
      <c r="J283" s="286" t="s">
        <v>152</v>
      </c>
      <c r="K283" s="286" t="s">
        <v>167</v>
      </c>
      <c r="L283" s="286" t="s">
        <v>173</v>
      </c>
      <c r="M283" s="286" t="s">
        <v>198</v>
      </c>
      <c r="N283" s="263"/>
      <c r="O283" s="286" t="s">
        <v>204</v>
      </c>
      <c r="P283" s="286" t="s">
        <v>211</v>
      </c>
      <c r="Q283" s="286" t="s">
        <v>216</v>
      </c>
      <c r="R283" s="286" t="s">
        <v>220</v>
      </c>
      <c r="S283" s="286" t="s">
        <v>223</v>
      </c>
      <c r="T283" s="286" t="s">
        <v>228</v>
      </c>
      <c r="U283" s="286" t="s">
        <v>233</v>
      </c>
      <c r="V283" s="286" t="s">
        <v>241</v>
      </c>
      <c r="W283" s="286" t="s">
        <v>260</v>
      </c>
      <c r="X283" s="286" t="s">
        <v>275</v>
      </c>
      <c r="Y283" s="286" t="s">
        <v>287</v>
      </c>
      <c r="Z283" s="286" t="s">
        <v>292</v>
      </c>
      <c r="AA283" s="286" t="s">
        <v>303</v>
      </c>
      <c r="AB283" s="286" t="s">
        <v>310</v>
      </c>
      <c r="AC283" s="286" t="s">
        <v>315</v>
      </c>
      <c r="AD283" s="286" t="s">
        <v>319</v>
      </c>
      <c r="AE283" s="286" t="s">
        <v>326</v>
      </c>
      <c r="AF283" s="263"/>
    </row>
    <row r="284" spans="1:32" ht="13.5" customHeight="1" thickBot="1" x14ac:dyDescent="0.25">
      <c r="A284" s="346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63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168</v>
      </c>
      <c r="D285" s="46">
        <f>IFERROR(X35*H35,"0")+IFERROR(X36*H36,"0")+IFERROR(X37*H37,"0")</f>
        <v>335.99999999999994</v>
      </c>
      <c r="E285" s="46">
        <f>IFERROR(X42*H42,"0")+IFERROR(X43*H43,"0")+IFERROR(X44*H44,"0")+IFERROR(X45*H45,"0")</f>
        <v>252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0</v>
      </c>
      <c r="H285" s="46">
        <f>IFERROR(X76*H76,"0")</f>
        <v>0</v>
      </c>
      <c r="I285" s="46">
        <f>IFERROR(X81*H81,"0")+IFERROR(X82*H82,"0")</f>
        <v>0</v>
      </c>
      <c r="J285" s="46">
        <f>IFERROR(X87*H87,"0")+IFERROR(X88*H88,"0")+IFERROR(X89*H89,"0")+IFERROR(X90*H90,"0")+IFERROR(X91*H91,"0")+IFERROR(X92*H92,"0")</f>
        <v>413.28000000000003</v>
      </c>
      <c r="K285" s="46">
        <f>IFERROR(X97*H97,"0")+IFERROR(X98*H98,"0")</f>
        <v>0</v>
      </c>
      <c r="L285" s="46">
        <f>IFERROR(X103*H103,"0")+IFERROR(X104*H104,"0")+IFERROR(X105*H105,"0")+IFERROR(X106*H106,"0")+IFERROR(X107*H107,"0")+IFERROR(X108*H108,"0")+IFERROR(X109*H109,"0")+IFERROR(X113*H113,"0")+IFERROR(X117*H117,"0")</f>
        <v>168</v>
      </c>
      <c r="M285" s="46">
        <f>IFERROR(X122*H122,"0")+IFERROR(X123*H123,"0")</f>
        <v>210</v>
      </c>
      <c r="N285" s="263"/>
      <c r="O285" s="46">
        <f>IFERROR(X128*H128,"0")+IFERROR(X129*H129,"0")</f>
        <v>252</v>
      </c>
      <c r="P285" s="46">
        <f>IFERROR(X134*H134,"0")+IFERROR(X135*H135,"0")</f>
        <v>67.2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188.16</v>
      </c>
      <c r="U285" s="46">
        <f>IFERROR(X161*H161,"0")+IFERROR(X162*H162,"0")</f>
        <v>0</v>
      </c>
      <c r="V285" s="46">
        <f>IFERROR(X168*H168,"0")+IFERROR(X169*H169,"0")+IFERROR(X170*H170,"0")+IFERROR(X174*H174,"0")</f>
        <v>0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172.8</v>
      </c>
      <c r="Y285" s="46">
        <f>IFERROR(X201*H201,"0")</f>
        <v>0</v>
      </c>
      <c r="Z285" s="46">
        <f>IFERROR(X206*H206,"0")+IFERROR(X210*H210,"0")+IFERROR(X211*H211,"0")+IFERROR(X212*H212,"0")</f>
        <v>33.6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60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492.8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988.8</v>
      </c>
      <c r="B288" s="60">
        <f>SUMPRODUCT(--(BB:BB="ПГП"),--(W:W="кор"),H:H,Y:Y)+SUMPRODUCT(--(BB:BB="ПГП"),--(W:W="кг"),Y:Y)</f>
        <v>1825.04</v>
      </c>
      <c r="C288" s="60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A188:O189"/>
    <mergeCell ref="P273:V273"/>
    <mergeCell ref="A116:Z116"/>
    <mergeCell ref="P39:V39"/>
    <mergeCell ref="A219:O220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D257:E257"/>
    <mergeCell ref="P270:T270"/>
    <mergeCell ref="A110:O111"/>
    <mergeCell ref="P36:T36"/>
    <mergeCell ref="P107:T107"/>
    <mergeCell ref="D150:E150"/>
    <mergeCell ref="D44:E44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P271:T271"/>
    <mergeCell ref="D81:E81"/>
    <mergeCell ref="P265:T265"/>
    <mergeCell ref="D8:M8"/>
    <mergeCell ref="P44:T44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D63:E63"/>
    <mergeCell ref="P181:V181"/>
    <mergeCell ref="A38:O39"/>
    <mergeCell ref="P110:V110"/>
    <mergeCell ref="P15:T16"/>
    <mergeCell ref="A177:Z177"/>
    <mergeCell ref="D91:E91"/>
    <mergeCell ref="D162:E162"/>
    <mergeCell ref="P272:T272"/>
    <mergeCell ref="P210:T210"/>
    <mergeCell ref="P261:V261"/>
    <mergeCell ref="A86:Z86"/>
    <mergeCell ref="A144:Z144"/>
    <mergeCell ref="A215:Z215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P242:V242"/>
    <mergeCell ref="A241:O242"/>
    <mergeCell ref="A51:O52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A200:Z200"/>
    <mergeCell ref="P141:V141"/>
    <mergeCell ref="P104:T104"/>
    <mergeCell ref="L283:L284"/>
    <mergeCell ref="B17:B18"/>
    <mergeCell ref="A77:O78"/>
    <mergeCell ref="A171:O172"/>
    <mergeCell ref="D258:E258"/>
    <mergeCell ref="P207:V207"/>
    <mergeCell ref="D187:E187"/>
    <mergeCell ref="D174:E174"/>
    <mergeCell ref="A34:Z34"/>
    <mergeCell ref="H9:I9"/>
    <mergeCell ref="D45:E45"/>
    <mergeCell ref="A49:Z49"/>
    <mergeCell ref="P24:V24"/>
    <mergeCell ref="P260:V260"/>
    <mergeCell ref="P155:T155"/>
    <mergeCell ref="P81:T81"/>
    <mergeCell ref="P252:T252"/>
    <mergeCell ref="V10:W10"/>
    <mergeCell ref="D195:E195"/>
    <mergeCell ref="P170:T170"/>
    <mergeCell ref="P145:T145"/>
    <mergeCell ref="D253:E253"/>
    <mergeCell ref="P232:V232"/>
    <mergeCell ref="A149:Z149"/>
    <mergeCell ref="W17:W18"/>
    <mergeCell ref="V12:W1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50 X58:X59 X106 X109 X113 X117 X128 X134 X161 X174 X192:X196 X206 X217:X218 X224 X236 X246 X25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5 X54 X70:X71 X76 X81:X82 X87:X92 X97:X98 X103:X105 X107:X108 X122 X129 X135 X140 X145 X150 X155 X162 X168:X170 X180 X184:X187 X201 X210:X212 X230 X240 X247:X248 X252:X253 X257:X258 X263:X266 X268:X272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:X65 X123 X267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