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0CA7413-325A-4E33-9C95-E4568ECF44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43" i="1" l="1"/>
  <c r="Z127" i="1"/>
  <c r="Z82" i="1"/>
  <c r="Y31" i="1"/>
  <c r="Y43" i="1"/>
  <c r="Y493" i="1" s="1"/>
  <c r="Y58" i="1"/>
  <c r="Y64" i="1"/>
  <c r="Y70" i="1"/>
  <c r="Y77" i="1"/>
  <c r="BP81" i="1"/>
  <c r="BN81" i="1"/>
  <c r="Z81" i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Z235" i="1" s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Z251" i="1" s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Z268" i="1" s="1"/>
  <c r="Y268" i="1"/>
  <c r="Z275" i="1"/>
  <c r="BP273" i="1"/>
  <c r="BN273" i="1"/>
  <c r="Z273" i="1"/>
  <c r="Y275" i="1"/>
  <c r="D499" i="1"/>
  <c r="H9" i="1"/>
  <c r="B499" i="1"/>
  <c r="X490" i="1"/>
  <c r="X492" i="1" s="1"/>
  <c r="X491" i="1"/>
  <c r="X493" i="1"/>
  <c r="Y24" i="1"/>
  <c r="Z27" i="1"/>
  <c r="Z31" i="1" s="1"/>
  <c r="BN27" i="1"/>
  <c r="Z29" i="1"/>
  <c r="BN29" i="1"/>
  <c r="C499" i="1"/>
  <c r="Z41" i="1"/>
  <c r="BN41" i="1"/>
  <c r="Y490" i="1" s="1"/>
  <c r="Y44" i="1"/>
  <c r="Z52" i="1"/>
  <c r="Z57" i="1" s="1"/>
  <c r="BN52" i="1"/>
  <c r="Z54" i="1"/>
  <c r="BN54" i="1"/>
  <c r="Z56" i="1"/>
  <c r="BN56" i="1"/>
  <c r="Z60" i="1"/>
  <c r="Z63" i="1" s="1"/>
  <c r="BN60" i="1"/>
  <c r="BP60" i="1"/>
  <c r="Y491" i="1" s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Z204" i="1" s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Z462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Z350" i="1" s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Z411" i="1" s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Z438" i="1" s="1"/>
  <c r="BP443" i="1"/>
  <c r="BN443" i="1"/>
  <c r="Z443" i="1"/>
  <c r="Z453" i="1"/>
  <c r="BP451" i="1"/>
  <c r="BN451" i="1"/>
  <c r="Z451" i="1"/>
  <c r="Y462" i="1"/>
  <c r="BP461" i="1"/>
  <c r="BN461" i="1"/>
  <c r="Z461" i="1"/>
  <c r="Y468" i="1"/>
  <c r="BP465" i="1"/>
  <c r="BN465" i="1"/>
  <c r="Z465" i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Y492" i="1" l="1"/>
  <c r="Z447" i="1"/>
  <c r="Z432" i="1"/>
  <c r="Z216" i="1"/>
  <c r="Z260" i="1"/>
  <c r="Z144" i="1"/>
  <c r="Z110" i="1"/>
  <c r="Z468" i="1"/>
  <c r="Z394" i="1"/>
  <c r="Z304" i="1"/>
  <c r="Z294" i="1"/>
  <c r="Z318" i="1"/>
  <c r="Z312" i="1"/>
  <c r="Z96" i="1"/>
  <c r="Z69" i="1"/>
  <c r="Z494" i="1" s="1"/>
  <c r="Y489" i="1"/>
  <c r="Z89" i="1"/>
</calcChain>
</file>

<file path=xl/sharedStrings.xml><?xml version="1.0" encoding="utf-8"?>
<sst xmlns="http://schemas.openxmlformats.org/spreadsheetml/2006/main" count="2204" uniqueCount="763">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</sst>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79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45964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0.41666666666666669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0</v>
      </c>
      <c r="Y40" s="542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0</v>
      </c>
      <c r="Y43" s="543">
        <f>IFERROR(Y40/H40,"0")+IFERROR(Y41/H41,"0")+IFERROR(Y42/H42,"0")</f>
        <v>0</v>
      </c>
      <c r="Z43" s="543">
        <f>IFERROR(IF(Z40="",0,Z40),"0")+IFERROR(IF(Z41="",0,Z41),"0")+IFERROR(IF(Z42="",0,Z42),"0")</f>
        <v>0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0</v>
      </c>
      <c r="Y44" s="543">
        <f>IFERROR(SUM(Y40:Y42),"0")</f>
        <v>0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112</v>
      </c>
      <c r="B46" s="54" t="s">
        <v>113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115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0</v>
      </c>
      <c r="Y52" s="542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125</v>
      </c>
      <c r="B54" s="54" t="s">
        <v>126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32</v>
      </c>
      <c r="Y54" s="542">
        <f t="shared" si="0"/>
        <v>32</v>
      </c>
      <c r="Z54" s="36">
        <f>IFERROR(IF(Y54=0,"",ROUNDUP(Y54/H54,0)*0.00902),"")</f>
        <v>7.2160000000000002E-2</v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33.68</v>
      </c>
      <c r="BN54" s="64">
        <f t="shared" si="2"/>
        <v>33.68</v>
      </c>
      <c r="BO54" s="64">
        <f t="shared" si="3"/>
        <v>6.0606060606060608E-2</v>
      </c>
      <c r="BP54" s="64">
        <f t="shared" si="4"/>
        <v>6.0606060606060608E-2</v>
      </c>
    </row>
    <row r="55" spans="1:68" ht="27" customHeight="1" x14ac:dyDescent="0.25">
      <c r="A55" s="54" t="s">
        <v>128</v>
      </c>
      <c r="B55" s="54" t="s">
        <v>129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8</v>
      </c>
      <c r="Y57" s="543">
        <f>IFERROR(Y51/H51,"0")+IFERROR(Y52/H52,"0")+IFERROR(Y53/H53,"0")+IFERROR(Y54/H54,"0")+IFERROR(Y55/H55,"0")+IFERROR(Y56/H56,"0")</f>
        <v>8</v>
      </c>
      <c r="Z57" s="543">
        <f>IFERROR(IF(Z51="",0,Z51),"0")+IFERROR(IF(Z52="",0,Z52),"0")+IFERROR(IF(Z53="",0,Z53),"0")+IFERROR(IF(Z54="",0,Z54),"0")+IFERROR(IF(Z55="",0,Z55),"0")+IFERROR(IF(Z56="",0,Z56),"0")</f>
        <v>7.2160000000000002E-2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32</v>
      </c>
      <c r="Y58" s="543">
        <f>IFERROR(SUM(Y51:Y56),"0")</f>
        <v>32</v>
      </c>
      <c r="Z58" s="37"/>
      <c r="AA58" s="544"/>
      <c r="AB58" s="544"/>
      <c r="AC58" s="544"/>
    </row>
    <row r="59" spans="1:68" ht="14.25" customHeight="1" x14ac:dyDescent="0.25">
      <c r="A59" s="557" t="s">
        <v>134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41</v>
      </c>
      <c r="Y60" s="542">
        <f>IFERROR(IF(X60="",0,CEILING((X60/$H60),1)*$H60),"")</f>
        <v>43.2</v>
      </c>
      <c r="Z60" s="36">
        <f>IFERROR(IF(Y60=0,"",ROUNDUP(Y60/H60,0)*0.01898),"")</f>
        <v>7.5920000000000001E-2</v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42.651388888888889</v>
      </c>
      <c r="BN60" s="64">
        <f>IFERROR(Y60*I60/H60,"0")</f>
        <v>44.94</v>
      </c>
      <c r="BO60" s="64">
        <f>IFERROR(1/J60*(X60/H60),"0")</f>
        <v>5.9317129629629622E-2</v>
      </c>
      <c r="BP60" s="64">
        <f>IFERROR(1/J60*(Y60/H60),"0")</f>
        <v>6.25E-2</v>
      </c>
    </row>
    <row r="61" spans="1:68" ht="16.5" customHeight="1" x14ac:dyDescent="0.25">
      <c r="A61" s="54" t="s">
        <v>138</v>
      </c>
      <c r="B61" s="54" t="s">
        <v>139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140</v>
      </c>
      <c r="B62" s="54" t="s">
        <v>141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3.7962962962962958</v>
      </c>
      <c r="Y63" s="543">
        <f>IFERROR(Y60/H60,"0")+IFERROR(Y61/H61,"0")+IFERROR(Y62/H62,"0")</f>
        <v>4</v>
      </c>
      <c r="Z63" s="543">
        <f>IFERROR(IF(Z60="",0,Z60),"0")+IFERROR(IF(Z61="",0,Z61),"0")+IFERROR(IF(Z62="",0,Z62),"0")</f>
        <v>7.5920000000000001E-2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41</v>
      </c>
      <c r="Y64" s="543">
        <f>IFERROR(SUM(Y60:Y62),"0")</f>
        <v>43.2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142</v>
      </c>
      <c r="B66" s="54" t="s">
        <v>143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145</v>
      </c>
      <c r="B67" s="54" t="s">
        <v>146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151</v>
      </c>
      <c r="B72" s="54" t="s">
        <v>152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157</v>
      </c>
      <c r="B74" s="54" t="s">
        <v>158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customHeight="1" x14ac:dyDescent="0.25">
      <c r="A79" s="557" t="s">
        <v>164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165</v>
      </c>
      <c r="B80" s="54" t="s">
        <v>166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0</v>
      </c>
      <c r="Y80" s="5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168</v>
      </c>
      <c r="B81" s="54" t="s">
        <v>169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0</v>
      </c>
      <c r="Y82" s="543">
        <f>IFERROR(Y80/H80,"0")+IFERROR(Y81/H81,"0")</f>
        <v>0</v>
      </c>
      <c r="Z82" s="543">
        <f>IFERROR(IF(Z80="",0,Z80),"0")+IFERROR(IF(Z81="",0,Z81),"0")</f>
        <v>0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0</v>
      </c>
      <c r="Y83" s="543">
        <f>IFERROR(SUM(Y80:Y81),"0")</f>
        <v>0</v>
      </c>
      <c r="Z83" s="37"/>
      <c r="AA83" s="544"/>
      <c r="AB83" s="544"/>
      <c r="AC83" s="544"/>
    </row>
    <row r="84" spans="1:68" ht="16.5" customHeight="1" x14ac:dyDescent="0.25">
      <c r="A84" s="558" t="s">
        <v>171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0</v>
      </c>
      <c r="Y86" s="5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175</v>
      </c>
      <c r="B87" s="54" t="s">
        <v>176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39</v>
      </c>
      <c r="Y88" s="542">
        <f>IFERROR(IF(X88="",0,CEILING((X88/$H88),1)*$H88),"")</f>
        <v>40.5</v>
      </c>
      <c r="Z88" s="36">
        <f>IFERROR(IF(Y88=0,"",ROUNDUP(Y88/H88,0)*0.00902),"")</f>
        <v>8.1180000000000002E-2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40.82</v>
      </c>
      <c r="BN88" s="64">
        <f>IFERROR(Y88*I88/H88,"0")</f>
        <v>42.39</v>
      </c>
      <c r="BO88" s="64">
        <f>IFERROR(1/J88*(X88/H88),"0")</f>
        <v>6.5656565656565649E-2</v>
      </c>
      <c r="BP88" s="64">
        <f>IFERROR(1/J88*(Y88/H88),"0")</f>
        <v>6.8181818181818177E-2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8.6666666666666661</v>
      </c>
      <c r="Y89" s="543">
        <f>IFERROR(Y86/H86,"0")+IFERROR(Y87/H87,"0")+IFERROR(Y88/H88,"0")</f>
        <v>9</v>
      </c>
      <c r="Z89" s="543">
        <f>IFERROR(IF(Z86="",0,Z86),"0")+IFERROR(IF(Z87="",0,Z87),"0")+IFERROR(IF(Z88="",0,Z88),"0")</f>
        <v>8.1180000000000002E-2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39</v>
      </c>
      <c r="Y90" s="543">
        <f>IFERROR(SUM(Y86:Y88),"0")</f>
        <v>40.5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179</v>
      </c>
      <c r="B92" s="54" t="s">
        <v>180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84</v>
      </c>
      <c r="Y92" s="542">
        <f>IFERROR(IF(X92="",0,CEILING((X92/$H92),1)*$H92),"")</f>
        <v>89.1</v>
      </c>
      <c r="Z92" s="36">
        <f>IFERROR(IF(Y92=0,"",ROUNDUP(Y92/H92,0)*0.01898),"")</f>
        <v>0.20877999999999999</v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89.382222222222225</v>
      </c>
      <c r="BN92" s="64">
        <f>IFERROR(Y92*I92/H92,"0")</f>
        <v>94.808999999999983</v>
      </c>
      <c r="BO92" s="64">
        <f>IFERROR(1/J92*(X92/H92),"0")</f>
        <v>0.16203703703703703</v>
      </c>
      <c r="BP92" s="64">
        <f>IFERROR(1/J92*(Y92/H92),"0")</f>
        <v>0.171875</v>
      </c>
    </row>
    <row r="93" spans="1:68" ht="27" customHeight="1" x14ac:dyDescent="0.25">
      <c r="A93" s="54" t="s">
        <v>182</v>
      </c>
      <c r="B93" s="54" t="s">
        <v>183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187</v>
      </c>
      <c r="B95" s="54" t="s">
        <v>188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10.37037037037037</v>
      </c>
      <c r="Y96" s="543">
        <f>IFERROR(Y92/H92,"0")+IFERROR(Y93/H93,"0")+IFERROR(Y94/H94,"0")+IFERROR(Y95/H95,"0")</f>
        <v>11</v>
      </c>
      <c r="Z96" s="543">
        <f>IFERROR(IF(Z92="",0,Z92),"0")+IFERROR(IF(Z93="",0,Z93),"0")+IFERROR(IF(Z94="",0,Z94),"0")+IFERROR(IF(Z95="",0,Z95),"0")</f>
        <v>0.20877999999999999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84</v>
      </c>
      <c r="Y97" s="543">
        <f>IFERROR(SUM(Y92:Y95),"0")</f>
        <v>89.1</v>
      </c>
      <c r="Z97" s="37"/>
      <c r="AA97" s="544"/>
      <c r="AB97" s="544"/>
      <c r="AC97" s="544"/>
    </row>
    <row r="98" spans="1:68" ht="16.5" customHeight="1" x14ac:dyDescent="0.25">
      <c r="A98" s="558" t="s">
        <v>190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191</v>
      </c>
      <c r="B100" s="54" t="s">
        <v>192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22</v>
      </c>
      <c r="Y100" s="542">
        <f>IFERROR(IF(X100="",0,CEILING((X100/$H100),1)*$H100),"")</f>
        <v>32.400000000000006</v>
      </c>
      <c r="Z100" s="36">
        <f>IFERROR(IF(Y100=0,"",ROUNDUP(Y100/H100,0)*0.01898),"")</f>
        <v>5.6940000000000004E-2</v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22.886111111111109</v>
      </c>
      <c r="BN100" s="64">
        <f>IFERROR(Y100*I100/H100,"0")</f>
        <v>33.705000000000005</v>
      </c>
      <c r="BO100" s="64">
        <f>IFERROR(1/J100*(X100/H100),"0")</f>
        <v>3.1828703703703699E-2</v>
      </c>
      <c r="BP100" s="64">
        <f>IFERROR(1/J100*(Y100/H100),"0")</f>
        <v>4.6875000000000007E-2</v>
      </c>
    </row>
    <row r="101" spans="1:68" ht="37.5" customHeight="1" x14ac:dyDescent="0.25">
      <c r="A101" s="54" t="s">
        <v>194</v>
      </c>
      <c r="B101" s="54" t="s">
        <v>195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196</v>
      </c>
      <c r="B102" s="54" t="s">
        <v>197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6</v>
      </c>
      <c r="Y102" s="542">
        <f>IFERROR(IF(X102="",0,CEILING((X102/$H102),1)*$H102),"")</f>
        <v>9</v>
      </c>
      <c r="Z102" s="36">
        <f>IFERROR(IF(Y102=0,"",ROUNDUP(Y102/H102,0)*0.00902),"")</f>
        <v>1.804E-2</v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6.2799999999999994</v>
      </c>
      <c r="BN102" s="64">
        <f>IFERROR(Y102*I102/H102,"0")</f>
        <v>9.42</v>
      </c>
      <c r="BO102" s="64">
        <f>IFERROR(1/J102*(X102/H102),"0")</f>
        <v>1.01010101010101E-2</v>
      </c>
      <c r="BP102" s="64">
        <f>IFERROR(1/J102*(Y102/H102),"0")</f>
        <v>1.5151515151515152E-2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3.3703703703703702</v>
      </c>
      <c r="Y104" s="543">
        <f>IFERROR(Y100/H100,"0")+IFERROR(Y101/H101,"0")+IFERROR(Y102/H102,"0")+IFERROR(Y103/H103,"0")</f>
        <v>5</v>
      </c>
      <c r="Z104" s="543">
        <f>IFERROR(IF(Z100="",0,Z100),"0")+IFERROR(IF(Z101="",0,Z101),"0")+IFERROR(IF(Z102="",0,Z102),"0")+IFERROR(IF(Z103="",0,Z103),"0")</f>
        <v>7.4980000000000005E-2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28</v>
      </c>
      <c r="Y105" s="543">
        <f>IFERROR(SUM(Y100:Y103),"0")</f>
        <v>41.400000000000006</v>
      </c>
      <c r="Z105" s="37"/>
      <c r="AA105" s="544"/>
      <c r="AB105" s="544"/>
      <c r="AC105" s="544"/>
    </row>
    <row r="106" spans="1:68" ht="14.25" customHeight="1" x14ac:dyDescent="0.25">
      <c r="A106" s="557" t="s">
        <v>134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3</v>
      </c>
      <c r="Y109" s="542">
        <f>IFERROR(IF(X109="",0,CEILING((X109/$H109),1)*$H109),"")</f>
        <v>4.8</v>
      </c>
      <c r="Z109" s="36">
        <f>IFERROR(IF(Y109=0,"",ROUNDUP(Y109/H109,0)*0.00651),"")</f>
        <v>1.302E-2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3.2250000000000001</v>
      </c>
      <c r="BN109" s="64">
        <f>IFERROR(Y109*I109/H109,"0")</f>
        <v>5.16</v>
      </c>
      <c r="BO109" s="64">
        <f>IFERROR(1/J109*(X109/H109),"0")</f>
        <v>6.8681318681318689E-3</v>
      </c>
      <c r="BP109" s="64">
        <f>IFERROR(1/J109*(Y109/H109),"0")</f>
        <v>1.098901098901099E-2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1.25</v>
      </c>
      <c r="Y110" s="543">
        <f>IFERROR(Y107/H107,"0")+IFERROR(Y108/H108,"0")+IFERROR(Y109/H109,"0")</f>
        <v>2</v>
      </c>
      <c r="Z110" s="543">
        <f>IFERROR(IF(Z107="",0,Z107),"0")+IFERROR(IF(Z108="",0,Z108),"0")+IFERROR(IF(Z109="",0,Z109),"0")</f>
        <v>1.302E-2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3</v>
      </c>
      <c r="Y111" s="543">
        <f>IFERROR(SUM(Y107:Y109),"0")</f>
        <v>4.8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208</v>
      </c>
      <c r="B113" s="54" t="s">
        <v>209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13</v>
      </c>
      <c r="Y113" s="542">
        <f>IFERROR(IF(X113="",0,CEILING((X113/$H113),1)*$H113),"")</f>
        <v>16.2</v>
      </c>
      <c r="Z113" s="36">
        <f>IFERROR(IF(Y113=0,"",ROUNDUP(Y113/H113,0)*0.01898),"")</f>
        <v>3.7960000000000001E-2</v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13.823333333333332</v>
      </c>
      <c r="BN113" s="64">
        <f>IFERROR(Y113*I113/H113,"0")</f>
        <v>17.225999999999999</v>
      </c>
      <c r="BO113" s="64">
        <f>IFERROR(1/J113*(X113/H113),"0")</f>
        <v>2.5077160493827161E-2</v>
      </c>
      <c r="BP113" s="64">
        <f>IFERROR(1/J113*(Y113/H113),"0")</f>
        <v>3.125E-2</v>
      </c>
    </row>
    <row r="114" spans="1:68" ht="27" customHeight="1" x14ac:dyDescent="0.25">
      <c r="A114" s="54" t="s">
        <v>211</v>
      </c>
      <c r="B114" s="54" t="s">
        <v>212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1.6049382716049383</v>
      </c>
      <c r="Y117" s="543">
        <f>IFERROR(Y113/H113,"0")+IFERROR(Y114/H114,"0")+IFERROR(Y115/H115,"0")+IFERROR(Y116/H116,"0")</f>
        <v>2</v>
      </c>
      <c r="Z117" s="543">
        <f>IFERROR(IF(Z113="",0,Z113),"0")+IFERROR(IF(Z114="",0,Z114),"0")+IFERROR(IF(Z115="",0,Z115),"0")+IFERROR(IF(Z116="",0,Z116),"0")</f>
        <v>3.7960000000000001E-2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13</v>
      </c>
      <c r="Y118" s="543">
        <f>IFERROR(SUM(Y113:Y116),"0")</f>
        <v>16.2</v>
      </c>
      <c r="Z118" s="37"/>
      <c r="AA118" s="544"/>
      <c r="AB118" s="544"/>
      <c r="AC118" s="544"/>
    </row>
    <row r="119" spans="1:68" ht="14.25" customHeight="1" x14ac:dyDescent="0.25">
      <c r="A119" s="557" t="s">
        <v>164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255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257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198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198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43</v>
      </c>
      <c r="Y165" s="542">
        <f t="shared" si="5"/>
        <v>46.2</v>
      </c>
      <c r="Z165" s="36">
        <f>IFERROR(IF(Y165=0,"",ROUNDUP(Y165/H165,0)*0.00902),"")</f>
        <v>9.9220000000000003E-2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45.15</v>
      </c>
      <c r="BN165" s="64">
        <f t="shared" si="7"/>
        <v>48.510000000000005</v>
      </c>
      <c r="BO165" s="64">
        <f t="shared" si="8"/>
        <v>7.7561327561327553E-2</v>
      </c>
      <c r="BP165" s="64">
        <f t="shared" si="9"/>
        <v>8.3333333333333343E-2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12</v>
      </c>
      <c r="Y166" s="542">
        <f t="shared" si="5"/>
        <v>12.600000000000001</v>
      </c>
      <c r="Z166" s="36">
        <f>IFERROR(IF(Y166=0,"",ROUNDUP(Y166/H166,0)*0.00502),"")</f>
        <v>3.0120000000000001E-2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12.742857142857142</v>
      </c>
      <c r="BN166" s="64">
        <f t="shared" si="7"/>
        <v>13.38</v>
      </c>
      <c r="BO166" s="64">
        <f t="shared" si="8"/>
        <v>2.4420024420024423E-2</v>
      </c>
      <c r="BP166" s="64">
        <f t="shared" si="9"/>
        <v>2.5641025641025644E-2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27</v>
      </c>
      <c r="Y168" s="542">
        <f t="shared" si="5"/>
        <v>27</v>
      </c>
      <c r="Z168" s="36">
        <f>IFERROR(IF(Y168=0,"",ROUNDUP(Y168/H168,0)*0.00502),"")</f>
        <v>7.5300000000000006E-2</v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28.95</v>
      </c>
      <c r="BN168" s="64">
        <f t="shared" si="7"/>
        <v>28.95</v>
      </c>
      <c r="BO168" s="64">
        <f t="shared" si="8"/>
        <v>6.4102564102564111E-2</v>
      </c>
      <c r="BP168" s="64">
        <f t="shared" si="9"/>
        <v>6.4102564102564111E-2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67</v>
      </c>
      <c r="Y169" s="542">
        <f t="shared" si="5"/>
        <v>67.2</v>
      </c>
      <c r="Z169" s="36">
        <f>IFERROR(IF(Y169=0,"",ROUNDUP(Y169/H169,0)*0.00502),"")</f>
        <v>0.16064000000000001</v>
      </c>
      <c r="AA169" s="56"/>
      <c r="AB169" s="57"/>
      <c r="AC169" s="207" t="s">
        <v>270</v>
      </c>
      <c r="AG169" s="64"/>
      <c r="AJ169" s="68"/>
      <c r="AK169" s="68">
        <v>0</v>
      </c>
      <c r="BB169" s="208" t="s">
        <v>1</v>
      </c>
      <c r="BM169" s="64">
        <f t="shared" si="6"/>
        <v>70.19047619047619</v>
      </c>
      <c r="BN169" s="64">
        <f t="shared" si="7"/>
        <v>70.400000000000006</v>
      </c>
      <c r="BO169" s="64">
        <f t="shared" si="8"/>
        <v>0.13634513634513637</v>
      </c>
      <c r="BP169" s="64">
        <f t="shared" si="9"/>
        <v>0.13675213675213677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62.857142857142861</v>
      </c>
      <c r="Y172" s="543">
        <f>IFERROR(Y163/H163,"0")+IFERROR(Y164/H164,"0")+IFERROR(Y165/H165,"0")+IFERROR(Y166/H166,"0")+IFERROR(Y167/H167,"0")+IFERROR(Y168/H168,"0")+IFERROR(Y169/H169,"0")+IFERROR(Y170/H170,"0")+IFERROR(Y171/H171,"0")</f>
        <v>64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0.36528000000000005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149</v>
      </c>
      <c r="Y173" s="543">
        <f>IFERROR(SUM(Y163:Y171),"0")</f>
        <v>153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customHeight="1" x14ac:dyDescent="0.25">
      <c r="A180" s="557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customHeight="1" x14ac:dyDescent="0.25">
      <c r="A184" s="558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134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/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198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111</v>
      </c>
      <c r="Y196" s="542">
        <f t="shared" ref="Y196:Y203" si="10">IFERROR(IF(X196="",0,CEILING((X196/$H196),1)*$H196),"")</f>
        <v>113.4</v>
      </c>
      <c r="Z196" s="36">
        <f>IFERROR(IF(Y196=0,"",ROUNDUP(Y196/H196,0)*0.00902),"")</f>
        <v>0.18942000000000001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115.31666666666666</v>
      </c>
      <c r="BN196" s="64">
        <f t="shared" ref="BN196:BN203" si="12">IFERROR(Y196*I196/H196,"0")</f>
        <v>117.81</v>
      </c>
      <c r="BO196" s="64">
        <f t="shared" ref="BO196:BO203" si="13">IFERROR(1/J196*(X196/H196),"0")</f>
        <v>0.15572390572390571</v>
      </c>
      <c r="BP196" s="64">
        <f t="shared" ref="BP196:BP203" si="14">IFERROR(1/J196*(Y196/H196),"0")</f>
        <v>0.15909090909090909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198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97</v>
      </c>
      <c r="Y197" s="542">
        <f t="shared" si="10"/>
        <v>97.2</v>
      </c>
      <c r="Z197" s="36">
        <f>IFERROR(IF(Y197=0,"",ROUNDUP(Y197/H197,0)*0.00902),"")</f>
        <v>0.16236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100.77222222222223</v>
      </c>
      <c r="BN197" s="64">
        <f t="shared" si="12"/>
        <v>100.98</v>
      </c>
      <c r="BO197" s="64">
        <f t="shared" si="13"/>
        <v>0.13608305274971941</v>
      </c>
      <c r="BP197" s="64">
        <f t="shared" si="14"/>
        <v>0.13636363636363635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198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126</v>
      </c>
      <c r="Y199" s="542">
        <f t="shared" si="10"/>
        <v>129.60000000000002</v>
      </c>
      <c r="Z199" s="36">
        <f>IFERROR(IF(Y199=0,"",ROUNDUP(Y199/H199,0)*0.00902),"")</f>
        <v>0.21648000000000001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130.9</v>
      </c>
      <c r="BN199" s="64">
        <f t="shared" si="12"/>
        <v>134.64000000000001</v>
      </c>
      <c r="BO199" s="64">
        <f t="shared" si="13"/>
        <v>0.17676767676767677</v>
      </c>
      <c r="BP199" s="64">
        <f t="shared" si="14"/>
        <v>0.18181818181818185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17</v>
      </c>
      <c r="Y200" s="542">
        <f t="shared" si="10"/>
        <v>18</v>
      </c>
      <c r="Z200" s="36">
        <f>IFERROR(IF(Y200=0,"",ROUNDUP(Y200/H200,0)*0.00502),"")</f>
        <v>5.0200000000000002E-2</v>
      </c>
      <c r="AA200" s="56"/>
      <c r="AB200" s="57"/>
      <c r="AC200" s="237" t="s">
        <v>312</v>
      </c>
      <c r="AG200" s="64"/>
      <c r="AJ200" s="68"/>
      <c r="AK200" s="68">
        <v>0</v>
      </c>
      <c r="BB200" s="238" t="s">
        <v>1</v>
      </c>
      <c r="BM200" s="64">
        <f t="shared" si="11"/>
        <v>18.227777777777778</v>
      </c>
      <c r="BN200" s="64">
        <f t="shared" si="12"/>
        <v>19.3</v>
      </c>
      <c r="BO200" s="64">
        <f t="shared" si="13"/>
        <v>4.0360873694207031E-2</v>
      </c>
      <c r="BP200" s="64">
        <f t="shared" si="14"/>
        <v>4.2735042735042736E-2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/>
      <c r="AK201" s="68">
        <v>0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20</v>
      </c>
      <c r="Y203" s="542">
        <f t="shared" si="10"/>
        <v>21.6</v>
      </c>
      <c r="Z203" s="36">
        <f>IFERROR(IF(Y203=0,"",ROUNDUP(Y203/H203,0)*0.00502),"")</f>
        <v>6.0240000000000002E-2</v>
      </c>
      <c r="AA203" s="56"/>
      <c r="AB203" s="57"/>
      <c r="AC203" s="243" t="s">
        <v>321</v>
      </c>
      <c r="AG203" s="64"/>
      <c r="AJ203" s="68"/>
      <c r="AK203" s="68">
        <v>0</v>
      </c>
      <c r="BB203" s="244" t="s">
        <v>1</v>
      </c>
      <c r="BM203" s="64">
        <f t="shared" si="11"/>
        <v>21.111111111111111</v>
      </c>
      <c r="BN203" s="64">
        <f t="shared" si="12"/>
        <v>22.8</v>
      </c>
      <c r="BO203" s="64">
        <f t="shared" si="13"/>
        <v>4.7483380816714153E-2</v>
      </c>
      <c r="BP203" s="64">
        <f t="shared" si="14"/>
        <v>5.1282051282051287E-2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82.407407407407405</v>
      </c>
      <c r="Y204" s="543">
        <f>IFERROR(Y196/H196,"0")+IFERROR(Y197/H197,"0")+IFERROR(Y198/H198,"0")+IFERROR(Y199/H199,"0")+IFERROR(Y200/H200,"0")+IFERROR(Y201/H201,"0")+IFERROR(Y202/H202,"0")+IFERROR(Y203/H203,"0")</f>
        <v>85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0.67869999999999997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371</v>
      </c>
      <c r="Y205" s="543">
        <f>IFERROR(SUM(Y196:Y203),"0")</f>
        <v>379.80000000000007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/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0</v>
      </c>
      <c r="Y209" s="542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/>
      <c r="AK209" s="68">
        <v>0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122</v>
      </c>
      <c r="Y210" s="542">
        <f t="shared" si="15"/>
        <v>122.39999999999999</v>
      </c>
      <c r="Z210" s="36">
        <f t="shared" ref="Z210:Z215" si="20">IFERROR(IF(Y210=0,"",ROUNDUP(Y210/H210,0)*0.00651),"")</f>
        <v>0.33201000000000003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135.72500000000002</v>
      </c>
      <c r="BN210" s="64">
        <f t="shared" si="17"/>
        <v>136.17000000000002</v>
      </c>
      <c r="BO210" s="64">
        <f t="shared" si="18"/>
        <v>0.27930402930402937</v>
      </c>
      <c r="BP210" s="64">
        <f t="shared" si="19"/>
        <v>0.28021978021978022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215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30</v>
      </c>
      <c r="Y212" s="542">
        <f t="shared" si="15"/>
        <v>31.2</v>
      </c>
      <c r="Z212" s="36">
        <f t="shared" si="20"/>
        <v>8.4629999999999997E-2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33.150000000000006</v>
      </c>
      <c r="BN212" s="64">
        <f t="shared" si="17"/>
        <v>34.476000000000006</v>
      </c>
      <c r="BO212" s="64">
        <f t="shared" si="18"/>
        <v>6.8681318681318687E-2</v>
      </c>
      <c r="BP212" s="64">
        <f t="shared" si="19"/>
        <v>7.1428571428571438E-2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215</v>
      </c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8</v>
      </c>
      <c r="Y213" s="542">
        <f t="shared" si="15"/>
        <v>9.6</v>
      </c>
      <c r="Z213" s="36">
        <f t="shared" si="20"/>
        <v>2.6040000000000001E-2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8.8400000000000016</v>
      </c>
      <c r="BN213" s="64">
        <f t="shared" si="17"/>
        <v>10.608000000000001</v>
      </c>
      <c r="BO213" s="64">
        <f t="shared" si="18"/>
        <v>1.8315018315018316E-2</v>
      </c>
      <c r="BP213" s="64">
        <f t="shared" si="19"/>
        <v>2.197802197802198E-2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215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104</v>
      </c>
      <c r="Y214" s="542">
        <f t="shared" si="15"/>
        <v>105.6</v>
      </c>
      <c r="Z214" s="36">
        <f t="shared" si="20"/>
        <v>0.28644000000000003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114.92</v>
      </c>
      <c r="BN214" s="64">
        <f t="shared" si="17"/>
        <v>116.688</v>
      </c>
      <c r="BO214" s="64">
        <f t="shared" si="18"/>
        <v>0.23809523809523814</v>
      </c>
      <c r="BP214" s="64">
        <f t="shared" si="19"/>
        <v>0.24175824175824179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215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59</v>
      </c>
      <c r="Y215" s="542">
        <f t="shared" si="15"/>
        <v>60</v>
      </c>
      <c r="Z215" s="36">
        <f t="shared" si="20"/>
        <v>0.16275000000000001</v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65.342500000000001</v>
      </c>
      <c r="BN215" s="64">
        <f t="shared" si="17"/>
        <v>66.45</v>
      </c>
      <c r="BO215" s="64">
        <f t="shared" si="18"/>
        <v>0.13507326007326009</v>
      </c>
      <c r="BP215" s="64">
        <f t="shared" si="19"/>
        <v>0.13736263736263737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134.58333333333334</v>
      </c>
      <c r="Y216" s="543">
        <f>IFERROR(Y207/H207,"0")+IFERROR(Y208/H208,"0")+IFERROR(Y209/H209,"0")+IFERROR(Y210/H210,"0")+IFERROR(Y211/H211,"0")+IFERROR(Y212/H212,"0")+IFERROR(Y213/H213,"0")+IFERROR(Y214/H214,"0")+IFERROR(Y215/H215,"0")</f>
        <v>137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0.89186999999999994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323</v>
      </c>
      <c r="Y217" s="543">
        <f>IFERROR(SUM(Y207:Y215),"0")</f>
        <v>328.79999999999995</v>
      </c>
      <c r="Z217" s="37"/>
      <c r="AA217" s="544"/>
      <c r="AB217" s="544"/>
      <c r="AC217" s="544"/>
    </row>
    <row r="218" spans="1:68" ht="14.25" customHeight="1" x14ac:dyDescent="0.25">
      <c r="A218" s="557" t="s">
        <v>164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58</v>
      </c>
      <c r="Y220" s="542">
        <f>IFERROR(IF(X220="",0,CEILING((X220/$H220),1)*$H220),"")</f>
        <v>60</v>
      </c>
      <c r="Z220" s="36">
        <f>IFERROR(IF(Y220=0,"",ROUNDUP(Y220/H220,0)*0.00651),"")</f>
        <v>0.16275000000000001</v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64.09</v>
      </c>
      <c r="BN220" s="64">
        <f>IFERROR(Y220*I220/H220,"0")</f>
        <v>66.300000000000011</v>
      </c>
      <c r="BO220" s="64">
        <f>IFERROR(1/J220*(X220/H220),"0")</f>
        <v>0.13278388278388281</v>
      </c>
      <c r="BP220" s="64">
        <f>IFERROR(1/J220*(Y220/H220),"0")</f>
        <v>0.13736263736263737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24.166666666666668</v>
      </c>
      <c r="Y221" s="543">
        <f>IFERROR(Y219/H219,"0")+IFERROR(Y220/H220,"0")</f>
        <v>25</v>
      </c>
      <c r="Z221" s="543">
        <f>IFERROR(IF(Z219="",0,Z219),"0")+IFERROR(IF(Z220="",0,Z220),"0")</f>
        <v>0.16275000000000001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58</v>
      </c>
      <c r="Y222" s="543">
        <f>IFERROR(SUM(Y219:Y220),"0")</f>
        <v>60</v>
      </c>
      <c r="Z222" s="37"/>
      <c r="AA222" s="544"/>
      <c r="AB222" s="544"/>
      <c r="AC222" s="544"/>
    </row>
    <row r="223" spans="1:68" ht="16.5" customHeight="1" x14ac:dyDescent="0.25">
      <c r="A223" s="558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customHeight="1" x14ac:dyDescent="0.25">
      <c r="A237" s="557" t="s">
        <v>134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customHeight="1" x14ac:dyDescent="0.25">
      <c r="A245" s="557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customHeight="1" x14ac:dyDescent="0.25">
      <c r="A253" s="558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215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28</v>
      </c>
      <c r="Y273" s="542">
        <f>IFERROR(IF(X273="",0,CEILING((X273/$H273),1)*$H273),"")</f>
        <v>28.799999999999997</v>
      </c>
      <c r="Z273" s="36">
        <f>IFERROR(IF(Y273=0,"",ROUNDUP(Y273/H273,0)*0.00651),"")</f>
        <v>7.8119999999999995E-2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30.94</v>
      </c>
      <c r="BN273" s="64">
        <f>IFERROR(Y273*I273/H273,"0")</f>
        <v>31.824000000000002</v>
      </c>
      <c r="BO273" s="64">
        <f>IFERROR(1/J273*(X273/H273),"0")</f>
        <v>6.4102564102564111E-2</v>
      </c>
      <c r="BP273" s="64">
        <f>IFERROR(1/J273*(Y273/H273),"0")</f>
        <v>6.5934065934065936E-2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215</v>
      </c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87</v>
      </c>
      <c r="Y274" s="542">
        <f>IFERROR(IF(X274="",0,CEILING((X274/$H274),1)*$H274),"")</f>
        <v>88.8</v>
      </c>
      <c r="Z274" s="36">
        <f>IFERROR(IF(Y274=0,"",ROUNDUP(Y274/H274,0)*0.00651),"")</f>
        <v>0.24087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93.525000000000006</v>
      </c>
      <c r="BN274" s="64">
        <f>IFERROR(Y274*I274/H274,"0")</f>
        <v>95.46</v>
      </c>
      <c r="BO274" s="64">
        <f>IFERROR(1/J274*(X274/H274),"0")</f>
        <v>0.19917582417582419</v>
      </c>
      <c r="BP274" s="64">
        <f>IFERROR(1/J274*(Y274/H274),"0")</f>
        <v>0.20329670329670332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47.916666666666671</v>
      </c>
      <c r="Y275" s="543">
        <f>IFERROR(Y272/H272,"0")+IFERROR(Y273/H273,"0")+IFERROR(Y274/H274,"0")</f>
        <v>49</v>
      </c>
      <c r="Z275" s="543">
        <f>IFERROR(IF(Z272="",0,Z272),"0")+IFERROR(IF(Z273="",0,Z273),"0")+IFERROR(IF(Z274="",0,Z274),"0")</f>
        <v>0.31899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115</v>
      </c>
      <c r="Y276" s="543">
        <f>IFERROR(SUM(Y272:Y274),"0")</f>
        <v>117.6</v>
      </c>
      <c r="Z276" s="37"/>
      <c r="AA276" s="544"/>
      <c r="AB276" s="544"/>
      <c r="AC276" s="544"/>
    </row>
    <row r="277" spans="1:68" ht="16.5" customHeight="1" x14ac:dyDescent="0.25">
      <c r="A277" s="558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164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5" t="s">
        <v>498</v>
      </c>
      <c r="AG315" s="64"/>
      <c r="AJ315" s="68"/>
      <c r="AK315" s="68">
        <v>0</v>
      </c>
      <c r="BB315" s="36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12</v>
      </c>
      <c r="Y317" s="542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9" t="s">
        <v>504</v>
      </c>
      <c r="AG317" s="64"/>
      <c r="AJ317" s="68"/>
      <c r="AK317" s="68">
        <v>0</v>
      </c>
      <c r="BB317" s="370" t="s">
        <v>1</v>
      </c>
      <c r="BM317" s="64">
        <f>IFERROR(X317*I317/H317,"0")</f>
        <v>12.741428571428571</v>
      </c>
      <c r="BN317" s="64">
        <f>IFERROR(Y317*I317/H317,"0")</f>
        <v>17.838000000000001</v>
      </c>
      <c r="BO317" s="64">
        <f>IFERROR(1/J317*(X317/H317),"0")</f>
        <v>2.2321428571428572E-2</v>
      </c>
      <c r="BP317" s="64">
        <f>IFERROR(1/J317*(Y317/H317),"0")</f>
        <v>3.125E-2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1.4285714285714286</v>
      </c>
      <c r="Y318" s="543">
        <f>IFERROR(Y315/H315,"0")+IFERROR(Y316/H316,"0")+IFERROR(Y317/H317,"0")</f>
        <v>2</v>
      </c>
      <c r="Z318" s="543">
        <f>IFERROR(IF(Z315="",0,Z315),"0")+IFERROR(IF(Z316="",0,Z316),"0")+IFERROR(IF(Z317="",0,Z317),"0")</f>
        <v>3.7960000000000001E-2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12</v>
      </c>
      <c r="Y319" s="543">
        <f>IFERROR(SUM(Y315:Y317),"0")</f>
        <v>16.8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510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customHeight="1" x14ac:dyDescent="0.25">
      <c r="A327" s="557" t="s">
        <v>516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customHeight="1" x14ac:dyDescent="0.25">
      <c r="A333" s="558" t="s">
        <v>525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5" t="s">
        <v>528</v>
      </c>
      <c r="AG335" s="64"/>
      <c r="AJ335" s="68"/>
      <c r="AK335" s="68">
        <v>0</v>
      </c>
      <c r="BB335" s="38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0</v>
      </c>
      <c r="Y338" s="543">
        <f>IFERROR(Y335/H335,"0")+IFERROR(Y336/H336,"0")+IFERROR(Y337/H337,"0")</f>
        <v>0</v>
      </c>
      <c r="Z338" s="543">
        <f>IFERROR(IF(Z335="",0,Z335),"0")+IFERROR(IF(Z336="",0,Z336),"0")+IFERROR(IF(Z337="",0,Z337),"0")</f>
        <v>0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0</v>
      </c>
      <c r="Y339" s="543">
        <f>IFERROR(SUM(Y335:Y337),"0")</f>
        <v>0</v>
      </c>
      <c r="Z339" s="37"/>
      <c r="AA339" s="544"/>
      <c r="AB339" s="544"/>
      <c r="AC339" s="544"/>
    </row>
    <row r="340" spans="1:68" ht="27.75" customHeight="1" x14ac:dyDescent="0.2">
      <c r="A340" s="639" t="s">
        <v>535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536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25</v>
      </c>
      <c r="Y343" s="542">
        <f t="shared" ref="Y343:Y349" si="31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25.8</v>
      </c>
      <c r="BN343" s="64">
        <f t="shared" ref="BN343:BN349" si="33">IFERROR(Y343*I343/H343,"0")</f>
        <v>30.96</v>
      </c>
      <c r="BO343" s="64">
        <f t="shared" ref="BO343:BO349" si="34">IFERROR(1/J343*(X343/H343),"0")</f>
        <v>3.4722222222222224E-2</v>
      </c>
      <c r="BP343" s="64">
        <f t="shared" ref="BP343:BP349" si="35">IFERROR(1/J343*(Y343/H343),"0")</f>
        <v>4.1666666666666664E-2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66</v>
      </c>
      <c r="Y344" s="542">
        <f t="shared" si="31"/>
        <v>75</v>
      </c>
      <c r="Z344" s="36">
        <f>IFERROR(IF(Y344=0,"",ROUNDUP(Y344/H344,0)*0.02175),"")</f>
        <v>0.10874999999999999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68.112000000000009</v>
      </c>
      <c r="BN344" s="64">
        <f t="shared" si="33"/>
        <v>77.400000000000006</v>
      </c>
      <c r="BO344" s="64">
        <f t="shared" si="34"/>
        <v>9.1666666666666674E-2</v>
      </c>
      <c r="BP344" s="64">
        <f t="shared" si="35"/>
        <v>0.10416666666666666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218</v>
      </c>
      <c r="Y345" s="542">
        <f t="shared" si="31"/>
        <v>225</v>
      </c>
      <c r="Z345" s="36">
        <f>IFERROR(IF(Y345=0,"",ROUNDUP(Y345/H345,0)*0.02175),"")</f>
        <v>0.32624999999999998</v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224.976</v>
      </c>
      <c r="BN345" s="64">
        <f t="shared" si="33"/>
        <v>232.2</v>
      </c>
      <c r="BO345" s="64">
        <f t="shared" si="34"/>
        <v>0.30277777777777776</v>
      </c>
      <c r="BP345" s="64">
        <f t="shared" si="35"/>
        <v>0.3125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0</v>
      </c>
      <c r="Y346" s="542">
        <f t="shared" si="31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0</v>
      </c>
      <c r="BN346" s="64">
        <f t="shared" si="33"/>
        <v>0</v>
      </c>
      <c r="BO346" s="64">
        <f t="shared" si="34"/>
        <v>0</v>
      </c>
      <c r="BP346" s="64">
        <f t="shared" si="35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20.6</v>
      </c>
      <c r="Y350" s="543">
        <f>IFERROR(Y343/H343,"0")+IFERROR(Y344/H344,"0")+IFERROR(Y345/H345,"0")+IFERROR(Y346/H346,"0")+IFERROR(Y347/H347,"0")+IFERROR(Y348/H348,"0")+IFERROR(Y349/H349,"0")</f>
        <v>22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0.47849999999999998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309</v>
      </c>
      <c r="Y351" s="543">
        <f>IFERROR(SUM(Y343:Y349),"0")</f>
        <v>330</v>
      </c>
      <c r="Z351" s="37"/>
      <c r="AA351" s="544"/>
      <c r="AB351" s="544"/>
      <c r="AC351" s="544"/>
    </row>
    <row r="352" spans="1:68" ht="14.25" customHeight="1" x14ac:dyDescent="0.25">
      <c r="A352" s="557" t="s">
        <v>134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48</v>
      </c>
      <c r="Y353" s="542">
        <f>IFERROR(IF(X353="",0,CEILING((X353/$H353),1)*$H353),"")</f>
        <v>60</v>
      </c>
      <c r="Z353" s="36">
        <f>IFERROR(IF(Y353=0,"",ROUNDUP(Y353/H353,0)*0.02175),"")</f>
        <v>8.6999999999999994E-2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49.535999999999994</v>
      </c>
      <c r="BN353" s="64">
        <f>IFERROR(Y353*I353/H353,"0")</f>
        <v>61.92</v>
      </c>
      <c r="BO353" s="64">
        <f>IFERROR(1/J353*(X353/H353),"0")</f>
        <v>6.6666666666666666E-2</v>
      </c>
      <c r="BP353" s="64">
        <f>IFERROR(1/J353*(Y353/H353),"0")</f>
        <v>8.3333333333333329E-2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3.2</v>
      </c>
      <c r="Y355" s="543">
        <f>IFERROR(Y353/H353,"0")+IFERROR(Y354/H354,"0")</f>
        <v>4</v>
      </c>
      <c r="Z355" s="543">
        <f>IFERROR(IF(Z353="",0,Z353),"0")+IFERROR(IF(Z354="",0,Z354),"0")</f>
        <v>8.6999999999999994E-2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48</v>
      </c>
      <c r="Y356" s="543">
        <f>IFERROR(SUM(Y353:Y354),"0")</f>
        <v>60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customHeight="1" x14ac:dyDescent="0.25">
      <c r="A362" s="557" t="s">
        <v>164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0</v>
      </c>
      <c r="Y363" s="54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0</v>
      </c>
      <c r="Y364" s="543">
        <f>IFERROR(Y363/H363,"0")</f>
        <v>0</v>
      </c>
      <c r="Z364" s="543">
        <f>IFERROR(IF(Z363="",0,Z363),"0")</f>
        <v>0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0</v>
      </c>
      <c r="Y365" s="543">
        <f>IFERROR(SUM(Y363:Y363),"0")</f>
        <v>0</v>
      </c>
      <c r="Z365" s="37"/>
      <c r="AA365" s="544"/>
      <c r="AB365" s="544"/>
      <c r="AC365" s="544"/>
    </row>
    <row r="366" spans="1:68" ht="16.5" customHeight="1" x14ac:dyDescent="0.25">
      <c r="A366" s="558" t="s">
        <v>570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0</v>
      </c>
      <c r="Y380" s="543">
        <f>IFERROR(Y378/H378,"0")+IFERROR(Y379/H379,"0")</f>
        <v>0</v>
      </c>
      <c r="Z380" s="543">
        <f>IFERROR(IF(Z378="",0,Z378),"0")+IFERROR(IF(Z379="",0,Z379),"0")</f>
        <v>0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0</v>
      </c>
      <c r="Y381" s="543">
        <f>IFERROR(SUM(Y378:Y379),"0")</f>
        <v>0</v>
      </c>
      <c r="Z381" s="37"/>
      <c r="AA381" s="544"/>
      <c r="AB381" s="544"/>
      <c r="AC381" s="544"/>
    </row>
    <row r="382" spans="1:68" ht="27.75" customHeight="1" x14ac:dyDescent="0.2">
      <c r="A382" s="639" t="s">
        <v>586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587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 t="s">
        <v>198</v>
      </c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110</v>
      </c>
      <c r="Y385" s="542">
        <f t="shared" ref="Y385:Y393" si="36">IFERROR(IF(X385="",0,CEILING((X385/$H385),1)*$H385),"")</f>
        <v>113.4</v>
      </c>
      <c r="Z385" s="36">
        <f>IFERROR(IF(Y385=0,"",ROUNDUP(Y385/H385,0)*0.00902),"")</f>
        <v>0.18942000000000001</v>
      </c>
      <c r="AA385" s="56"/>
      <c r="AB385" s="57"/>
      <c r="AC385" s="427" t="s">
        <v>590</v>
      </c>
      <c r="AG385" s="64"/>
      <c r="AJ385" s="68" t="s">
        <v>106</v>
      </c>
      <c r="AK385" s="68">
        <v>64.8</v>
      </c>
      <c r="BB385" s="428" t="s">
        <v>1</v>
      </c>
      <c r="BM385" s="64">
        <f t="shared" ref="BM385:BM393" si="37">IFERROR(X385*I385/H385,"0")</f>
        <v>114.27777777777777</v>
      </c>
      <c r="BN385" s="64">
        <f t="shared" ref="BN385:BN393" si="38">IFERROR(Y385*I385/H385,"0")</f>
        <v>117.81</v>
      </c>
      <c r="BO385" s="64">
        <f t="shared" ref="BO385:BO393" si="39">IFERROR(1/J385*(X385/H385),"0")</f>
        <v>0.15432098765432098</v>
      </c>
      <c r="BP385" s="64">
        <f t="shared" ref="BP385:BP393" si="40">IFERROR(1/J385*(Y385/H385),"0")</f>
        <v>0.15909090909090909</v>
      </c>
    </row>
    <row r="386" spans="1:68" ht="27" customHeight="1" x14ac:dyDescent="0.25">
      <c r="A386" s="54" t="s">
        <v>591</v>
      </c>
      <c r="B386" s="54" t="s">
        <v>592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601</v>
      </c>
      <c r="B390" s="54" t="s">
        <v>602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610</v>
      </c>
      <c r="B393" s="54" t="s">
        <v>611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20.37037037037037</v>
      </c>
      <c r="Y394" s="543">
        <f>IFERROR(Y385/H385,"0")+IFERROR(Y386/H386,"0")+IFERROR(Y387/H387,"0")+IFERROR(Y388/H388,"0")+IFERROR(Y389/H389,"0")+IFERROR(Y390/H390,"0")+IFERROR(Y391/H391,"0")+IFERROR(Y392/H392,"0")+IFERROR(Y393/H393,"0")</f>
        <v>21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0.18942000000000001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110</v>
      </c>
      <c r="Y395" s="543">
        <f>IFERROR(SUM(Y385:Y393),"0")</f>
        <v>113.4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612</v>
      </c>
      <c r="B397" s="54" t="s">
        <v>613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615</v>
      </c>
      <c r="B398" s="54" t="s">
        <v>616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618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134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619</v>
      </c>
      <c r="B403" s="54" t="s">
        <v>620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 t="s">
        <v>198</v>
      </c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171</v>
      </c>
      <c r="Y407" s="542">
        <f>IFERROR(IF(X407="",0,CEILING((X407/$H407),1)*$H407),"")</f>
        <v>172.8</v>
      </c>
      <c r="Z407" s="36">
        <f>IFERROR(IF(Y407=0,"",ROUNDUP(Y407/H407,0)*0.00902),"")</f>
        <v>0.28864000000000001</v>
      </c>
      <c r="AA407" s="56"/>
      <c r="AB407" s="57"/>
      <c r="AC407" s="451" t="s">
        <v>624</v>
      </c>
      <c r="AG407" s="64"/>
      <c r="AJ407" s="68" t="s">
        <v>106</v>
      </c>
      <c r="AK407" s="68">
        <v>64.8</v>
      </c>
      <c r="BB407" s="452" t="s">
        <v>1</v>
      </c>
      <c r="BM407" s="64">
        <f>IFERROR(X407*I407/H407,"0")</f>
        <v>177.65</v>
      </c>
      <c r="BN407" s="64">
        <f>IFERROR(Y407*I407/H407,"0")</f>
        <v>179.52</v>
      </c>
      <c r="BO407" s="64">
        <f>IFERROR(1/J407*(X407/H407),"0")</f>
        <v>0.23989898989898989</v>
      </c>
      <c r="BP407" s="64">
        <f>IFERROR(1/J407*(Y407/H407),"0")</f>
        <v>0.24242424242424243</v>
      </c>
    </row>
    <row r="408" spans="1:68" ht="27" customHeight="1" x14ac:dyDescent="0.25">
      <c r="A408" s="54" t="s">
        <v>625</v>
      </c>
      <c r="B408" s="54" t="s">
        <v>626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31.666666666666664</v>
      </c>
      <c r="Y411" s="543">
        <f>IFERROR(Y407/H407,"0")+IFERROR(Y408/H408,"0")+IFERROR(Y409/H409,"0")+IFERROR(Y410/H410,"0")</f>
        <v>32</v>
      </c>
      <c r="Z411" s="543">
        <f>IFERROR(IF(Z407="",0,Z407),"0")+IFERROR(IF(Z408="",0,Z408),"0")+IFERROR(IF(Z409="",0,Z409),"0")+IFERROR(IF(Z410="",0,Z410),"0")</f>
        <v>0.28864000000000001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171</v>
      </c>
      <c r="Y412" s="543">
        <f>IFERROR(SUM(Y407:Y410),"0")</f>
        <v>172.8</v>
      </c>
      <c r="Z412" s="37"/>
      <c r="AA412" s="544"/>
      <c r="AB412" s="544"/>
      <c r="AC412" s="544"/>
    </row>
    <row r="413" spans="1:68" ht="16.5" customHeight="1" x14ac:dyDescent="0.25">
      <c r="A413" s="558" t="s">
        <v>633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634</v>
      </c>
      <c r="B415" s="54" t="s">
        <v>635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637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637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/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10</v>
      </c>
      <c r="Y421" s="542">
        <f t="shared" ref="Y421:Y431" si="42">IFERROR(IF(X421="",0,CEILING((X421/$H421),1)*$H421),"")</f>
        <v>10.56</v>
      </c>
      <c r="Z421" s="36">
        <f t="shared" ref="Z421:Z426" si="43">IFERROR(IF(Y421=0,"",ROUNDUP(Y421/H421,0)*0.01196),"")</f>
        <v>2.392E-2</v>
      </c>
      <c r="AA421" s="56"/>
      <c r="AB421" s="57"/>
      <c r="AC421" s="461" t="s">
        <v>105</v>
      </c>
      <c r="AG421" s="64"/>
      <c r="AJ421" s="68"/>
      <c r="AK421" s="68">
        <v>0</v>
      </c>
      <c r="BB421" s="462" t="s">
        <v>1</v>
      </c>
      <c r="BM421" s="64">
        <f t="shared" ref="BM421:BM431" si="44">IFERROR(X421*I421/H421,"0")</f>
        <v>10.681818181818182</v>
      </c>
      <c r="BN421" s="64">
        <f t="shared" ref="BN421:BN431" si="45">IFERROR(Y421*I421/H421,"0")</f>
        <v>11.28</v>
      </c>
      <c r="BO421" s="64">
        <f t="shared" ref="BO421:BO431" si="46">IFERROR(1/J421*(X421/H421),"0")</f>
        <v>1.8210955710955712E-2</v>
      </c>
      <c r="BP421" s="64">
        <f t="shared" ref="BP421:BP431" si="47">IFERROR(1/J421*(Y421/H421),"0")</f>
        <v>1.9230769230769232E-2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4</v>
      </c>
      <c r="Y422" s="542">
        <f t="shared" si="42"/>
        <v>5.28</v>
      </c>
      <c r="Z422" s="36">
        <f t="shared" si="43"/>
        <v>1.196E-2</v>
      </c>
      <c r="AA422" s="56"/>
      <c r="AB422" s="57"/>
      <c r="AC422" s="463" t="s">
        <v>642</v>
      </c>
      <c r="AG422" s="64"/>
      <c r="AJ422" s="68"/>
      <c r="AK422" s="68">
        <v>0</v>
      </c>
      <c r="BB422" s="464" t="s">
        <v>1</v>
      </c>
      <c r="BM422" s="64">
        <f t="shared" si="44"/>
        <v>4.2727272727272725</v>
      </c>
      <c r="BN422" s="64">
        <f t="shared" si="45"/>
        <v>5.64</v>
      </c>
      <c r="BO422" s="64">
        <f t="shared" si="46"/>
        <v>7.2843822843822849E-3</v>
      </c>
      <c r="BP422" s="64">
        <f t="shared" si="47"/>
        <v>9.6153846153846159E-3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24</v>
      </c>
      <c r="Y423" s="542">
        <f t="shared" si="42"/>
        <v>26.400000000000002</v>
      </c>
      <c r="Z423" s="36">
        <f t="shared" si="43"/>
        <v>5.9799999999999999E-2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25.636363636363633</v>
      </c>
      <c r="BN423" s="64">
        <f t="shared" si="45"/>
        <v>28.200000000000003</v>
      </c>
      <c r="BO423" s="64">
        <f t="shared" si="46"/>
        <v>4.3706293706293704E-2</v>
      </c>
      <c r="BP423" s="64">
        <f t="shared" si="47"/>
        <v>4.807692307692308E-2</v>
      </c>
    </row>
    <row r="424" spans="1:68" ht="27" customHeight="1" x14ac:dyDescent="0.25">
      <c r="A424" s="54" t="s">
        <v>646</v>
      </c>
      <c r="B424" s="54" t="s">
        <v>647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649</v>
      </c>
      <c r="B425" s="54" t="s">
        <v>650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19</v>
      </c>
      <c r="Y426" s="542">
        <f t="shared" si="42"/>
        <v>21.12</v>
      </c>
      <c r="Z426" s="36">
        <f t="shared" si="43"/>
        <v>4.7840000000000001E-2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20.295454545454543</v>
      </c>
      <c r="BN426" s="64">
        <f t="shared" si="45"/>
        <v>22.56</v>
      </c>
      <c r="BO426" s="64">
        <f t="shared" si="46"/>
        <v>3.4600815850815848E-2</v>
      </c>
      <c r="BP426" s="64">
        <f t="shared" si="47"/>
        <v>3.8461538461538464E-2</v>
      </c>
    </row>
    <row r="427" spans="1:68" ht="27" customHeight="1" x14ac:dyDescent="0.25">
      <c r="A427" s="54" t="s">
        <v>655</v>
      </c>
      <c r="B427" s="54" t="s">
        <v>656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10.795454545454545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12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0.14352000000000001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57</v>
      </c>
      <c r="Y433" s="543">
        <f>IFERROR(SUM(Y421:Y431),"0")</f>
        <v>63.36</v>
      </c>
      <c r="Z433" s="37"/>
      <c r="AA433" s="544"/>
      <c r="AB433" s="544"/>
      <c r="AC433" s="544"/>
    </row>
    <row r="434" spans="1:68" ht="14.25" customHeight="1" x14ac:dyDescent="0.25">
      <c r="A434" s="557" t="s">
        <v>134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0</v>
      </c>
      <c r="Y435" s="542">
        <f>IFERROR(IF(X435="",0,CEILING((X435/$H435),1)*$H435),"")</f>
        <v>0</v>
      </c>
      <c r="Z435" s="36" t="str">
        <f>IFERROR(IF(Y435=0,"",ROUNDUP(Y435/H435,0)*0.01196),"")</f>
        <v/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16.5" customHeight="1" x14ac:dyDescent="0.25">
      <c r="A436" s="54" t="s">
        <v>669</v>
      </c>
      <c r="B436" s="54" t="s">
        <v>670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/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0</v>
      </c>
      <c r="Y438" s="543">
        <f>IFERROR(Y435/H435,"0")+IFERROR(Y436/H436,"0")+IFERROR(Y437/H437,"0")</f>
        <v>0</v>
      </c>
      <c r="Z438" s="543">
        <f>IFERROR(IF(Z435="",0,Z435),"0")+IFERROR(IF(Z436="",0,Z436),"0")+IFERROR(IF(Z437="",0,Z437),"0")</f>
        <v>0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0</v>
      </c>
      <c r="Y439" s="543">
        <f>IFERROR(SUM(Y435:Y437),"0")</f>
        <v>0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69</v>
      </c>
      <c r="Y441" s="542">
        <f t="shared" ref="Y441:Y446" si="48">IFERROR(IF(X441="",0,CEILING((X441/$H441),1)*$H441),"")</f>
        <v>73.92</v>
      </c>
      <c r="Z441" s="36">
        <f>IFERROR(IF(Y441=0,"",ROUNDUP(Y441/H441,0)*0.01196),"")</f>
        <v>0.16744000000000001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73.704545454545439</v>
      </c>
      <c r="BN441" s="64">
        <f t="shared" ref="BN441:BN446" si="50">IFERROR(Y441*I441/H441,"0")</f>
        <v>78.959999999999994</v>
      </c>
      <c r="BO441" s="64">
        <f t="shared" ref="BO441:BO446" si="51">IFERROR(1/J441*(X441/H441),"0")</f>
        <v>0.1256555944055944</v>
      </c>
      <c r="BP441" s="64">
        <f t="shared" ref="BP441:BP446" si="52">IFERROR(1/J441*(Y441/H441),"0")</f>
        <v>0.13461538461538464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0</v>
      </c>
      <c r="Y442" s="542">
        <f t="shared" si="48"/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0</v>
      </c>
      <c r="BN442" s="64">
        <f t="shared" si="50"/>
        <v>0</v>
      </c>
      <c r="BO442" s="64">
        <f t="shared" si="51"/>
        <v>0</v>
      </c>
      <c r="BP442" s="64">
        <f t="shared" si="52"/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64</v>
      </c>
      <c r="Y443" s="542">
        <f t="shared" si="48"/>
        <v>68.64</v>
      </c>
      <c r="Z443" s="36">
        <f>IFERROR(IF(Y443=0,"",ROUNDUP(Y443/H443,0)*0.01196),"")</f>
        <v>0.15548000000000001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68.36363636363636</v>
      </c>
      <c r="BN443" s="64">
        <f t="shared" si="50"/>
        <v>73.319999999999993</v>
      </c>
      <c r="BO443" s="64">
        <f t="shared" si="51"/>
        <v>0.11655011655011656</v>
      </c>
      <c r="BP443" s="64">
        <f t="shared" si="52"/>
        <v>0.125</v>
      </c>
    </row>
    <row r="444" spans="1:68" ht="27" customHeight="1" x14ac:dyDescent="0.25">
      <c r="A444" s="54" t="s">
        <v>682</v>
      </c>
      <c r="B444" s="54" t="s">
        <v>683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25.189393939393938</v>
      </c>
      <c r="Y447" s="543">
        <f>IFERROR(Y441/H441,"0")+IFERROR(Y442/H442,"0")+IFERROR(Y443/H443,"0")+IFERROR(Y444/H444,"0")+IFERROR(Y445/H445,"0")+IFERROR(Y446/H446,"0")</f>
        <v>27</v>
      </c>
      <c r="Z447" s="543">
        <f>IFERROR(IF(Z441="",0,Z441),"0")+IFERROR(IF(Z442="",0,Z442),"0")+IFERROR(IF(Z443="",0,Z443),"0")+IFERROR(IF(Z444="",0,Z444),"0")+IFERROR(IF(Z445="",0,Z445),"0")+IFERROR(IF(Z446="",0,Z446),"0")</f>
        <v>0.32291999999999998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133</v>
      </c>
      <c r="Y448" s="543">
        <f>IFERROR(SUM(Y441:Y446),"0")</f>
        <v>142.56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688</v>
      </c>
      <c r="B450" s="54" t="s">
        <v>689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691</v>
      </c>
      <c r="B451" s="54" t="s">
        <v>692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697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697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698</v>
      </c>
      <c r="B458" s="54" t="s">
        <v>699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701</v>
      </c>
      <c r="B459" s="54" t="s">
        <v>702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134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709</v>
      </c>
      <c r="B465" s="54" t="s">
        <v>710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/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/>
      <c r="AK471" s="68">
        <v>0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/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 t="s">
        <v>103</v>
      </c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40</v>
      </c>
      <c r="Y476" s="542">
        <f>IFERROR(IF(X476="",0,CEILING((X476/$H476),1)*$H476),"")</f>
        <v>45</v>
      </c>
      <c r="Z476" s="36">
        <f>IFERROR(IF(Y476=0,"",ROUNDUP(Y476/H476,0)*0.01898),"")</f>
        <v>9.4899999999999998E-2</v>
      </c>
      <c r="AA476" s="56"/>
      <c r="AB476" s="57"/>
      <c r="AC476" s="525" t="s">
        <v>726</v>
      </c>
      <c r="AG476" s="64"/>
      <c r="AJ476" s="68" t="s">
        <v>106</v>
      </c>
      <c r="AK476" s="68">
        <v>72</v>
      </c>
      <c r="BB476" s="526" t="s">
        <v>1</v>
      </c>
      <c r="BM476" s="64">
        <f>IFERROR(X476*I476/H476,"0")</f>
        <v>42.306666666666665</v>
      </c>
      <c r="BN476" s="64">
        <f>IFERROR(Y476*I476/H476,"0")</f>
        <v>47.594999999999999</v>
      </c>
      <c r="BO476" s="64">
        <f>IFERROR(1/J476*(X476/H476),"0")</f>
        <v>6.9444444444444448E-2</v>
      </c>
      <c r="BP476" s="64">
        <f>IFERROR(1/J476*(Y476/H476),"0")</f>
        <v>7.8125E-2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4.4444444444444446</v>
      </c>
      <c r="Y477" s="543">
        <f>IFERROR(Y476/H476,"0")</f>
        <v>5</v>
      </c>
      <c r="Z477" s="543">
        <f>IFERROR(IF(Z476="",0,Z476),"0")</f>
        <v>9.4899999999999998E-2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40</v>
      </c>
      <c r="Y478" s="543">
        <f>IFERROR(SUM(Y476:Y476),"0")</f>
        <v>45</v>
      </c>
      <c r="Z478" s="37"/>
      <c r="AA478" s="544"/>
      <c r="AB478" s="544"/>
      <c r="AC478" s="544"/>
    </row>
    <row r="479" spans="1:68" ht="14.25" customHeight="1" x14ac:dyDescent="0.25">
      <c r="A479" s="557" t="s">
        <v>164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727</v>
      </c>
      <c r="B480" s="54" t="s">
        <v>728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733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134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734</v>
      </c>
      <c r="B486" s="54" t="s">
        <v>735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737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2136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2250.3200000000002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738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2260.9960851370856</v>
      </c>
      <c r="Y490" s="543">
        <f>IFERROR(SUM(BN22:BN486),"0")</f>
        <v>2381.279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739</v>
      </c>
      <c r="Q491" s="634"/>
      <c r="R491" s="634"/>
      <c r="S491" s="634"/>
      <c r="T491" s="634"/>
      <c r="U491" s="634"/>
      <c r="V491" s="635"/>
      <c r="W491" s="37" t="s">
        <v>740</v>
      </c>
      <c r="X491" s="38">
        <f>ROUNDUP(SUM(BO22:BO486),0)</f>
        <v>4</v>
      </c>
      <c r="Y491" s="38">
        <f>ROUNDUP(SUM(BP22:BP486),0)</f>
        <v>4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741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2360.9960851370856</v>
      </c>
      <c r="Y492" s="543">
        <f>GrossWeightTotalR+PalletQtyTotalR*25</f>
        <v>2481.279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742</v>
      </c>
      <c r="Q493" s="634"/>
      <c r="R493" s="634"/>
      <c r="S493" s="634"/>
      <c r="T493" s="634"/>
      <c r="U493" s="634"/>
      <c r="V493" s="635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506.68476030142705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526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743</v>
      </c>
      <c r="Q494" s="634"/>
      <c r="R494" s="634"/>
      <c r="S494" s="634"/>
      <c r="T494" s="634"/>
      <c r="U494" s="634"/>
      <c r="V494" s="635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4.6244499999999995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257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535</v>
      </c>
      <c r="T496" s="625"/>
      <c r="U496" s="591" t="s">
        <v>586</v>
      </c>
      <c r="V496" s="662"/>
      <c r="W496" s="625"/>
      <c r="X496" s="538" t="s">
        <v>637</v>
      </c>
      <c r="Y496" s="591" t="s">
        <v>697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746</v>
      </c>
      <c r="B497" s="591" t="s">
        <v>63</v>
      </c>
      <c r="C497" s="591" t="s">
        <v>98</v>
      </c>
      <c r="D497" s="591" t="s">
        <v>115</v>
      </c>
      <c r="E497" s="591" t="s">
        <v>171</v>
      </c>
      <c r="F497" s="591" t="s">
        <v>190</v>
      </c>
      <c r="G497" s="591" t="s">
        <v>222</v>
      </c>
      <c r="H497" s="591" t="s">
        <v>97</v>
      </c>
      <c r="I497" s="591" t="s">
        <v>258</v>
      </c>
      <c r="J497" s="591" t="s">
        <v>299</v>
      </c>
      <c r="K497" s="591" t="s">
        <v>359</v>
      </c>
      <c r="L497" s="591" t="s">
        <v>401</v>
      </c>
      <c r="M497" s="591" t="s">
        <v>417</v>
      </c>
      <c r="N497" s="539"/>
      <c r="O497" s="591" t="s">
        <v>428</v>
      </c>
      <c r="P497" s="591" t="s">
        <v>437</v>
      </c>
      <c r="Q497" s="591" t="s">
        <v>447</v>
      </c>
      <c r="R497" s="591" t="s">
        <v>525</v>
      </c>
      <c r="S497" s="591" t="s">
        <v>536</v>
      </c>
      <c r="T497" s="591" t="s">
        <v>570</v>
      </c>
      <c r="U497" s="591" t="s">
        <v>587</v>
      </c>
      <c r="V497" s="591" t="s">
        <v>618</v>
      </c>
      <c r="W497" s="591" t="s">
        <v>633</v>
      </c>
      <c r="X497" s="591" t="s">
        <v>637</v>
      </c>
      <c r="Y497" s="591" t="s">
        <v>697</v>
      </c>
      <c r="Z497" s="591" t="s">
        <v>733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0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75.2</v>
      </c>
      <c r="E499" s="46">
        <f>IFERROR(Y86*1,"0")+IFERROR(Y87*1,"0")+IFERROR(Y88*1,"0")+IFERROR(Y92*1,"0")+IFERROR(Y93*1,"0")+IFERROR(Y94*1,"0")+IFERROR(Y95*1,"0")</f>
        <v>129.6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62.400000000000006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153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768.60000000000014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117.6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16.8</v>
      </c>
      <c r="R499" s="46">
        <f>IFERROR(Y335*1,"0")+IFERROR(Y336*1,"0")+IFERROR(Y337*1,"0")</f>
        <v>0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390</v>
      </c>
      <c r="T499" s="46">
        <f>IFERROR(Y368*1,"0")+IFERROR(Y369*1,"0")+IFERROR(Y373*1,"0")+IFERROR(Y374*1,"0")+IFERROR(Y378*1,"0")+IFERROR(Y379*1,"0")</f>
        <v>0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113.4</v>
      </c>
      <c r="V499" s="46">
        <f>IFERROR(Y403*1,"0")+IFERROR(Y407*1,"0")+IFERROR(Y408*1,"0")+IFERROR(Y409*1,"0")+IFERROR(Y410*1,"0")</f>
        <v>172.8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205.92000000000002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45</v>
      </c>
      <c r="Z499" s="46">
        <f>IFERROR(Y486*1,"0")</f>
        <v>0</v>
      </c>
      <c r="AB499" s="52"/>
      <c r="AC499" s="52"/>
      <c r="AF499" s="539"/>
    </row>
  </sheetData>
  <sheetProtection algorithmName="SHA-512" hashValue="OlZBsEal2vLwSHvebtYdDKINUoUHeo178dFbjSvFb84xA0/ZUE/ocrglOdT6RFgC+p418dqpnUaXPLeZZX8o5A==" saltValue="tXrrMobuiHc+/BmZ9aI7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63 X165:X166 X196:X197 X199 X210 X212:X215 X273:X274 X316 X343:X346 X353 X378 X385 X407 X423 X426 X435 X441:X443 X47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nBamL7fBCPsbgWht1f4yXwsXoimXuAn4MCCG/WP5hnL+JfvqevjRuCfpym0YAKPdWCo+jRnM0M15IQSeUP8k+g==" saltValue="jKxAaqDxbOrAldYxYuvu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2025-10-31T08:21:33Z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