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1E39472-A190-441F-A24E-6832440FD6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Y477" i="1"/>
  <c r="X477" i="1"/>
  <c r="BP476" i="1"/>
  <c r="BO476" i="1"/>
  <c r="BN476" i="1"/>
  <c r="BM476" i="1"/>
  <c r="Z476" i="1"/>
  <c r="Z477" i="1" s="1"/>
  <c r="Y476" i="1"/>
  <c r="Y478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Y221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7" i="1" s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8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1" i="1" l="1"/>
  <c r="Z137" i="1"/>
  <c r="Z57" i="1"/>
  <c r="Y31" i="1"/>
  <c r="Y493" i="1" s="1"/>
  <c r="Y4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Z178" i="1"/>
  <c r="BP176" i="1"/>
  <c r="BN176" i="1"/>
  <c r="Z176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Z235" i="1" s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Z275" i="1" s="1"/>
  <c r="Y275" i="1"/>
  <c r="Z281" i="1"/>
  <c r="D499" i="1"/>
  <c r="H9" i="1"/>
  <c r="B499" i="1"/>
  <c r="X490" i="1"/>
  <c r="X491" i="1"/>
  <c r="X493" i="1"/>
  <c r="Y24" i="1"/>
  <c r="Z27" i="1"/>
  <c r="BN27" i="1"/>
  <c r="Y490" i="1" s="1"/>
  <c r="Z29" i="1"/>
  <c r="BN29" i="1"/>
  <c r="C499" i="1"/>
  <c r="Z41" i="1"/>
  <c r="Z43" i="1" s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Z69" i="1" s="1"/>
  <c r="BN66" i="1"/>
  <c r="BP66" i="1"/>
  <c r="Y491" i="1" s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Z172" i="1" s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Z411" i="1" s="1"/>
  <c r="Y412" i="1"/>
  <c r="BP423" i="1"/>
  <c r="BN423" i="1"/>
  <c r="Z423" i="1"/>
  <c r="BP459" i="1"/>
  <c r="BN459" i="1"/>
  <c r="Z459" i="1"/>
  <c r="Z462" i="1" s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Z482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Z375" i="1" s="1"/>
  <c r="Y375" i="1"/>
  <c r="Z380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Y381" i="1"/>
  <c r="Y394" i="1"/>
  <c r="BP385" i="1"/>
  <c r="BN385" i="1"/>
  <c r="Z385" i="1"/>
  <c r="Z394" i="1" s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Z453" i="1" s="1"/>
  <c r="Y462" i="1"/>
  <c r="BP461" i="1"/>
  <c r="BN461" i="1"/>
  <c r="Z461" i="1"/>
  <c r="Y468" i="1"/>
  <c r="BP465" i="1"/>
  <c r="BN465" i="1"/>
  <c r="Z465" i="1"/>
  <c r="Z468" i="1" s="1"/>
  <c r="BP481" i="1"/>
  <c r="BN481" i="1"/>
  <c r="Z481" i="1"/>
  <c r="Y483" i="1"/>
  <c r="Z499" i="1"/>
  <c r="Y487" i="1"/>
  <c r="BP486" i="1"/>
  <c r="BN486" i="1"/>
  <c r="Z486" i="1"/>
  <c r="Z487" i="1" s="1"/>
  <c r="Y488" i="1"/>
  <c r="Y492" i="1" l="1"/>
  <c r="Z312" i="1"/>
  <c r="Y489" i="1"/>
  <c r="Z438" i="1"/>
  <c r="Z447" i="1"/>
  <c r="Z432" i="1"/>
  <c r="Z350" i="1"/>
  <c r="Z325" i="1"/>
  <c r="Z338" i="1"/>
  <c r="Z216" i="1"/>
  <c r="Z77" i="1"/>
  <c r="Z63" i="1"/>
  <c r="Z494" i="1" s="1"/>
  <c r="X492" i="1"/>
  <c r="Z268" i="1"/>
  <c r="Z260" i="1"/>
  <c r="Z251" i="1"/>
  <c r="Z144" i="1"/>
  <c r="Z110" i="1"/>
</calcChain>
</file>

<file path=xl/sharedStrings.xml><?xml version="1.0" encoding="utf-8"?>
<sst xmlns="http://schemas.openxmlformats.org/spreadsheetml/2006/main" count="2320" uniqueCount="763">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</sst>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topLeftCell="A476" zoomScaleNormal="100" zoomScaleSheetLayoutView="100" workbookViewId="0">
      <selection activeCell="AA495" sqref="AA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2" t="s">
        <v>0</v>
      </c>
      <c r="E1" s="572"/>
      <c r="F1" s="572"/>
      <c r="G1" s="12" t="s">
        <v>1</v>
      </c>
      <c r="H1" s="612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1" t="s">
        <v>8</v>
      </c>
      <c r="B5" s="634"/>
      <c r="C5" s="635"/>
      <c r="D5" s="618"/>
      <c r="E5" s="619"/>
      <c r="F5" s="828" t="s">
        <v>9</v>
      </c>
      <c r="G5" s="635"/>
      <c r="H5" s="618"/>
      <c r="I5" s="771"/>
      <c r="J5" s="771"/>
      <c r="K5" s="771"/>
      <c r="L5" s="771"/>
      <c r="M5" s="619"/>
      <c r="N5" s="58"/>
      <c r="P5" s="24" t="s">
        <v>10</v>
      </c>
      <c r="Q5" s="841">
        <v>45964</v>
      </c>
      <c r="R5" s="660"/>
      <c r="T5" s="705" t="s">
        <v>11</v>
      </c>
      <c r="U5" s="706"/>
      <c r="V5" s="708" t="s">
        <v>12</v>
      </c>
      <c r="W5" s="660"/>
      <c r="AB5" s="51"/>
      <c r="AC5" s="51"/>
      <c r="AD5" s="51"/>
      <c r="AE5" s="51"/>
    </row>
    <row r="6" spans="1:32" s="535" customFormat="1" ht="24" customHeight="1" x14ac:dyDescent="0.2">
      <c r="A6" s="661" t="s">
        <v>13</v>
      </c>
      <c r="B6" s="634"/>
      <c r="C6" s="635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0"/>
      <c r="N6" s="59"/>
      <c r="P6" s="24" t="s">
        <v>15</v>
      </c>
      <c r="Q6" s="849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4" t="s">
        <v>16</v>
      </c>
      <c r="U6" s="706"/>
      <c r="V6" s="757" t="s">
        <v>17</v>
      </c>
      <c r="W6" s="586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54"/>
      <c r="U7" s="706"/>
      <c r="V7" s="758"/>
      <c r="W7" s="759"/>
      <c r="AB7" s="51"/>
      <c r="AC7" s="51"/>
      <c r="AD7" s="51"/>
      <c r="AE7" s="51"/>
    </row>
    <row r="8" spans="1:32" s="535" customFormat="1" ht="25.5" customHeight="1" x14ac:dyDescent="0.2">
      <c r="A8" s="862" t="s">
        <v>18</v>
      </c>
      <c r="B8" s="562"/>
      <c r="C8" s="563"/>
      <c r="D8" s="606" t="s">
        <v>19</v>
      </c>
      <c r="E8" s="607"/>
      <c r="F8" s="607"/>
      <c r="G8" s="607"/>
      <c r="H8" s="607"/>
      <c r="I8" s="607"/>
      <c r="J8" s="607"/>
      <c r="K8" s="607"/>
      <c r="L8" s="607"/>
      <c r="M8" s="608"/>
      <c r="N8" s="61"/>
      <c r="P8" s="24" t="s">
        <v>20</v>
      </c>
      <c r="Q8" s="670">
        <v>0.41666666666666669</v>
      </c>
      <c r="R8" s="599"/>
      <c r="T8" s="554"/>
      <c r="U8" s="706"/>
      <c r="V8" s="758"/>
      <c r="W8" s="759"/>
      <c r="AB8" s="51"/>
      <c r="AC8" s="51"/>
      <c r="AD8" s="51"/>
      <c r="AE8" s="51"/>
    </row>
    <row r="9" spans="1:32" s="535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0"/>
      <c r="E9" s="560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21</v>
      </c>
      <c r="Q9" s="657"/>
      <c r="R9" s="658"/>
      <c r="T9" s="554"/>
      <c r="U9" s="706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0"/>
      <c r="E10" s="560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1" t="str">
        <f>IFERROR(VLOOKUP($D$10,Proxy,2,FALSE),"")</f>
        <v/>
      </c>
      <c r="I10" s="554"/>
      <c r="J10" s="554"/>
      <c r="K10" s="554"/>
      <c r="L10" s="554"/>
      <c r="M10" s="554"/>
      <c r="N10" s="534"/>
      <c r="P10" s="26" t="s">
        <v>22</v>
      </c>
      <c r="Q10" s="715"/>
      <c r="R10" s="716"/>
      <c r="U10" s="24" t="s">
        <v>23</v>
      </c>
      <c r="V10" s="585" t="s">
        <v>24</v>
      </c>
      <c r="W10" s="586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9"/>
      <c r="R11" s="660"/>
      <c r="U11" s="24" t="s">
        <v>27</v>
      </c>
      <c r="V11" s="795" t="s">
        <v>28</v>
      </c>
      <c r="W11" s="658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29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M12" s="635"/>
      <c r="N12" s="62"/>
      <c r="P12" s="24" t="s">
        <v>30</v>
      </c>
      <c r="Q12" s="670"/>
      <c r="R12" s="599"/>
      <c r="S12" s="23"/>
      <c r="U12" s="24"/>
      <c r="V12" s="572"/>
      <c r="W12" s="554"/>
      <c r="AB12" s="51"/>
      <c r="AC12" s="51"/>
      <c r="AD12" s="51"/>
      <c r="AE12" s="51"/>
    </row>
    <row r="13" spans="1:32" s="535" customFormat="1" ht="23.25" customHeight="1" x14ac:dyDescent="0.2">
      <c r="A13" s="699" t="s">
        <v>31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5"/>
      <c r="N13" s="62"/>
      <c r="O13" s="26"/>
      <c r="P13" s="26" t="s">
        <v>32</v>
      </c>
      <c r="Q13" s="795"/>
      <c r="R13" s="6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 s="635"/>
      <c r="N15" s="63"/>
      <c r="P15" s="691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57" t="s">
        <v>51</v>
      </c>
      <c r="V17" s="635"/>
      <c r="W17" s="581" t="s">
        <v>52</v>
      </c>
      <c r="X17" s="581" t="s">
        <v>53</v>
      </c>
      <c r="Y17" s="860" t="s">
        <v>54</v>
      </c>
      <c r="Z17" s="769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3"/>
      <c r="AF17" s="82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1"/>
      <c r="Z18" s="770"/>
      <c r="AA18" s="750"/>
      <c r="AB18" s="750"/>
      <c r="AC18" s="750"/>
      <c r="AD18" s="825"/>
      <c r="AE18" s="826"/>
      <c r="AF18" s="827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6"/>
      <c r="AB20" s="536"/>
      <c r="AC20" s="536"/>
    </row>
    <row r="21" spans="1:68" ht="14.25" customHeight="1" x14ac:dyDescent="0.25">
      <c r="A21" s="557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7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5">
        <v>4680115885912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48"/>
      <c r="R26" s="548"/>
      <c r="S26" s="548"/>
      <c r="T26" s="549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5">
        <v>4607091388237</v>
      </c>
      <c r="E27" s="546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48"/>
      <c r="R27" s="548"/>
      <c r="S27" s="548"/>
      <c r="T27" s="549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5">
        <v>4680115887350</v>
      </c>
      <c r="E28" s="546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48"/>
      <c r="R28" s="548"/>
      <c r="S28" s="548"/>
      <c r="T28" s="549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5">
        <v>4680115885905</v>
      </c>
      <c r="E29" s="546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5">
        <v>4607091388244</v>
      </c>
      <c r="E30" s="546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48"/>
      <c r="R30" s="548"/>
      <c r="S30" s="548"/>
      <c r="T30" s="549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customHeight="1" x14ac:dyDescent="0.25">
      <c r="A33" s="557" t="s">
        <v>91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5">
        <v>4607091388503</v>
      </c>
      <c r="E34" s="546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48"/>
      <c r="R34" s="548"/>
      <c r="S34" s="548"/>
      <c r="T34" s="549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customHeight="1" x14ac:dyDescent="0.2">
      <c r="A37" s="639" t="s">
        <v>97</v>
      </c>
      <c r="B37" s="640"/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  <c r="O37" s="640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48"/>
      <c r="AB37" s="48"/>
      <c r="AC37" s="48"/>
    </row>
    <row r="38" spans="1:68" ht="16.5" customHeight="1" x14ac:dyDescent="0.25">
      <c r="A38" s="558" t="s">
        <v>98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6"/>
      <c r="AB38" s="536"/>
      <c r="AC38" s="536"/>
    </row>
    <row r="39" spans="1:68" ht="14.25" customHeight="1" x14ac:dyDescent="0.25">
      <c r="A39" s="557" t="s">
        <v>99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5">
        <v>4607091385670</v>
      </c>
      <c r="E40" s="546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48"/>
      <c r="R40" s="548"/>
      <c r="S40" s="548"/>
      <c r="T40" s="549"/>
      <c r="U40" s="34"/>
      <c r="V40" s="34"/>
      <c r="W40" s="35" t="s">
        <v>69</v>
      </c>
      <c r="X40" s="541">
        <v>76</v>
      </c>
      <c r="Y40" s="542">
        <f>IFERROR(IF(X40="",0,CEILING((X40/$H40),1)*$H40),"")</f>
        <v>86.4</v>
      </c>
      <c r="Z40" s="36">
        <f>IFERROR(IF(Y40=0,"",ROUNDUP(Y40/H40,0)*0.01898),"")</f>
        <v>0.15184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79.061111111111103</v>
      </c>
      <c r="BN40" s="64">
        <f>IFERROR(Y40*I40/H40,"0")</f>
        <v>89.88</v>
      </c>
      <c r="BO40" s="64">
        <f>IFERROR(1/J40*(X40/H40),"0")</f>
        <v>0.10995370370370369</v>
      </c>
      <c r="BP40" s="64">
        <f>IFERROR(1/J40*(Y40/H40),"0")</f>
        <v>0.125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5">
        <v>4607091385687</v>
      </c>
      <c r="E41" s="546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48"/>
      <c r="R41" s="548"/>
      <c r="S41" s="548"/>
      <c r="T41" s="549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5">
        <v>4680115882539</v>
      </c>
      <c r="E42" s="546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48"/>
      <c r="R42" s="548"/>
      <c r="S42" s="548"/>
      <c r="T42" s="549"/>
      <c r="U42" s="34"/>
      <c r="V42" s="34"/>
      <c r="W42" s="35" t="s">
        <v>69</v>
      </c>
      <c r="X42" s="541">
        <v>74</v>
      </c>
      <c r="Y42" s="542">
        <f>IFERROR(IF(X42="",0,CEILING((X42/$H42),1)*$H42),"")</f>
        <v>74</v>
      </c>
      <c r="Z42" s="36">
        <f>IFERROR(IF(Y42=0,"",ROUNDUP(Y42/H42,0)*0.00902),"")</f>
        <v>0.1804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78.2</v>
      </c>
      <c r="BN42" s="64">
        <f>IFERROR(Y42*I42/H42,"0")</f>
        <v>78.2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3">
        <f>IFERROR(X40/H40,"0")+IFERROR(X41/H41,"0")+IFERROR(X42/H42,"0")</f>
        <v>27.037037037037038</v>
      </c>
      <c r="Y43" s="543">
        <f>IFERROR(Y40/H40,"0")+IFERROR(Y41/H41,"0")+IFERROR(Y42/H42,"0")</f>
        <v>28</v>
      </c>
      <c r="Z43" s="543">
        <f>IFERROR(IF(Z40="",0,Z40),"0")+IFERROR(IF(Z41="",0,Z41),"0")+IFERROR(IF(Z42="",0,Z42),"0")</f>
        <v>0.33223999999999998</v>
      </c>
      <c r="AA43" s="544"/>
      <c r="AB43" s="544"/>
      <c r="AC43" s="544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3">
        <f>IFERROR(SUM(X40:X42),"0")</f>
        <v>150</v>
      </c>
      <c r="Y44" s="543">
        <f>IFERROR(SUM(Y40:Y42),"0")</f>
        <v>160.4</v>
      </c>
      <c r="Z44" s="37"/>
      <c r="AA44" s="544"/>
      <c r="AB44" s="544"/>
      <c r="AC44" s="544"/>
    </row>
    <row r="45" spans="1:68" ht="14.25" customHeight="1" x14ac:dyDescent="0.25">
      <c r="A45" s="557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5">
        <v>4680115884915</v>
      </c>
      <c r="E46" s="546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48"/>
      <c r="R46" s="548"/>
      <c r="S46" s="548"/>
      <c r="T46" s="549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customHeight="1" x14ac:dyDescent="0.25">
      <c r="A49" s="558" t="s">
        <v>116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6"/>
      <c r="AB49" s="536"/>
      <c r="AC49" s="536"/>
    </row>
    <row r="50" spans="1:68" ht="14.25" customHeight="1" x14ac:dyDescent="0.25">
      <c r="A50" s="557" t="s">
        <v>99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5">
        <v>4680115885882</v>
      </c>
      <c r="E51" s="546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48"/>
      <c r="R51" s="548"/>
      <c r="S51" s="548"/>
      <c r="T51" s="549"/>
      <c r="U51" s="34"/>
      <c r="V51" s="34"/>
      <c r="W51" s="35" t="s">
        <v>69</v>
      </c>
      <c r="X51" s="541">
        <v>11</v>
      </c>
      <c r="Y51" s="542">
        <f t="shared" ref="Y51:Y56" si="0">IFERROR(IF(X51="",0,CEILING((X51/$H51),1)*$H51),"")</f>
        <v>11.2</v>
      </c>
      <c r="Z51" s="36">
        <f>IFERROR(IF(Y51=0,"",ROUNDUP(Y51/H51,0)*0.01898),"")</f>
        <v>1.898E-2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11.427232142857143</v>
      </c>
      <c r="BN51" s="64">
        <f t="shared" ref="BN51:BN56" si="2">IFERROR(Y51*I51/H51,"0")</f>
        <v>11.635</v>
      </c>
      <c r="BO51" s="64">
        <f t="shared" ref="BO51:BO56" si="3">IFERROR(1/J51*(X51/H51),"0")</f>
        <v>1.5345982142857144E-2</v>
      </c>
      <c r="BP51" s="64">
        <f t="shared" ref="BP51:BP56" si="4">IFERROR(1/J51*(Y51/H51),"0")</f>
        <v>1.5625E-2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5">
        <v>4680115881426</v>
      </c>
      <c r="E52" s="546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48"/>
      <c r="R52" s="548"/>
      <c r="S52" s="548"/>
      <c r="T52" s="549"/>
      <c r="U52" s="34"/>
      <c r="V52" s="34"/>
      <c r="W52" s="35" t="s">
        <v>69</v>
      </c>
      <c r="X52" s="541">
        <v>0</v>
      </c>
      <c r="Y52" s="542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5">
        <v>4680115880283</v>
      </c>
      <c r="E53" s="546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48"/>
      <c r="R53" s="548"/>
      <c r="S53" s="548"/>
      <c r="T53" s="549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5">
        <v>4680115881525</v>
      </c>
      <c r="E54" s="546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48"/>
      <c r="R54" s="548"/>
      <c r="S54" s="548"/>
      <c r="T54" s="549"/>
      <c r="U54" s="34"/>
      <c r="V54" s="34"/>
      <c r="W54" s="35" t="s">
        <v>69</v>
      </c>
      <c r="X54" s="541">
        <v>80</v>
      </c>
      <c r="Y54" s="542">
        <f t="shared" si="0"/>
        <v>80</v>
      </c>
      <c r="Z54" s="36">
        <f>IFERROR(IF(Y54=0,"",ROUNDUP(Y54/H54,0)*0.00902),"")</f>
        <v>0.1804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84.2</v>
      </c>
      <c r="BN54" s="64">
        <f t="shared" si="2"/>
        <v>84.2</v>
      </c>
      <c r="BO54" s="64">
        <f t="shared" si="3"/>
        <v>0.15151515151515152</v>
      </c>
      <c r="BP54" s="64">
        <f t="shared" si="4"/>
        <v>0.15151515151515152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5">
        <v>4680115885899</v>
      </c>
      <c r="E55" s="546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48"/>
      <c r="R55" s="548"/>
      <c r="S55" s="548"/>
      <c r="T55" s="549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5">
        <v>4680115881419</v>
      </c>
      <c r="E56" s="546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48"/>
      <c r="R56" s="548"/>
      <c r="S56" s="548"/>
      <c r="T56" s="549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3">
        <f>IFERROR(X51/H51,"0")+IFERROR(X52/H52,"0")+IFERROR(X53/H53,"0")+IFERROR(X54/H54,"0")+IFERROR(X55/H55,"0")+IFERROR(X56/H56,"0")</f>
        <v>20.982142857142858</v>
      </c>
      <c r="Y57" s="543">
        <f>IFERROR(Y51/H51,"0")+IFERROR(Y52/H52,"0")+IFERROR(Y53/H53,"0")+IFERROR(Y54/H54,"0")+IFERROR(Y55/H55,"0")+IFERROR(Y56/H56,"0")</f>
        <v>21</v>
      </c>
      <c r="Z57" s="543">
        <f>IFERROR(IF(Z51="",0,Z51),"0")+IFERROR(IF(Z52="",0,Z52),"0")+IFERROR(IF(Z53="",0,Z53),"0")+IFERROR(IF(Z54="",0,Z54),"0")+IFERROR(IF(Z55="",0,Z55),"0")+IFERROR(IF(Z56="",0,Z56),"0")</f>
        <v>0.19938</v>
      </c>
      <c r="AA57" s="544"/>
      <c r="AB57" s="544"/>
      <c r="AC57" s="544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3">
        <f>IFERROR(SUM(X51:X56),"0")</f>
        <v>91</v>
      </c>
      <c r="Y58" s="543">
        <f>IFERROR(SUM(Y51:Y56),"0")</f>
        <v>91.2</v>
      </c>
      <c r="Z58" s="37"/>
      <c r="AA58" s="544"/>
      <c r="AB58" s="544"/>
      <c r="AC58" s="544"/>
    </row>
    <row r="59" spans="1:68" ht="14.25" customHeight="1" x14ac:dyDescent="0.25">
      <c r="A59" s="557" t="s">
        <v>135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5">
        <v>4680115881440</v>
      </c>
      <c r="E60" s="546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48"/>
      <c r="R60" s="548"/>
      <c r="S60" s="548"/>
      <c r="T60" s="549"/>
      <c r="U60" s="34"/>
      <c r="V60" s="34"/>
      <c r="W60" s="35" t="s">
        <v>69</v>
      </c>
      <c r="X60" s="541">
        <v>0</v>
      </c>
      <c r="Y60" s="5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5">
        <v>4680115885950</v>
      </c>
      <c r="E61" s="546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48"/>
      <c r="R61" s="548"/>
      <c r="S61" s="548"/>
      <c r="T61" s="549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5">
        <v>4680115881433</v>
      </c>
      <c r="E62" s="546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48"/>
      <c r="R62" s="548"/>
      <c r="S62" s="548"/>
      <c r="T62" s="549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3">
        <f>IFERROR(X60/H60,"0")+IFERROR(X61/H61,"0")+IFERROR(X62/H62,"0")</f>
        <v>0</v>
      </c>
      <c r="Y63" s="543">
        <f>IFERROR(Y60/H60,"0")+IFERROR(Y61/H61,"0")+IFERROR(Y62/H62,"0")</f>
        <v>0</v>
      </c>
      <c r="Z63" s="543">
        <f>IFERROR(IF(Z60="",0,Z60),"0")+IFERROR(IF(Z61="",0,Z61),"0")+IFERROR(IF(Z62="",0,Z62),"0")</f>
        <v>0</v>
      </c>
      <c r="AA63" s="544"/>
      <c r="AB63" s="544"/>
      <c r="AC63" s="544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3">
        <f>IFERROR(SUM(X60:X62),"0")</f>
        <v>0</v>
      </c>
      <c r="Y64" s="543">
        <f>IFERROR(SUM(Y60:Y62),"0")</f>
        <v>0</v>
      </c>
      <c r="Z64" s="37"/>
      <c r="AA64" s="544"/>
      <c r="AB64" s="544"/>
      <c r="AC64" s="544"/>
    </row>
    <row r="65" spans="1:68" ht="14.25" customHeight="1" x14ac:dyDescent="0.25">
      <c r="A65" s="557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5">
        <v>4680115885073</v>
      </c>
      <c r="E66" s="546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48"/>
      <c r="R66" s="548"/>
      <c r="S66" s="548"/>
      <c r="T66" s="549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5">
        <v>4680115885059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48"/>
      <c r="R67" s="548"/>
      <c r="S67" s="548"/>
      <c r="T67" s="549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5">
        <v>4680115885097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48"/>
      <c r="R68" s="548"/>
      <c r="S68" s="548"/>
      <c r="T68" s="549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customHeight="1" x14ac:dyDescent="0.25">
      <c r="A71" s="557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5">
        <v>4680115881891</v>
      </c>
      <c r="E72" s="546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48"/>
      <c r="R72" s="548"/>
      <c r="S72" s="548"/>
      <c r="T72" s="549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5">
        <v>4680115885769</v>
      </c>
      <c r="E73" s="546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48"/>
      <c r="R73" s="548"/>
      <c r="S73" s="548"/>
      <c r="T73" s="549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5">
        <v>4680115884311</v>
      </c>
      <c r="E74" s="546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48"/>
      <c r="R74" s="548"/>
      <c r="S74" s="548"/>
      <c r="T74" s="549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5">
        <v>4680115885929</v>
      </c>
      <c r="E75" s="546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48"/>
      <c r="R75" s="548"/>
      <c r="S75" s="548"/>
      <c r="T75" s="549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5">
        <v>4680115884403</v>
      </c>
      <c r="E76" s="546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48"/>
      <c r="R76" s="548"/>
      <c r="S76" s="548"/>
      <c r="T76" s="549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customHeight="1" x14ac:dyDescent="0.25">
      <c r="A79" s="557" t="s">
        <v>165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5">
        <v>4680115881532</v>
      </c>
      <c r="E80" s="546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48"/>
      <c r="R80" s="548"/>
      <c r="S80" s="548"/>
      <c r="T80" s="549"/>
      <c r="U80" s="34"/>
      <c r="V80" s="34"/>
      <c r="W80" s="35" t="s">
        <v>69</v>
      </c>
      <c r="X80" s="541">
        <v>11</v>
      </c>
      <c r="Y80" s="542">
        <f>IFERROR(IF(X80="",0,CEILING((X80/$H80),1)*$H80),"")</f>
        <v>15.6</v>
      </c>
      <c r="Z80" s="36">
        <f>IFERROR(IF(Y80=0,"",ROUNDUP(Y80/H80,0)*0.01898),"")</f>
        <v>3.7960000000000001E-2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11.613461538461538</v>
      </c>
      <c r="BN80" s="64">
        <f>IFERROR(Y80*I80/H80,"0")</f>
        <v>16.47</v>
      </c>
      <c r="BO80" s="64">
        <f>IFERROR(1/J80*(X80/H80),"0")</f>
        <v>2.2035256410256412E-2</v>
      </c>
      <c r="BP80" s="64">
        <f>IFERROR(1/J80*(Y80/H80),"0")</f>
        <v>3.125E-2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5">
        <v>4680115881464</v>
      </c>
      <c r="E81" s="546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48"/>
      <c r="R81" s="548"/>
      <c r="S81" s="548"/>
      <c r="T81" s="549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3">
        <f>IFERROR(X80/H80,"0")+IFERROR(X81/H81,"0")</f>
        <v>1.4102564102564104</v>
      </c>
      <c r="Y82" s="543">
        <f>IFERROR(Y80/H80,"0")+IFERROR(Y81/H81,"0")</f>
        <v>2</v>
      </c>
      <c r="Z82" s="543">
        <f>IFERROR(IF(Z80="",0,Z80),"0")+IFERROR(IF(Z81="",0,Z81),"0")</f>
        <v>3.7960000000000001E-2</v>
      </c>
      <c r="AA82" s="544"/>
      <c r="AB82" s="544"/>
      <c r="AC82" s="544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3">
        <f>IFERROR(SUM(X80:X81),"0")</f>
        <v>11</v>
      </c>
      <c r="Y83" s="543">
        <f>IFERROR(SUM(Y80:Y81),"0")</f>
        <v>15.6</v>
      </c>
      <c r="Z83" s="37"/>
      <c r="AA83" s="544"/>
      <c r="AB83" s="544"/>
      <c r="AC83" s="544"/>
    </row>
    <row r="84" spans="1:68" ht="16.5" customHeight="1" x14ac:dyDescent="0.25">
      <c r="A84" s="558" t="s">
        <v>172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6"/>
      <c r="AB84" s="536"/>
      <c r="AC84" s="536"/>
    </row>
    <row r="85" spans="1:68" ht="14.25" customHeight="1" x14ac:dyDescent="0.25">
      <c r="A85" s="557" t="s">
        <v>99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5">
        <v>4680115881327</v>
      </c>
      <c r="E86" s="546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48"/>
      <c r="R86" s="548"/>
      <c r="S86" s="548"/>
      <c r="T86" s="549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5">
        <v>4680115881518</v>
      </c>
      <c r="E87" s="546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48"/>
      <c r="R87" s="548"/>
      <c r="S87" s="548"/>
      <c r="T87" s="549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5">
        <v>4680115881303</v>
      </c>
      <c r="E88" s="546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48"/>
      <c r="R88" s="548"/>
      <c r="S88" s="548"/>
      <c r="T88" s="549"/>
      <c r="U88" s="34"/>
      <c r="V88" s="34"/>
      <c r="W88" s="35" t="s">
        <v>69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3">
        <f>IFERROR(X86/H86,"0")+IFERROR(X87/H87,"0")+IFERROR(X88/H88,"0")</f>
        <v>0</v>
      </c>
      <c r="Y89" s="543">
        <f>IFERROR(Y86/H86,"0")+IFERROR(Y87/H87,"0")+IFERROR(Y88/H88,"0")</f>
        <v>0</v>
      </c>
      <c r="Z89" s="543">
        <f>IFERROR(IF(Z86="",0,Z86),"0")+IFERROR(IF(Z87="",0,Z87),"0")+IFERROR(IF(Z88="",0,Z88),"0")</f>
        <v>0</v>
      </c>
      <c r="AA89" s="544"/>
      <c r="AB89" s="544"/>
      <c r="AC89" s="544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3">
        <f>IFERROR(SUM(X86:X88),"0")</f>
        <v>0</v>
      </c>
      <c r="Y90" s="543">
        <f>IFERROR(SUM(Y86:Y88),"0")</f>
        <v>0</v>
      </c>
      <c r="Z90" s="37"/>
      <c r="AA90" s="544"/>
      <c r="AB90" s="544"/>
      <c r="AC90" s="544"/>
    </row>
    <row r="91" spans="1:68" ht="14.25" customHeight="1" x14ac:dyDescent="0.25">
      <c r="A91" s="557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5">
        <v>4607091386967</v>
      </c>
      <c r="E92" s="546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48"/>
      <c r="R92" s="548"/>
      <c r="S92" s="548"/>
      <c r="T92" s="549"/>
      <c r="U92" s="34"/>
      <c r="V92" s="34"/>
      <c r="W92" s="35" t="s">
        <v>69</v>
      </c>
      <c r="X92" s="541">
        <v>11</v>
      </c>
      <c r="Y92" s="542">
        <f>IFERROR(IF(X92="",0,CEILING((X92/$H92),1)*$H92),"")</f>
        <v>16.2</v>
      </c>
      <c r="Z92" s="36">
        <f>IFERROR(IF(Y92=0,"",ROUNDUP(Y92/H92,0)*0.01898),"")</f>
        <v>3.7960000000000001E-2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11.704814814814815</v>
      </c>
      <c r="BN92" s="64">
        <f>IFERROR(Y92*I92/H92,"0")</f>
        <v>17.238</v>
      </c>
      <c r="BO92" s="64">
        <f>IFERROR(1/J92*(X92/H92),"0")</f>
        <v>2.1219135802469136E-2</v>
      </c>
      <c r="BP92" s="64">
        <f>IFERROR(1/J92*(Y92/H92),"0")</f>
        <v>3.125E-2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5">
        <v>4680115884953</v>
      </c>
      <c r="E93" s="546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48"/>
      <c r="R93" s="548"/>
      <c r="S93" s="548"/>
      <c r="T93" s="549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5">
        <v>4607091385731</v>
      </c>
      <c r="E94" s="546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48"/>
      <c r="R94" s="548"/>
      <c r="S94" s="548"/>
      <c r="T94" s="549"/>
      <c r="U94" s="34"/>
      <c r="V94" s="34"/>
      <c r="W94" s="35" t="s">
        <v>69</v>
      </c>
      <c r="X94" s="541">
        <v>156</v>
      </c>
      <c r="Y94" s="542">
        <f>IFERROR(IF(X94="",0,CEILING((X94/$H94),1)*$H94),"")</f>
        <v>156.60000000000002</v>
      </c>
      <c r="Z94" s="36">
        <f>IFERROR(IF(Y94=0,"",ROUNDUP(Y94/H94,0)*0.00651),"")</f>
        <v>0.37758000000000003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170.56</v>
      </c>
      <c r="BN94" s="64">
        <f>IFERROR(Y94*I94/H94,"0")</f>
        <v>171.21600000000001</v>
      </c>
      <c r="BO94" s="64">
        <f>IFERROR(1/J94*(X94/H94),"0")</f>
        <v>0.31746031746031744</v>
      </c>
      <c r="BP94" s="64">
        <f>IFERROR(1/J94*(Y94/H94),"0")</f>
        <v>0.31868131868131877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5">
        <v>4680115880894</v>
      </c>
      <c r="E95" s="546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48"/>
      <c r="R95" s="548"/>
      <c r="S95" s="548"/>
      <c r="T95" s="549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3">
        <f>IFERROR(X92/H92,"0")+IFERROR(X93/H93,"0")+IFERROR(X94/H94,"0")+IFERROR(X95/H95,"0")</f>
        <v>59.135802469135797</v>
      </c>
      <c r="Y96" s="543">
        <f>IFERROR(Y92/H92,"0")+IFERROR(Y93/H93,"0")+IFERROR(Y94/H94,"0")+IFERROR(Y95/H95,"0")</f>
        <v>60.000000000000007</v>
      </c>
      <c r="Z96" s="543">
        <f>IFERROR(IF(Z92="",0,Z92),"0")+IFERROR(IF(Z93="",0,Z93),"0")+IFERROR(IF(Z94="",0,Z94),"0")+IFERROR(IF(Z95="",0,Z95),"0")</f>
        <v>0.41554000000000002</v>
      </c>
      <c r="AA96" s="544"/>
      <c r="AB96" s="544"/>
      <c r="AC96" s="544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3">
        <f>IFERROR(SUM(X92:X95),"0")</f>
        <v>167</v>
      </c>
      <c r="Y97" s="543">
        <f>IFERROR(SUM(Y92:Y95),"0")</f>
        <v>172.8</v>
      </c>
      <c r="Z97" s="37"/>
      <c r="AA97" s="544"/>
      <c r="AB97" s="544"/>
      <c r="AC97" s="544"/>
    </row>
    <row r="98" spans="1:68" ht="16.5" customHeight="1" x14ac:dyDescent="0.25">
      <c r="A98" s="558" t="s">
        <v>192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6"/>
      <c r="AB98" s="536"/>
      <c r="AC98" s="536"/>
    </row>
    <row r="99" spans="1:68" ht="14.25" customHeight="1" x14ac:dyDescent="0.25">
      <c r="A99" s="557" t="s">
        <v>99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5">
        <v>4680115882133</v>
      </c>
      <c r="E100" s="546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48"/>
      <c r="R100" s="548"/>
      <c r="S100" s="548"/>
      <c r="T100" s="549"/>
      <c r="U100" s="34"/>
      <c r="V100" s="34"/>
      <c r="W100" s="35" t="s">
        <v>69</v>
      </c>
      <c r="X100" s="541">
        <v>75</v>
      </c>
      <c r="Y100" s="542">
        <f>IFERROR(IF(X100="",0,CEILING((X100/$H100),1)*$H100),"")</f>
        <v>75.600000000000009</v>
      </c>
      <c r="Z100" s="36">
        <f>IFERROR(IF(Y100=0,"",ROUNDUP(Y100/H100,0)*0.01898),"")</f>
        <v>0.13286000000000001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78.020833333333329</v>
      </c>
      <c r="BN100" s="64">
        <f>IFERROR(Y100*I100/H100,"0")</f>
        <v>78.64500000000001</v>
      </c>
      <c r="BO100" s="64">
        <f>IFERROR(1/J100*(X100/H100),"0")</f>
        <v>0.10850694444444443</v>
      </c>
      <c r="BP100" s="64">
        <f>IFERROR(1/J100*(Y100/H100),"0")</f>
        <v>0.109375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5">
        <v>4680115880269</v>
      </c>
      <c r="E101" s="546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48"/>
      <c r="R101" s="548"/>
      <c r="S101" s="548"/>
      <c r="T101" s="549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5">
        <v>4680115880429</v>
      </c>
      <c r="E102" s="546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48"/>
      <c r="R102" s="548"/>
      <c r="S102" s="548"/>
      <c r="T102" s="549"/>
      <c r="U102" s="34"/>
      <c r="V102" s="34"/>
      <c r="W102" s="35" t="s">
        <v>69</v>
      </c>
      <c r="X102" s="541">
        <v>82</v>
      </c>
      <c r="Y102" s="542">
        <f>IFERROR(IF(X102="",0,CEILING((X102/$H102),1)*$H102),"")</f>
        <v>85.5</v>
      </c>
      <c r="Z102" s="36">
        <f>IFERROR(IF(Y102=0,"",ROUNDUP(Y102/H102,0)*0.00902),"")</f>
        <v>0.17138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85.826666666666654</v>
      </c>
      <c r="BN102" s="64">
        <f>IFERROR(Y102*I102/H102,"0")</f>
        <v>89.49</v>
      </c>
      <c r="BO102" s="64">
        <f>IFERROR(1/J102*(X102/H102),"0")</f>
        <v>0.13804713804713806</v>
      </c>
      <c r="BP102" s="64">
        <f>IFERROR(1/J102*(Y102/H102),"0")</f>
        <v>0.14393939393939395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5">
        <v>4680115881457</v>
      </c>
      <c r="E103" s="546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48"/>
      <c r="R103" s="548"/>
      <c r="S103" s="548"/>
      <c r="T103" s="549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3">
        <f>IFERROR(X100/H100,"0")+IFERROR(X101/H101,"0")+IFERROR(X102/H102,"0")+IFERROR(X103/H103,"0")</f>
        <v>25.166666666666664</v>
      </c>
      <c r="Y104" s="543">
        <f>IFERROR(Y100/H100,"0")+IFERROR(Y101/H101,"0")+IFERROR(Y102/H102,"0")+IFERROR(Y103/H103,"0")</f>
        <v>26</v>
      </c>
      <c r="Z104" s="543">
        <f>IFERROR(IF(Z100="",0,Z100),"0")+IFERROR(IF(Z101="",0,Z101),"0")+IFERROR(IF(Z102="",0,Z102),"0")+IFERROR(IF(Z103="",0,Z103),"0")</f>
        <v>0.30424000000000001</v>
      </c>
      <c r="AA104" s="544"/>
      <c r="AB104" s="544"/>
      <c r="AC104" s="544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3">
        <f>IFERROR(SUM(X100:X103),"0")</f>
        <v>157</v>
      </c>
      <c r="Y105" s="543">
        <f>IFERROR(SUM(Y100:Y103),"0")</f>
        <v>161.10000000000002</v>
      </c>
      <c r="Z105" s="37"/>
      <c r="AA105" s="544"/>
      <c r="AB105" s="544"/>
      <c r="AC105" s="544"/>
    </row>
    <row r="106" spans="1:68" ht="14.25" customHeight="1" x14ac:dyDescent="0.25">
      <c r="A106" s="557" t="s">
        <v>135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5">
        <v>4680115881488</v>
      </c>
      <c r="E107" s="546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48"/>
      <c r="R107" s="548"/>
      <c r="S107" s="548"/>
      <c r="T107" s="549"/>
      <c r="U107" s="34"/>
      <c r="V107" s="34"/>
      <c r="W107" s="35" t="s">
        <v>69</v>
      </c>
      <c r="X107" s="541">
        <v>5</v>
      </c>
      <c r="Y107" s="542">
        <f>IFERROR(IF(X107="",0,CEILING((X107/$H107),1)*$H107),"")</f>
        <v>10.8</v>
      </c>
      <c r="Z107" s="36">
        <f>IFERROR(IF(Y107=0,"",ROUNDUP(Y107/H107,0)*0.01898),"")</f>
        <v>1.898E-2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5.2013888888888884</v>
      </c>
      <c r="BN107" s="64">
        <f>IFERROR(Y107*I107/H107,"0")</f>
        <v>11.234999999999999</v>
      </c>
      <c r="BO107" s="64">
        <f>IFERROR(1/J107*(X107/H107),"0")</f>
        <v>7.2337962962962955E-3</v>
      </c>
      <c r="BP107" s="64">
        <f>IFERROR(1/J107*(Y107/H107),"0")</f>
        <v>1.5625E-2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5">
        <v>4680115882775</v>
      </c>
      <c r="E108" s="546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48"/>
      <c r="R108" s="548"/>
      <c r="S108" s="548"/>
      <c r="T108" s="549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5">
        <v>4680115880658</v>
      </c>
      <c r="E109" s="546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48"/>
      <c r="R109" s="548"/>
      <c r="S109" s="548"/>
      <c r="T109" s="549"/>
      <c r="U109" s="34"/>
      <c r="V109" s="34"/>
      <c r="W109" s="35" t="s">
        <v>69</v>
      </c>
      <c r="X109" s="541">
        <v>57</v>
      </c>
      <c r="Y109" s="542">
        <f>IFERROR(IF(X109="",0,CEILING((X109/$H109),1)*$H109),"")</f>
        <v>57.599999999999994</v>
      </c>
      <c r="Z109" s="36">
        <f>IFERROR(IF(Y109=0,"",ROUNDUP(Y109/H109,0)*0.00651),"")</f>
        <v>0.15623999999999999</v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61.275000000000006</v>
      </c>
      <c r="BN109" s="64">
        <f>IFERROR(Y109*I109/H109,"0")</f>
        <v>61.919999999999995</v>
      </c>
      <c r="BO109" s="64">
        <f>IFERROR(1/J109*(X109/H109),"0")</f>
        <v>0.1304945054945055</v>
      </c>
      <c r="BP109" s="64">
        <f>IFERROR(1/J109*(Y109/H109),"0")</f>
        <v>0.13186813186813187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3">
        <f>IFERROR(X107/H107,"0")+IFERROR(X108/H108,"0")+IFERROR(X109/H109,"0")</f>
        <v>24.212962962962962</v>
      </c>
      <c r="Y110" s="543">
        <f>IFERROR(Y107/H107,"0")+IFERROR(Y108/H108,"0")+IFERROR(Y109/H109,"0")</f>
        <v>25</v>
      </c>
      <c r="Z110" s="543">
        <f>IFERROR(IF(Z107="",0,Z107),"0")+IFERROR(IF(Z108="",0,Z108),"0")+IFERROR(IF(Z109="",0,Z109),"0")</f>
        <v>0.17521999999999999</v>
      </c>
      <c r="AA110" s="544"/>
      <c r="AB110" s="544"/>
      <c r="AC110" s="544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3">
        <f>IFERROR(SUM(X107:X109),"0")</f>
        <v>62</v>
      </c>
      <c r="Y111" s="543">
        <f>IFERROR(SUM(Y107:Y109),"0")</f>
        <v>68.399999999999991</v>
      </c>
      <c r="Z111" s="37"/>
      <c r="AA111" s="544"/>
      <c r="AB111" s="544"/>
      <c r="AC111" s="544"/>
    </row>
    <row r="112" spans="1:68" ht="14.25" customHeight="1" x14ac:dyDescent="0.25">
      <c r="A112" s="557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5">
        <v>4607091385168</v>
      </c>
      <c r="E113" s="546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48"/>
      <c r="R113" s="548"/>
      <c r="S113" s="548"/>
      <c r="T113" s="549"/>
      <c r="U113" s="34"/>
      <c r="V113" s="34"/>
      <c r="W113" s="35" t="s">
        <v>69</v>
      </c>
      <c r="X113" s="541">
        <v>96</v>
      </c>
      <c r="Y113" s="542">
        <f>IFERROR(IF(X113="",0,CEILING((X113/$H113),1)*$H113),"")</f>
        <v>97.199999999999989</v>
      </c>
      <c r="Z113" s="36">
        <f>IFERROR(IF(Y113=0,"",ROUNDUP(Y113/H113,0)*0.01898),"")</f>
        <v>0.22776000000000002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102.08</v>
      </c>
      <c r="BN113" s="64">
        <f>IFERROR(Y113*I113/H113,"0")</f>
        <v>103.35599999999998</v>
      </c>
      <c r="BO113" s="64">
        <f>IFERROR(1/J113*(X113/H113),"0")</f>
        <v>0.1851851851851852</v>
      </c>
      <c r="BP113" s="64">
        <f>IFERROR(1/J113*(Y113/H113),"0")</f>
        <v>0.1875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5">
        <v>4607091383256</v>
      </c>
      <c r="E114" s="546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48"/>
      <c r="R114" s="548"/>
      <c r="S114" s="548"/>
      <c r="T114" s="549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5">
        <v>4607091385748</v>
      </c>
      <c r="E115" s="546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48"/>
      <c r="R115" s="548"/>
      <c r="S115" s="548"/>
      <c r="T115" s="549"/>
      <c r="U115" s="34"/>
      <c r="V115" s="34"/>
      <c r="W115" s="35" t="s">
        <v>69</v>
      </c>
      <c r="X115" s="541">
        <v>166</v>
      </c>
      <c r="Y115" s="542">
        <f>IFERROR(IF(X115="",0,CEILING((X115/$H115),1)*$H115),"")</f>
        <v>167.4</v>
      </c>
      <c r="Z115" s="36">
        <f>IFERROR(IF(Y115=0,"",ROUNDUP(Y115/H115,0)*0.00651),"")</f>
        <v>0.40362000000000003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181.49333333333331</v>
      </c>
      <c r="BN115" s="64">
        <f>IFERROR(Y115*I115/H115,"0")</f>
        <v>183.024</v>
      </c>
      <c r="BO115" s="64">
        <f>IFERROR(1/J115*(X115/H115),"0")</f>
        <v>0.33781033781033781</v>
      </c>
      <c r="BP115" s="64">
        <f>IFERROR(1/J115*(Y115/H115),"0")</f>
        <v>0.34065934065934067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5">
        <v>4680115884533</v>
      </c>
      <c r="E116" s="546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48"/>
      <c r="R116" s="548"/>
      <c r="S116" s="548"/>
      <c r="T116" s="549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3">
        <f>IFERROR(X113/H113,"0")+IFERROR(X114/H114,"0")+IFERROR(X115/H115,"0")+IFERROR(X116/H116,"0")</f>
        <v>73.333333333333329</v>
      </c>
      <c r="Y117" s="543">
        <f>IFERROR(Y113/H113,"0")+IFERROR(Y114/H114,"0")+IFERROR(Y115/H115,"0")+IFERROR(Y116/H116,"0")</f>
        <v>74</v>
      </c>
      <c r="Z117" s="543">
        <f>IFERROR(IF(Z113="",0,Z113),"0")+IFERROR(IF(Z114="",0,Z114),"0")+IFERROR(IF(Z115="",0,Z115),"0")+IFERROR(IF(Z116="",0,Z116),"0")</f>
        <v>0.63138000000000005</v>
      </c>
      <c r="AA117" s="544"/>
      <c r="AB117" s="544"/>
      <c r="AC117" s="544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3">
        <f>IFERROR(SUM(X113:X116),"0")</f>
        <v>262</v>
      </c>
      <c r="Y118" s="543">
        <f>IFERROR(SUM(Y113:Y116),"0")</f>
        <v>264.60000000000002</v>
      </c>
      <c r="Z118" s="37"/>
      <c r="AA118" s="544"/>
      <c r="AB118" s="544"/>
      <c r="AC118" s="544"/>
    </row>
    <row r="119" spans="1:68" ht="14.25" customHeight="1" x14ac:dyDescent="0.25">
      <c r="A119" s="557" t="s">
        <v>165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5">
        <v>4680115880238</v>
      </c>
      <c r="E120" s="546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48"/>
      <c r="R120" s="548"/>
      <c r="S120" s="548"/>
      <c r="T120" s="549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customHeight="1" x14ac:dyDescent="0.25">
      <c r="A123" s="558" t="s">
        <v>222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6"/>
      <c r="AB123" s="536"/>
      <c r="AC123" s="536"/>
    </row>
    <row r="124" spans="1:68" ht="14.25" customHeight="1" x14ac:dyDescent="0.25">
      <c r="A124" s="557" t="s">
        <v>99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5">
        <v>4680115882577</v>
      </c>
      <c r="E125" s="546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48"/>
      <c r="R125" s="548"/>
      <c r="S125" s="548"/>
      <c r="T125" s="549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5">
        <v>4680115882577</v>
      </c>
      <c r="E126" s="546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48"/>
      <c r="R126" s="548"/>
      <c r="S126" s="548"/>
      <c r="T126" s="549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customHeight="1" x14ac:dyDescent="0.25">
      <c r="A129" s="557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5">
        <v>4680115883444</v>
      </c>
      <c r="E130" s="546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48"/>
      <c r="R130" s="548"/>
      <c r="S130" s="548"/>
      <c r="T130" s="549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5">
        <v>4680115883444</v>
      </c>
      <c r="E131" s="546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customHeight="1" x14ac:dyDescent="0.25">
      <c r="A134" s="557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5">
        <v>4680115882584</v>
      </c>
      <c r="E135" s="546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48"/>
      <c r="R135" s="548"/>
      <c r="S135" s="548"/>
      <c r="T135" s="549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5">
        <v>4680115882584</v>
      </c>
      <c r="E136" s="546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48"/>
      <c r="R136" s="548"/>
      <c r="S136" s="548"/>
      <c r="T136" s="549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customHeight="1" x14ac:dyDescent="0.25">
      <c r="A139" s="558" t="s">
        <v>97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6"/>
      <c r="AB139" s="536"/>
      <c r="AC139" s="536"/>
    </row>
    <row r="140" spans="1:68" ht="14.25" customHeight="1" x14ac:dyDescent="0.25">
      <c r="A140" s="557" t="s">
        <v>99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234</v>
      </c>
      <c r="B141" s="54" t="s">
        <v>235</v>
      </c>
      <c r="C141" s="31">
        <v>4301012244</v>
      </c>
      <c r="D141" s="545">
        <v>4680115887374</v>
      </c>
      <c r="E141" s="546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3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48"/>
      <c r="R141" s="548"/>
      <c r="S141" s="548"/>
      <c r="T141" s="549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238</v>
      </c>
      <c r="B142" s="54" t="s">
        <v>239</v>
      </c>
      <c r="C142" s="31">
        <v>4301011705</v>
      </c>
      <c r="D142" s="545">
        <v>4607091384604</v>
      </c>
      <c r="E142" s="546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241</v>
      </c>
      <c r="B143" s="54" t="s">
        <v>242</v>
      </c>
      <c r="C143" s="31">
        <v>4301012179</v>
      </c>
      <c r="D143" s="545">
        <v>4680115886810</v>
      </c>
      <c r="E143" s="546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48"/>
      <c r="R143" s="548"/>
      <c r="S143" s="548"/>
      <c r="T143" s="549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customHeight="1" x14ac:dyDescent="0.25">
      <c r="A146" s="557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45">
        <v>4607091387667</v>
      </c>
      <c r="E147" s="546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45">
        <v>4607091387636</v>
      </c>
      <c r="E148" s="546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45">
        <v>4607091382426</v>
      </c>
      <c r="E149" s="546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customHeight="1" x14ac:dyDescent="0.25">
      <c r="A152" s="557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253</v>
      </c>
      <c r="B153" s="54" t="s">
        <v>254</v>
      </c>
      <c r="C153" s="31">
        <v>4301052064</v>
      </c>
      <c r="D153" s="545">
        <v>4680115887459</v>
      </c>
      <c r="E153" s="546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7" t="s">
        <v>255</v>
      </c>
      <c r="Q153" s="548"/>
      <c r="R153" s="548"/>
      <c r="S153" s="548"/>
      <c r="T153" s="549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customHeight="1" x14ac:dyDescent="0.2">
      <c r="A156" s="639" t="s">
        <v>257</v>
      </c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0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48"/>
      <c r="AB156" s="48"/>
      <c r="AC156" s="48"/>
    </row>
    <row r="157" spans="1:68" ht="16.5" customHeight="1" x14ac:dyDescent="0.25">
      <c r="A157" s="558" t="s">
        <v>258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6"/>
      <c r="AB157" s="536"/>
      <c r="AC157" s="536"/>
    </row>
    <row r="158" spans="1:68" ht="14.25" customHeight="1" x14ac:dyDescent="0.25">
      <c r="A158" s="557" t="s">
        <v>135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259</v>
      </c>
      <c r="B159" s="54" t="s">
        <v>260</v>
      </c>
      <c r="C159" s="31">
        <v>4301020323</v>
      </c>
      <c r="D159" s="545">
        <v>4680115886223</v>
      </c>
      <c r="E159" s="546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48"/>
      <c r="R159" s="548"/>
      <c r="S159" s="548"/>
      <c r="T159" s="549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customHeight="1" x14ac:dyDescent="0.25">
      <c r="A162" s="557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5">
        <v>4680115880993</v>
      </c>
      <c r="E163" s="546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110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48"/>
      <c r="R163" s="548"/>
      <c r="S163" s="548"/>
      <c r="T163" s="549"/>
      <c r="U163" s="34"/>
      <c r="V163" s="34"/>
      <c r="W163" s="35" t="s">
        <v>69</v>
      </c>
      <c r="X163" s="541">
        <v>109</v>
      </c>
      <c r="Y163" s="542">
        <f t="shared" ref="Y163:Y171" si="5">IFERROR(IF(X163="",0,CEILING((X163/$H163),1)*$H163),"")</f>
        <v>109.2</v>
      </c>
      <c r="Z163" s="36">
        <f>IFERROR(IF(Y163=0,"",ROUNDUP(Y163/H163,0)*0.00902),"")</f>
        <v>0.23452000000000001</v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116.00714285714284</v>
      </c>
      <c r="BN163" s="64">
        <f t="shared" ref="BN163:BN171" si="7">IFERROR(Y163*I163/H163,"0")</f>
        <v>116.21999999999998</v>
      </c>
      <c r="BO163" s="64">
        <f t="shared" ref="BO163:BO171" si="8">IFERROR(1/J163*(X163/H163),"0")</f>
        <v>0.19660894660894662</v>
      </c>
      <c r="BP163" s="64">
        <f t="shared" ref="BP163:BP171" si="9">IFERROR(1/J163*(Y163/H163),"0")</f>
        <v>0.19696969696969696</v>
      </c>
    </row>
    <row r="164" spans="1:68" ht="27" customHeight="1" x14ac:dyDescent="0.25">
      <c r="A164" s="54" t="s">
        <v>265</v>
      </c>
      <c r="B164" s="54" t="s">
        <v>266</v>
      </c>
      <c r="C164" s="31">
        <v>4301031204</v>
      </c>
      <c r="D164" s="545">
        <v>4680115881761</v>
      </c>
      <c r="E164" s="546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48"/>
      <c r="R164" s="548"/>
      <c r="S164" s="548"/>
      <c r="T164" s="549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5">
        <v>4680115881563</v>
      </c>
      <c r="E165" s="546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110</v>
      </c>
      <c r="M165" s="33" t="s">
        <v>68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48"/>
      <c r="R165" s="548"/>
      <c r="S165" s="548"/>
      <c r="T165" s="549"/>
      <c r="U165" s="34"/>
      <c r="V165" s="34"/>
      <c r="W165" s="35" t="s">
        <v>69</v>
      </c>
      <c r="X165" s="541">
        <v>0</v>
      </c>
      <c r="Y165" s="542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5">
        <v>4680115880986</v>
      </c>
      <c r="E166" s="546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48"/>
      <c r="R166" s="548"/>
      <c r="S166" s="548"/>
      <c r="T166" s="549"/>
      <c r="U166" s="34"/>
      <c r="V166" s="34"/>
      <c r="W166" s="35" t="s">
        <v>69</v>
      </c>
      <c r="X166" s="541">
        <v>42</v>
      </c>
      <c r="Y166" s="542">
        <f t="shared" si="5"/>
        <v>42</v>
      </c>
      <c r="Z166" s="36">
        <f>IFERROR(IF(Y166=0,"",ROUNDUP(Y166/H166,0)*0.00502),"")</f>
        <v>0.1004</v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44.599999999999994</v>
      </c>
      <c r="BN166" s="64">
        <f t="shared" si="7"/>
        <v>44.599999999999994</v>
      </c>
      <c r="BO166" s="64">
        <f t="shared" si="8"/>
        <v>8.5470085470085472E-2</v>
      </c>
      <c r="BP166" s="64">
        <f t="shared" si="9"/>
        <v>8.5470085470085472E-2</v>
      </c>
    </row>
    <row r="167" spans="1:68" ht="27" customHeight="1" x14ac:dyDescent="0.25">
      <c r="A167" s="54" t="s">
        <v>274</v>
      </c>
      <c r="B167" s="54" t="s">
        <v>275</v>
      </c>
      <c r="C167" s="31">
        <v>4301031205</v>
      </c>
      <c r="D167" s="545">
        <v>4680115881785</v>
      </c>
      <c r="E167" s="546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48"/>
      <c r="R167" s="548"/>
      <c r="S167" s="548"/>
      <c r="T167" s="549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5">
        <v>4680115886537</v>
      </c>
      <c r="E168" s="546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48"/>
      <c r="R168" s="548"/>
      <c r="S168" s="548"/>
      <c r="T168" s="549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5">
        <v>4680115881679</v>
      </c>
      <c r="E169" s="546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48"/>
      <c r="R169" s="548"/>
      <c r="S169" s="548"/>
      <c r="T169" s="549"/>
      <c r="U169" s="34"/>
      <c r="V169" s="34"/>
      <c r="W169" s="35" t="s">
        <v>69</v>
      </c>
      <c r="X169" s="541">
        <v>45</v>
      </c>
      <c r="Y169" s="542">
        <f t="shared" si="5"/>
        <v>46.2</v>
      </c>
      <c r="Z169" s="36">
        <f>IFERROR(IF(Y169=0,"",ROUNDUP(Y169/H169,0)*0.00502),"")</f>
        <v>0.11044000000000001</v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47.142857142857146</v>
      </c>
      <c r="BN169" s="64">
        <f t="shared" si="7"/>
        <v>48.400000000000006</v>
      </c>
      <c r="BO169" s="64">
        <f t="shared" si="8"/>
        <v>9.1575091575091583E-2</v>
      </c>
      <c r="BP169" s="64">
        <f t="shared" si="9"/>
        <v>9.401709401709403E-2</v>
      </c>
    </row>
    <row r="170" spans="1:68" ht="27" customHeight="1" x14ac:dyDescent="0.25">
      <c r="A170" s="54" t="s">
        <v>281</v>
      </c>
      <c r="B170" s="54" t="s">
        <v>282</v>
      </c>
      <c r="C170" s="31">
        <v>4301031158</v>
      </c>
      <c r="D170" s="545">
        <v>4680115880191</v>
      </c>
      <c r="E170" s="546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48"/>
      <c r="R170" s="548"/>
      <c r="S170" s="548"/>
      <c r="T170" s="549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4301031245</v>
      </c>
      <c r="D171" s="545">
        <v>4680115883963</v>
      </c>
      <c r="E171" s="546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48"/>
      <c r="R171" s="548"/>
      <c r="S171" s="548"/>
      <c r="T171" s="549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67.38095238095238</v>
      </c>
      <c r="Y172" s="543">
        <f>IFERROR(Y163/H163,"0")+IFERROR(Y164/H164,"0")+IFERROR(Y165/H165,"0")+IFERROR(Y166/H166,"0")+IFERROR(Y167/H167,"0")+IFERROR(Y168/H168,"0")+IFERROR(Y169/H169,"0")+IFERROR(Y170/H170,"0")+IFERROR(Y171/H171,"0")</f>
        <v>68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0.44535999999999998</v>
      </c>
      <c r="AA172" s="544"/>
      <c r="AB172" s="544"/>
      <c r="AC172" s="544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3">
        <f>IFERROR(SUM(X163:X171),"0")</f>
        <v>196</v>
      </c>
      <c r="Y173" s="543">
        <f>IFERROR(SUM(Y163:Y171),"0")</f>
        <v>197.39999999999998</v>
      </c>
      <c r="Z173" s="37"/>
      <c r="AA173" s="544"/>
      <c r="AB173" s="544"/>
      <c r="AC173" s="544"/>
    </row>
    <row r="174" spans="1:68" ht="14.25" customHeight="1" x14ac:dyDescent="0.25">
      <c r="A174" s="557" t="s">
        <v>91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286</v>
      </c>
      <c r="B175" s="54" t="s">
        <v>287</v>
      </c>
      <c r="C175" s="31">
        <v>4301032053</v>
      </c>
      <c r="D175" s="545">
        <v>4680115886780</v>
      </c>
      <c r="E175" s="546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48"/>
      <c r="R175" s="548"/>
      <c r="S175" s="548"/>
      <c r="T175" s="549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5">
        <v>4680115886742</v>
      </c>
      <c r="E176" s="546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48"/>
      <c r="R176" s="548"/>
      <c r="S176" s="548"/>
      <c r="T176" s="549"/>
      <c r="U176" s="34"/>
      <c r="V176" s="34"/>
      <c r="W176" s="35" t="s">
        <v>69</v>
      </c>
      <c r="X176" s="541">
        <v>1</v>
      </c>
      <c r="Y176" s="542">
        <f>IFERROR(IF(X176="",0,CEILING((X176/$H176),1)*$H176),"")</f>
        <v>1.26</v>
      </c>
      <c r="Z176" s="36">
        <f>IFERROR(IF(Y176=0,"",ROUNDUP(Y176/H176,0)*0.0059),"")</f>
        <v>5.8999999999999999E-3</v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1.1507936507936507</v>
      </c>
      <c r="BN176" s="64">
        <f>IFERROR(Y176*I176/H176,"0")</f>
        <v>1.45</v>
      </c>
      <c r="BO176" s="64">
        <f>IFERROR(1/J176*(X176/H176),"0")</f>
        <v>3.6743092298647849E-3</v>
      </c>
      <c r="BP176" s="64">
        <f>IFERROR(1/J176*(Y176/H176),"0")</f>
        <v>4.6296296296296294E-3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5">
        <v>4680115886766</v>
      </c>
      <c r="E177" s="546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69</v>
      </c>
      <c r="X177" s="541">
        <v>2</v>
      </c>
      <c r="Y177" s="542">
        <f>IFERROR(IF(X177="",0,CEILING((X177/$H177),1)*$H177),"")</f>
        <v>2.52</v>
      </c>
      <c r="Z177" s="36">
        <f>IFERROR(IF(Y177=0,"",ROUNDUP(Y177/H177,0)*0.0059),"")</f>
        <v>1.18E-2</v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2.3015873015873014</v>
      </c>
      <c r="BN177" s="64">
        <f>IFERROR(Y177*I177/H177,"0")</f>
        <v>2.9</v>
      </c>
      <c r="BO177" s="64">
        <f>IFERROR(1/J177*(X177/H177),"0")</f>
        <v>7.3486184597295699E-3</v>
      </c>
      <c r="BP177" s="64">
        <f>IFERROR(1/J177*(Y177/H177),"0")</f>
        <v>9.2592592592592587E-3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3">
        <f>IFERROR(X175/H175,"0")+IFERROR(X176/H176,"0")+IFERROR(X177/H177,"0")</f>
        <v>2.3809523809523809</v>
      </c>
      <c r="Y178" s="543">
        <f>IFERROR(Y175/H175,"0")+IFERROR(Y176/H176,"0")+IFERROR(Y177/H177,"0")</f>
        <v>3</v>
      </c>
      <c r="Z178" s="543">
        <f>IFERROR(IF(Z175="",0,Z175),"0")+IFERROR(IF(Z176="",0,Z176),"0")+IFERROR(IF(Z177="",0,Z177),"0")</f>
        <v>1.77E-2</v>
      </c>
      <c r="AA178" s="544"/>
      <c r="AB178" s="544"/>
      <c r="AC178" s="544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3">
        <f>IFERROR(SUM(X175:X177),"0")</f>
        <v>3</v>
      </c>
      <c r="Y179" s="543">
        <f>IFERROR(SUM(Y175:Y177),"0")</f>
        <v>3.7800000000000002</v>
      </c>
      <c r="Z179" s="37"/>
      <c r="AA179" s="544"/>
      <c r="AB179" s="544"/>
      <c r="AC179" s="544"/>
    </row>
    <row r="180" spans="1:68" ht="14.25" customHeight="1" x14ac:dyDescent="0.25">
      <c r="A180" s="557" t="s">
        <v>296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5">
        <v>4680115886797</v>
      </c>
      <c r="E181" s="546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48"/>
      <c r="R181" s="548"/>
      <c r="S181" s="548"/>
      <c r="T181" s="549"/>
      <c r="U181" s="34"/>
      <c r="V181" s="34"/>
      <c r="W181" s="35" t="s">
        <v>69</v>
      </c>
      <c r="X181" s="541">
        <v>1</v>
      </c>
      <c r="Y181" s="542">
        <f>IFERROR(IF(X181="",0,CEILING((X181/$H181),1)*$H181),"")</f>
        <v>1.26</v>
      </c>
      <c r="Z181" s="36">
        <f>IFERROR(IF(Y181=0,"",ROUNDUP(Y181/H181,0)*0.0059),"")</f>
        <v>5.8999999999999999E-3</v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1.1507936507936507</v>
      </c>
      <c r="BN181" s="64">
        <f>IFERROR(Y181*I181/H181,"0")</f>
        <v>1.45</v>
      </c>
      <c r="BO181" s="64">
        <f>IFERROR(1/J181*(X181/H181),"0")</f>
        <v>3.6743092298647849E-3</v>
      </c>
      <c r="BP181" s="64">
        <f>IFERROR(1/J181*(Y181/H181),"0")</f>
        <v>4.6296296296296294E-3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3">
        <f>IFERROR(X181/H181,"0")</f>
        <v>0.79365079365079361</v>
      </c>
      <c r="Y182" s="543">
        <f>IFERROR(Y181/H181,"0")</f>
        <v>1</v>
      </c>
      <c r="Z182" s="543">
        <f>IFERROR(IF(Z181="",0,Z181),"0")</f>
        <v>5.8999999999999999E-3</v>
      </c>
      <c r="AA182" s="544"/>
      <c r="AB182" s="544"/>
      <c r="AC182" s="544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3">
        <f>IFERROR(SUM(X181:X181),"0")</f>
        <v>1</v>
      </c>
      <c r="Y183" s="543">
        <f>IFERROR(SUM(Y181:Y181),"0")</f>
        <v>1.26</v>
      </c>
      <c r="Z183" s="37"/>
      <c r="AA183" s="544"/>
      <c r="AB183" s="544"/>
      <c r="AC183" s="544"/>
    </row>
    <row r="184" spans="1:68" ht="16.5" customHeight="1" x14ac:dyDescent="0.25">
      <c r="A184" s="558" t="s">
        <v>299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6"/>
      <c r="AB184" s="536"/>
      <c r="AC184" s="536"/>
    </row>
    <row r="185" spans="1:68" ht="14.25" customHeight="1" x14ac:dyDescent="0.25">
      <c r="A185" s="557" t="s">
        <v>99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300</v>
      </c>
      <c r="B186" s="54" t="s">
        <v>301</v>
      </c>
      <c r="C186" s="31">
        <v>4301011450</v>
      </c>
      <c r="D186" s="545">
        <v>4680115881402</v>
      </c>
      <c r="E186" s="546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48"/>
      <c r="R186" s="548"/>
      <c r="S186" s="548"/>
      <c r="T186" s="549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303</v>
      </c>
      <c r="B187" s="54" t="s">
        <v>304</v>
      </c>
      <c r="C187" s="31">
        <v>4301011768</v>
      </c>
      <c r="D187" s="545">
        <v>4680115881396</v>
      </c>
      <c r="E187" s="546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48"/>
      <c r="R187" s="548"/>
      <c r="S187" s="548"/>
      <c r="T187" s="549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customHeight="1" x14ac:dyDescent="0.25">
      <c r="A190" s="557" t="s">
        <v>135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305</v>
      </c>
      <c r="B191" s="54" t="s">
        <v>306</v>
      </c>
      <c r="C191" s="31">
        <v>4301020261</v>
      </c>
      <c r="D191" s="545">
        <v>4680115882935</v>
      </c>
      <c r="E191" s="546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48"/>
      <c r="R191" s="548"/>
      <c r="S191" s="548"/>
      <c r="T191" s="549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45">
        <v>4680115880764</v>
      </c>
      <c r="E192" s="546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188</v>
      </c>
      <c r="M192" s="33" t="s">
        <v>104</v>
      </c>
      <c r="N192" s="33"/>
      <c r="O192" s="32">
        <v>50</v>
      </c>
      <c r="P192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48"/>
      <c r="R192" s="548"/>
      <c r="S192" s="548"/>
      <c r="T192" s="549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customHeight="1" x14ac:dyDescent="0.25">
      <c r="A195" s="557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5">
        <v>4680115882683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110</v>
      </c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69</v>
      </c>
      <c r="X196" s="541">
        <v>242</v>
      </c>
      <c r="Y196" s="542">
        <f t="shared" ref="Y196:Y203" si="10">IFERROR(IF(X196="",0,CEILING((X196/$H196),1)*$H196),"")</f>
        <v>243.00000000000003</v>
      </c>
      <c r="Z196" s="36">
        <f>IFERROR(IF(Y196=0,"",ROUNDUP(Y196/H196,0)*0.00902),"")</f>
        <v>0.40590000000000004</v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251.41111111111113</v>
      </c>
      <c r="BN196" s="64">
        <f t="shared" ref="BN196:BN203" si="12">IFERROR(Y196*I196/H196,"0")</f>
        <v>252.45000000000002</v>
      </c>
      <c r="BO196" s="64">
        <f t="shared" ref="BO196:BO203" si="13">IFERROR(1/J196*(X196/H196),"0")</f>
        <v>0.33950617283950613</v>
      </c>
      <c r="BP196" s="64">
        <f t="shared" ref="BP196:BP203" si="14">IFERROR(1/J196*(Y196/H196),"0")</f>
        <v>0.34090909090909094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5">
        <v>4680115882690</v>
      </c>
      <c r="E197" s="546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110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48"/>
      <c r="R197" s="548"/>
      <c r="S197" s="548"/>
      <c r="T197" s="549"/>
      <c r="U197" s="34"/>
      <c r="V197" s="34"/>
      <c r="W197" s="35" t="s">
        <v>69</v>
      </c>
      <c r="X197" s="541">
        <v>0</v>
      </c>
      <c r="Y197" s="542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45">
        <v>4680115882669</v>
      </c>
      <c r="E198" s="546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110</v>
      </c>
      <c r="M198" s="33" t="s">
        <v>68</v>
      </c>
      <c r="N198" s="33"/>
      <c r="O198" s="32">
        <v>40</v>
      </c>
      <c r="P198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48"/>
      <c r="R198" s="548"/>
      <c r="S198" s="548"/>
      <c r="T198" s="549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5">
        <v>4680115882676</v>
      </c>
      <c r="E199" s="546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110</v>
      </c>
      <c r="M199" s="33" t="s">
        <v>68</v>
      </c>
      <c r="N199" s="33"/>
      <c r="O199" s="32">
        <v>40</v>
      </c>
      <c r="P199" s="8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48"/>
      <c r="R199" s="548"/>
      <c r="S199" s="548"/>
      <c r="T199" s="549"/>
      <c r="U199" s="34"/>
      <c r="V199" s="34"/>
      <c r="W199" s="35" t="s">
        <v>69</v>
      </c>
      <c r="X199" s="541">
        <v>140</v>
      </c>
      <c r="Y199" s="542">
        <f t="shared" si="10"/>
        <v>140.4</v>
      </c>
      <c r="Z199" s="36">
        <f>IFERROR(IF(Y199=0,"",ROUNDUP(Y199/H199,0)*0.00902),"")</f>
        <v>0.23452000000000001</v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145.44444444444446</v>
      </c>
      <c r="BN199" s="64">
        <f t="shared" si="12"/>
        <v>145.86000000000001</v>
      </c>
      <c r="BO199" s="64">
        <f t="shared" si="13"/>
        <v>0.19640852974186307</v>
      </c>
      <c r="BP199" s="64">
        <f t="shared" si="14"/>
        <v>0.19696969696969696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5">
        <v>4680115884014</v>
      </c>
      <c r="E200" s="546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69</v>
      </c>
      <c r="X200" s="541">
        <v>62</v>
      </c>
      <c r="Y200" s="542">
        <f t="shared" si="10"/>
        <v>63</v>
      </c>
      <c r="Z200" s="36">
        <f>IFERROR(IF(Y200=0,"",ROUNDUP(Y200/H200,0)*0.00502),"")</f>
        <v>0.1757</v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66.477777777777774</v>
      </c>
      <c r="BN200" s="64">
        <f t="shared" si="12"/>
        <v>67.55</v>
      </c>
      <c r="BO200" s="64">
        <f t="shared" si="13"/>
        <v>0.14719848053181386</v>
      </c>
      <c r="BP200" s="64">
        <f t="shared" si="14"/>
        <v>0.1495726495726496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5">
        <v>4680115884007</v>
      </c>
      <c r="E201" s="546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48"/>
      <c r="R201" s="548"/>
      <c r="S201" s="548"/>
      <c r="T201" s="549"/>
      <c r="U201" s="34"/>
      <c r="V201" s="34"/>
      <c r="W201" s="35" t="s">
        <v>69</v>
      </c>
      <c r="X201" s="541">
        <v>27</v>
      </c>
      <c r="Y201" s="542">
        <f t="shared" si="10"/>
        <v>27</v>
      </c>
      <c r="Z201" s="36">
        <f>IFERROR(IF(Y201=0,"",ROUNDUP(Y201/H201,0)*0.00502),"")</f>
        <v>7.5300000000000006E-2</v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28.499999999999996</v>
      </c>
      <c r="BN201" s="64">
        <f t="shared" si="12"/>
        <v>28.499999999999996</v>
      </c>
      <c r="BO201" s="64">
        <f t="shared" si="13"/>
        <v>6.4102564102564111E-2</v>
      </c>
      <c r="BP201" s="64">
        <f t="shared" si="14"/>
        <v>6.4102564102564111E-2</v>
      </c>
    </row>
    <row r="202" spans="1:68" ht="27" customHeight="1" x14ac:dyDescent="0.25">
      <c r="A202" s="54" t="s">
        <v>326</v>
      </c>
      <c r="B202" s="54" t="s">
        <v>327</v>
      </c>
      <c r="C202" s="31">
        <v>4301031229</v>
      </c>
      <c r="D202" s="545">
        <v>4680115884038</v>
      </c>
      <c r="E202" s="546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48"/>
      <c r="R202" s="548"/>
      <c r="S202" s="548"/>
      <c r="T202" s="549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5">
        <v>4680115884021</v>
      </c>
      <c r="E203" s="546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48"/>
      <c r="R203" s="548"/>
      <c r="S203" s="548"/>
      <c r="T203" s="549"/>
      <c r="U203" s="34"/>
      <c r="V203" s="34"/>
      <c r="W203" s="35" t="s">
        <v>69</v>
      </c>
      <c r="X203" s="541">
        <v>11</v>
      </c>
      <c r="Y203" s="542">
        <f t="shared" si="10"/>
        <v>12.6</v>
      </c>
      <c r="Z203" s="36">
        <f>IFERROR(IF(Y203=0,"",ROUNDUP(Y203/H203,0)*0.00502),"")</f>
        <v>3.5140000000000005E-2</v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11.611111111111111</v>
      </c>
      <c r="BN203" s="64">
        <f t="shared" si="12"/>
        <v>13.299999999999999</v>
      </c>
      <c r="BO203" s="64">
        <f t="shared" si="13"/>
        <v>2.6115859449192782E-2</v>
      </c>
      <c r="BP203" s="64">
        <f t="shared" si="14"/>
        <v>2.9914529914529919E-2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126.29629629629629</v>
      </c>
      <c r="Y204" s="543">
        <f>IFERROR(Y196/H196,"0")+IFERROR(Y197/H197,"0")+IFERROR(Y198/H198,"0")+IFERROR(Y199/H199,"0")+IFERROR(Y200/H200,"0")+IFERROR(Y201/H201,"0")+IFERROR(Y202/H202,"0")+IFERROR(Y203/H203,"0")</f>
        <v>128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0.92656000000000005</v>
      </c>
      <c r="AA204" s="544"/>
      <c r="AB204" s="544"/>
      <c r="AC204" s="544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3">
        <f>IFERROR(SUM(X196:X203),"0")</f>
        <v>482</v>
      </c>
      <c r="Y205" s="543">
        <f>IFERROR(SUM(Y196:Y203),"0")</f>
        <v>486.00000000000006</v>
      </c>
      <c r="Z205" s="37"/>
      <c r="AA205" s="544"/>
      <c r="AB205" s="544"/>
      <c r="AC205" s="544"/>
    </row>
    <row r="206" spans="1:68" ht="14.25" customHeight="1" x14ac:dyDescent="0.25">
      <c r="A206" s="557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330</v>
      </c>
      <c r="B207" s="54" t="s">
        <v>331</v>
      </c>
      <c r="C207" s="31">
        <v>4301051408</v>
      </c>
      <c r="D207" s="545">
        <v>4680115881594</v>
      </c>
      <c r="E207" s="546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 t="s">
        <v>103</v>
      </c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48"/>
      <c r="R207" s="548"/>
      <c r="S207" s="548"/>
      <c r="T207" s="549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 t="s">
        <v>106</v>
      </c>
      <c r="AK207" s="68">
        <v>64.8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4301051411</v>
      </c>
      <c r="D208" s="545">
        <v>4680115881617</v>
      </c>
      <c r="E208" s="546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 t="s">
        <v>103</v>
      </c>
      <c r="M208" s="33" t="s">
        <v>77</v>
      </c>
      <c r="N208" s="33"/>
      <c r="O208" s="32">
        <v>40</v>
      </c>
      <c r="P208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48"/>
      <c r="R208" s="548"/>
      <c r="S208" s="548"/>
      <c r="T208" s="549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 t="s">
        <v>106</v>
      </c>
      <c r="AK208" s="68">
        <v>64.8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5">
        <v>4680115880573</v>
      </c>
      <c r="E209" s="546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48"/>
      <c r="R209" s="548"/>
      <c r="S209" s="548"/>
      <c r="T209" s="549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5">
        <v>4680115882195</v>
      </c>
      <c r="E210" s="546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69</v>
      </c>
      <c r="X210" s="541">
        <v>240</v>
      </c>
      <c r="Y210" s="542">
        <f t="shared" si="15"/>
        <v>240</v>
      </c>
      <c r="Z210" s="36">
        <f t="shared" ref="Z210:Z215" si="20">IFERROR(IF(Y210=0,"",ROUNDUP(Y210/H210,0)*0.00651),"")</f>
        <v>0.65100000000000002</v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267</v>
      </c>
      <c r="BN210" s="64">
        <f t="shared" si="17"/>
        <v>267</v>
      </c>
      <c r="BO210" s="64">
        <f t="shared" si="18"/>
        <v>0.5494505494505495</v>
      </c>
      <c r="BP210" s="64">
        <f t="shared" si="19"/>
        <v>0.5494505494505495</v>
      </c>
    </row>
    <row r="211" spans="1:68" ht="27" customHeight="1" x14ac:dyDescent="0.25">
      <c r="A211" s="54" t="s">
        <v>341</v>
      </c>
      <c r="B211" s="54" t="s">
        <v>342</v>
      </c>
      <c r="C211" s="31">
        <v>4301051752</v>
      </c>
      <c r="D211" s="545">
        <v>4680115882607</v>
      </c>
      <c r="E211" s="546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48"/>
      <c r="R211" s="548"/>
      <c r="S211" s="548"/>
      <c r="T211" s="549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5">
        <v>4680115880092</v>
      </c>
      <c r="E212" s="546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188</v>
      </c>
      <c r="M212" s="33" t="s">
        <v>77</v>
      </c>
      <c r="N212" s="33"/>
      <c r="O212" s="32">
        <v>45</v>
      </c>
      <c r="P212" s="7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69</v>
      </c>
      <c r="X212" s="541">
        <v>156</v>
      </c>
      <c r="Y212" s="542">
        <f t="shared" si="15"/>
        <v>156</v>
      </c>
      <c r="Z212" s="36">
        <f t="shared" si="20"/>
        <v>0.42315000000000003</v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172.38000000000002</v>
      </c>
      <c r="BN212" s="64">
        <f t="shared" si="17"/>
        <v>172.38000000000002</v>
      </c>
      <c r="BO212" s="64">
        <f t="shared" si="18"/>
        <v>0.35714285714285715</v>
      </c>
      <c r="BP212" s="64">
        <f t="shared" si="19"/>
        <v>0.35714285714285715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5">
        <v>4680115880221</v>
      </c>
      <c r="E213" s="546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188</v>
      </c>
      <c r="M213" s="33" t="s">
        <v>77</v>
      </c>
      <c r="N213" s="33"/>
      <c r="O213" s="32">
        <v>45</v>
      </c>
      <c r="P213" s="5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48"/>
      <c r="R213" s="548"/>
      <c r="S213" s="548"/>
      <c r="T213" s="549"/>
      <c r="U213" s="34"/>
      <c r="V213" s="34"/>
      <c r="W213" s="35" t="s">
        <v>69</v>
      </c>
      <c r="X213" s="541">
        <v>70</v>
      </c>
      <c r="Y213" s="542">
        <f t="shared" si="15"/>
        <v>72</v>
      </c>
      <c r="Z213" s="36">
        <f t="shared" si="20"/>
        <v>0.1953</v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77.350000000000009</v>
      </c>
      <c r="BN213" s="64">
        <f t="shared" si="17"/>
        <v>79.560000000000016</v>
      </c>
      <c r="BO213" s="64">
        <f t="shared" si="18"/>
        <v>0.16025641025641027</v>
      </c>
      <c r="BP213" s="64">
        <f t="shared" si="19"/>
        <v>0.16483516483516486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5">
        <v>4680115880504</v>
      </c>
      <c r="E214" s="546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48"/>
      <c r="R214" s="548"/>
      <c r="S214" s="548"/>
      <c r="T214" s="549"/>
      <c r="U214" s="34"/>
      <c r="V214" s="34"/>
      <c r="W214" s="35" t="s">
        <v>69</v>
      </c>
      <c r="X214" s="541">
        <v>159</v>
      </c>
      <c r="Y214" s="542">
        <f t="shared" si="15"/>
        <v>160.79999999999998</v>
      </c>
      <c r="Z214" s="36">
        <f t="shared" si="20"/>
        <v>0.43617</v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175.69500000000002</v>
      </c>
      <c r="BN214" s="64">
        <f t="shared" si="17"/>
        <v>177.684</v>
      </c>
      <c r="BO214" s="64">
        <f t="shared" si="18"/>
        <v>0.36401098901098905</v>
      </c>
      <c r="BP214" s="64">
        <f t="shared" si="19"/>
        <v>0.36813186813186816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5">
        <v>4680115882164</v>
      </c>
      <c r="E215" s="546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48"/>
      <c r="R215" s="548"/>
      <c r="S215" s="548"/>
      <c r="T215" s="549"/>
      <c r="U215" s="34"/>
      <c r="V215" s="34"/>
      <c r="W215" s="35" t="s">
        <v>69</v>
      </c>
      <c r="X215" s="541">
        <v>0</v>
      </c>
      <c r="Y215" s="542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260.41666666666663</v>
      </c>
      <c r="Y216" s="543">
        <f>IFERROR(Y207/H207,"0")+IFERROR(Y208/H208,"0")+IFERROR(Y209/H209,"0")+IFERROR(Y210/H210,"0")+IFERROR(Y211/H211,"0")+IFERROR(Y212/H212,"0")+IFERROR(Y213/H213,"0")+IFERROR(Y214/H214,"0")+IFERROR(Y215/H215,"0")</f>
        <v>262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1.7056199999999999</v>
      </c>
      <c r="AA216" s="544"/>
      <c r="AB216" s="544"/>
      <c r="AC216" s="544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3">
        <f>IFERROR(SUM(X207:X215),"0")</f>
        <v>625</v>
      </c>
      <c r="Y217" s="543">
        <f>IFERROR(SUM(Y207:Y215),"0")</f>
        <v>628.79999999999995</v>
      </c>
      <c r="Z217" s="37"/>
      <c r="AA217" s="544"/>
      <c r="AB217" s="544"/>
      <c r="AC217" s="544"/>
    </row>
    <row r="218" spans="1:68" ht="14.25" customHeight="1" x14ac:dyDescent="0.25">
      <c r="A218" s="557" t="s">
        <v>165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45">
        <v>4680115880818</v>
      </c>
      <c r="E219" s="546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188</v>
      </c>
      <c r="M219" s="33" t="s">
        <v>84</v>
      </c>
      <c r="N219" s="33"/>
      <c r="O219" s="32">
        <v>40</v>
      </c>
      <c r="P219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48"/>
      <c r="R219" s="548"/>
      <c r="S219" s="548"/>
      <c r="T219" s="549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5">
        <v>4680115880801</v>
      </c>
      <c r="E220" s="546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188</v>
      </c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48"/>
      <c r="R220" s="548"/>
      <c r="S220" s="548"/>
      <c r="T220" s="549"/>
      <c r="U220" s="34"/>
      <c r="V220" s="34"/>
      <c r="W220" s="35" t="s">
        <v>69</v>
      </c>
      <c r="X220" s="541">
        <v>14</v>
      </c>
      <c r="Y220" s="542">
        <f>IFERROR(IF(X220="",0,CEILING((X220/$H220),1)*$H220),"")</f>
        <v>14.399999999999999</v>
      </c>
      <c r="Z220" s="36">
        <f>IFERROR(IF(Y220=0,"",ROUNDUP(Y220/H220,0)*0.00651),"")</f>
        <v>3.9059999999999997E-2</v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15.47</v>
      </c>
      <c r="BN220" s="64">
        <f>IFERROR(Y220*I220/H220,"0")</f>
        <v>15.912000000000001</v>
      </c>
      <c r="BO220" s="64">
        <f>IFERROR(1/J220*(X220/H220),"0")</f>
        <v>3.2051282051282055E-2</v>
      </c>
      <c r="BP220" s="64">
        <f>IFERROR(1/J220*(Y220/H220),"0")</f>
        <v>3.2967032967032968E-2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3">
        <f>IFERROR(X219/H219,"0")+IFERROR(X220/H220,"0")</f>
        <v>5.8333333333333339</v>
      </c>
      <c r="Y221" s="543">
        <f>IFERROR(Y219/H219,"0")+IFERROR(Y220/H220,"0")</f>
        <v>6</v>
      </c>
      <c r="Z221" s="543">
        <f>IFERROR(IF(Z219="",0,Z219),"0")+IFERROR(IF(Z220="",0,Z220),"0")</f>
        <v>3.9059999999999997E-2</v>
      </c>
      <c r="AA221" s="544"/>
      <c r="AB221" s="544"/>
      <c r="AC221" s="544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3">
        <f>IFERROR(SUM(X219:X220),"0")</f>
        <v>14</v>
      </c>
      <c r="Y222" s="543">
        <f>IFERROR(SUM(Y219:Y220),"0")</f>
        <v>14.399999999999999</v>
      </c>
      <c r="Z222" s="37"/>
      <c r="AA222" s="544"/>
      <c r="AB222" s="544"/>
      <c r="AC222" s="544"/>
    </row>
    <row r="223" spans="1:68" ht="16.5" customHeight="1" x14ac:dyDescent="0.25">
      <c r="A223" s="558" t="s">
        <v>359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6"/>
      <c r="AB223" s="536"/>
      <c r="AC223" s="536"/>
    </row>
    <row r="224" spans="1:68" ht="14.25" customHeight="1" x14ac:dyDescent="0.25">
      <c r="A224" s="557" t="s">
        <v>99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45">
        <v>4680115884137</v>
      </c>
      <c r="E225" s="546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48"/>
      <c r="R225" s="548"/>
      <c r="S225" s="548"/>
      <c r="T225" s="549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4301011724</v>
      </c>
      <c r="D226" s="545">
        <v>4680115884236</v>
      </c>
      <c r="E226" s="546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48"/>
      <c r="R226" s="548"/>
      <c r="S226" s="548"/>
      <c r="T226" s="549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4301011721</v>
      </c>
      <c r="D227" s="545">
        <v>4680115884175</v>
      </c>
      <c r="E227" s="546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48"/>
      <c r="R227" s="548"/>
      <c r="S227" s="548"/>
      <c r="T227" s="549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5">
        <v>4680115884144</v>
      </c>
      <c r="E228" s="546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69</v>
      </c>
      <c r="X228" s="541">
        <v>5</v>
      </c>
      <c r="Y228" s="542">
        <f t="shared" si="21"/>
        <v>8</v>
      </c>
      <c r="Z228" s="36">
        <f>IFERROR(IF(Y228=0,"",ROUNDUP(Y228/H228,0)*0.00902),"")</f>
        <v>1.804E-2</v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5.2625000000000002</v>
      </c>
      <c r="BN228" s="64">
        <f t="shared" si="23"/>
        <v>8.42</v>
      </c>
      <c r="BO228" s="64">
        <f t="shared" si="24"/>
        <v>9.46969696969697E-3</v>
      </c>
      <c r="BP228" s="64">
        <f t="shared" si="25"/>
        <v>1.5151515151515152E-2</v>
      </c>
    </row>
    <row r="229" spans="1:68" ht="27" customHeight="1" x14ac:dyDescent="0.25">
      <c r="A229" s="54" t="s">
        <v>369</v>
      </c>
      <c r="B229" s="54" t="s">
        <v>371</v>
      </c>
      <c r="C229" s="31">
        <v>4301012196</v>
      </c>
      <c r="D229" s="545">
        <v>4680115884144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48"/>
      <c r="R229" s="548"/>
      <c r="S229" s="548"/>
      <c r="T229" s="549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45">
        <v>4680115886551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48"/>
      <c r="R230" s="548"/>
      <c r="S230" s="548"/>
      <c r="T230" s="549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45">
        <v>4680115884182</v>
      </c>
      <c r="E231" s="546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48"/>
      <c r="R231" s="548"/>
      <c r="S231" s="548"/>
      <c r="T231" s="549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4301012228</v>
      </c>
      <c r="D232" s="545">
        <v>4680115887282</v>
      </c>
      <c r="E232" s="546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4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48"/>
      <c r="R232" s="548"/>
      <c r="S232" s="548"/>
      <c r="T232" s="549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4301011722</v>
      </c>
      <c r="D233" s="545">
        <v>4680115884205</v>
      </c>
      <c r="E233" s="546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48"/>
      <c r="R233" s="548"/>
      <c r="S233" s="548"/>
      <c r="T233" s="549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customHeight="1" x14ac:dyDescent="0.25">
      <c r="A234" s="54" t="s">
        <v>379</v>
      </c>
      <c r="B234" s="54" t="s">
        <v>381</v>
      </c>
      <c r="C234" s="31">
        <v>4301012195</v>
      </c>
      <c r="D234" s="545">
        <v>4680115884205</v>
      </c>
      <c r="E234" s="546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48"/>
      <c r="R234" s="548"/>
      <c r="S234" s="548"/>
      <c r="T234" s="549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1.25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2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1.804E-2</v>
      </c>
      <c r="AA235" s="544"/>
      <c r="AB235" s="544"/>
      <c r="AC235" s="544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3">
        <f>IFERROR(SUM(X225:X234),"0")</f>
        <v>5</v>
      </c>
      <c r="Y236" s="543">
        <f>IFERROR(SUM(Y225:Y234),"0")</f>
        <v>8</v>
      </c>
      <c r="Z236" s="37"/>
      <c r="AA236" s="544"/>
      <c r="AB236" s="544"/>
      <c r="AC236" s="544"/>
    </row>
    <row r="237" spans="1:68" ht="14.25" customHeight="1" x14ac:dyDescent="0.25">
      <c r="A237" s="557" t="s">
        <v>135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4301020377</v>
      </c>
      <c r="D238" s="545">
        <v>4680115885981</v>
      </c>
      <c r="E238" s="546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48"/>
      <c r="R238" s="548"/>
      <c r="S238" s="548"/>
      <c r="T238" s="549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7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5">
        <v>4680115886803</v>
      </c>
      <c r="E242" s="546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48"/>
      <c r="R242" s="548"/>
      <c r="S242" s="548"/>
      <c r="T242" s="549"/>
      <c r="U242" s="34"/>
      <c r="V242" s="34"/>
      <c r="W242" s="35" t="s">
        <v>69</v>
      </c>
      <c r="X242" s="541">
        <v>1</v>
      </c>
      <c r="Y242" s="542">
        <f>IFERROR(IF(X242="",0,CEILING((X242/$H242),1)*$H242),"")</f>
        <v>1.8</v>
      </c>
      <c r="Z242" s="36">
        <f>IFERROR(IF(Y242=0,"",ROUNDUP(Y242/H242,0)*0.0059),"")</f>
        <v>5.8999999999999999E-3</v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1.0972222222222223</v>
      </c>
      <c r="BN242" s="64">
        <f>IFERROR(Y242*I242/H242,"0")</f>
        <v>1.9750000000000001</v>
      </c>
      <c r="BO242" s="64">
        <f>IFERROR(1/J242*(X242/H242),"0")</f>
        <v>2.5720164609053498E-3</v>
      </c>
      <c r="BP242" s="64">
        <f>IFERROR(1/J242*(Y242/H242),"0")</f>
        <v>4.6296296296296294E-3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3">
        <f>IFERROR(X242/H242,"0")</f>
        <v>0.55555555555555558</v>
      </c>
      <c r="Y243" s="543">
        <f>IFERROR(Y242/H242,"0")</f>
        <v>1</v>
      </c>
      <c r="Z243" s="543">
        <f>IFERROR(IF(Z242="",0,Z242),"0")</f>
        <v>5.8999999999999999E-3</v>
      </c>
      <c r="AA243" s="544"/>
      <c r="AB243" s="544"/>
      <c r="AC243" s="544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3">
        <f>IFERROR(SUM(X242:X242),"0")</f>
        <v>1</v>
      </c>
      <c r="Y244" s="543">
        <f>IFERROR(SUM(Y242:Y242),"0")</f>
        <v>1.8</v>
      </c>
      <c r="Z244" s="37"/>
      <c r="AA244" s="544"/>
      <c r="AB244" s="544"/>
      <c r="AC244" s="544"/>
    </row>
    <row r="245" spans="1:68" ht="14.25" customHeight="1" x14ac:dyDescent="0.25">
      <c r="A245" s="557" t="s">
        <v>389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45">
        <v>4680115886704</v>
      </c>
      <c r="E246" s="546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48"/>
      <c r="R246" s="548"/>
      <c r="S246" s="548"/>
      <c r="T246" s="549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45">
        <v>4680115886681</v>
      </c>
      <c r="E247" s="546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48"/>
      <c r="R247" s="548"/>
      <c r="S247" s="548"/>
      <c r="T247" s="549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5">
        <v>4680115886735</v>
      </c>
      <c r="E248" s="546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48"/>
      <c r="R248" s="548"/>
      <c r="S248" s="548"/>
      <c r="T248" s="549"/>
      <c r="U248" s="34"/>
      <c r="V248" s="34"/>
      <c r="W248" s="35" t="s">
        <v>69</v>
      </c>
      <c r="X248" s="541">
        <v>2</v>
      </c>
      <c r="Y248" s="542">
        <f>IFERROR(IF(X248="",0,CEILING((X248/$H248),1)*$H248),"")</f>
        <v>2.7</v>
      </c>
      <c r="Z248" s="36">
        <f>IFERROR(IF(Y248=0,"",ROUNDUP(Y248/H248,0)*0.0059),"")</f>
        <v>1.77E-2</v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2.4222222222222225</v>
      </c>
      <c r="BN248" s="64">
        <f>IFERROR(Y248*I248/H248,"0")</f>
        <v>3.2700000000000005</v>
      </c>
      <c r="BO248" s="64">
        <f>IFERROR(1/J248*(X248/H248),"0")</f>
        <v>1.0288065843621399E-2</v>
      </c>
      <c r="BP248" s="64">
        <f>IFERROR(1/J248*(Y248/H248),"0")</f>
        <v>1.3888888888888888E-2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5">
        <v>4680115886728</v>
      </c>
      <c r="E249" s="546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5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48"/>
      <c r="R249" s="548"/>
      <c r="S249" s="548"/>
      <c r="T249" s="549"/>
      <c r="U249" s="34"/>
      <c r="V249" s="34"/>
      <c r="W249" s="35" t="s">
        <v>69</v>
      </c>
      <c r="X249" s="541">
        <v>1</v>
      </c>
      <c r="Y249" s="542">
        <f>IFERROR(IF(X249="",0,CEILING((X249/$H249),1)*$H249),"")</f>
        <v>1.98</v>
      </c>
      <c r="Z249" s="36">
        <f>IFERROR(IF(Y249=0,"",ROUNDUP(Y249/H249,0)*0.0059),"")</f>
        <v>1.18E-2</v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1.1919191919191918</v>
      </c>
      <c r="BN249" s="64">
        <f>IFERROR(Y249*I249/H249,"0")</f>
        <v>2.36</v>
      </c>
      <c r="BO249" s="64">
        <f>IFERROR(1/J249*(X249/H249),"0")</f>
        <v>4.6763935652824546E-3</v>
      </c>
      <c r="BP249" s="64">
        <f>IFERROR(1/J249*(Y249/H249),"0")</f>
        <v>9.2592592592592587E-3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45">
        <v>4680115886711</v>
      </c>
      <c r="E250" s="546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48"/>
      <c r="R250" s="548"/>
      <c r="S250" s="548"/>
      <c r="T250" s="549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3">
        <f>IFERROR(X246/H246,"0")+IFERROR(X247/H247,"0")+IFERROR(X248/H248,"0")+IFERROR(X249/H249,"0")+IFERROR(X250/H250,"0")</f>
        <v>3.2323232323232327</v>
      </c>
      <c r="Y251" s="543">
        <f>IFERROR(Y246/H246,"0")+IFERROR(Y247/H247,"0")+IFERROR(Y248/H248,"0")+IFERROR(Y249/H249,"0")+IFERROR(Y250/H250,"0")</f>
        <v>5</v>
      </c>
      <c r="Z251" s="543">
        <f>IFERROR(IF(Z246="",0,Z246),"0")+IFERROR(IF(Z247="",0,Z247),"0")+IFERROR(IF(Z248="",0,Z248),"0")+IFERROR(IF(Z249="",0,Z249),"0")+IFERROR(IF(Z250="",0,Z250),"0")</f>
        <v>2.9499999999999998E-2</v>
      </c>
      <c r="AA251" s="544"/>
      <c r="AB251" s="544"/>
      <c r="AC251" s="544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3">
        <f>IFERROR(SUM(X246:X250),"0")</f>
        <v>3</v>
      </c>
      <c r="Y252" s="543">
        <f>IFERROR(SUM(Y246:Y250),"0")</f>
        <v>4.68</v>
      </c>
      <c r="Z252" s="37"/>
      <c r="AA252" s="544"/>
      <c r="AB252" s="544"/>
      <c r="AC252" s="544"/>
    </row>
    <row r="253" spans="1:68" ht="16.5" customHeight="1" x14ac:dyDescent="0.25">
      <c r="A253" s="558" t="s">
        <v>401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6"/>
      <c r="AB253" s="536"/>
      <c r="AC253" s="536"/>
    </row>
    <row r="254" spans="1:68" ht="14.25" customHeight="1" x14ac:dyDescent="0.25">
      <c r="A254" s="557" t="s">
        <v>99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402</v>
      </c>
      <c r="B255" s="54" t="s">
        <v>403</v>
      </c>
      <c r="C255" s="31">
        <v>4301011855</v>
      </c>
      <c r="D255" s="545">
        <v>4680115885837</v>
      </c>
      <c r="E255" s="546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 t="s">
        <v>103</v>
      </c>
      <c r="M255" s="33" t="s">
        <v>104</v>
      </c>
      <c r="N255" s="33"/>
      <c r="O255" s="32">
        <v>55</v>
      </c>
      <c r="P255" s="63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48"/>
      <c r="R255" s="548"/>
      <c r="S255" s="548"/>
      <c r="T255" s="549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106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405</v>
      </c>
      <c r="B256" s="54" t="s">
        <v>406</v>
      </c>
      <c r="C256" s="31">
        <v>4301011853</v>
      </c>
      <c r="D256" s="545">
        <v>4680115885851</v>
      </c>
      <c r="E256" s="546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48"/>
      <c r="R256" s="548"/>
      <c r="S256" s="548"/>
      <c r="T256" s="549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45">
        <v>4680115885806</v>
      </c>
      <c r="E257" s="546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48"/>
      <c r="R257" s="548"/>
      <c r="S257" s="548"/>
      <c r="T257" s="549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411</v>
      </c>
      <c r="B258" s="54" t="s">
        <v>412</v>
      </c>
      <c r="C258" s="31">
        <v>4301011852</v>
      </c>
      <c r="D258" s="545">
        <v>4680115885844</v>
      </c>
      <c r="E258" s="546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48"/>
      <c r="R258" s="548"/>
      <c r="S258" s="548"/>
      <c r="T258" s="549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414</v>
      </c>
      <c r="B259" s="54" t="s">
        <v>415</v>
      </c>
      <c r="C259" s="31">
        <v>4301011851</v>
      </c>
      <c r="D259" s="545">
        <v>4680115885820</v>
      </c>
      <c r="E259" s="546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6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48"/>
      <c r="R259" s="548"/>
      <c r="S259" s="548"/>
      <c r="T259" s="549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customHeight="1" x14ac:dyDescent="0.25">
      <c r="A262" s="558" t="s">
        <v>417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6"/>
      <c r="AB262" s="536"/>
      <c r="AC262" s="536"/>
    </row>
    <row r="263" spans="1:68" ht="14.25" customHeight="1" x14ac:dyDescent="0.25">
      <c r="A263" s="557" t="s">
        <v>99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418</v>
      </c>
      <c r="B264" s="54" t="s">
        <v>419</v>
      </c>
      <c r="C264" s="31">
        <v>4301011223</v>
      </c>
      <c r="D264" s="545">
        <v>4607091383423</v>
      </c>
      <c r="E264" s="546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48"/>
      <c r="R264" s="548"/>
      <c r="S264" s="548"/>
      <c r="T264" s="549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420</v>
      </c>
      <c r="B265" s="54" t="s">
        <v>421</v>
      </c>
      <c r="C265" s="31">
        <v>4301012199</v>
      </c>
      <c r="D265" s="545">
        <v>4680115886957</v>
      </c>
      <c r="E265" s="546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48"/>
      <c r="R265" s="548"/>
      <c r="S265" s="548"/>
      <c r="T265" s="549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423</v>
      </c>
      <c r="B266" s="54" t="s">
        <v>424</v>
      </c>
      <c r="C266" s="31">
        <v>4301012098</v>
      </c>
      <c r="D266" s="545">
        <v>4680115885660</v>
      </c>
      <c r="E266" s="546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48"/>
      <c r="R266" s="548"/>
      <c r="S266" s="548"/>
      <c r="T266" s="549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425</v>
      </c>
      <c r="B267" s="54" t="s">
        <v>426</v>
      </c>
      <c r="C267" s="31">
        <v>4301012176</v>
      </c>
      <c r="D267" s="545">
        <v>4680115886773</v>
      </c>
      <c r="E267" s="546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48"/>
      <c r="R267" s="548"/>
      <c r="S267" s="548"/>
      <c r="T267" s="549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customHeight="1" x14ac:dyDescent="0.25">
      <c r="A270" s="558" t="s">
        <v>428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6"/>
      <c r="AB270" s="536"/>
      <c r="AC270" s="536"/>
    </row>
    <row r="271" spans="1:68" ht="14.25" customHeight="1" x14ac:dyDescent="0.25">
      <c r="A271" s="557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429</v>
      </c>
      <c r="B272" s="54" t="s">
        <v>430</v>
      </c>
      <c r="C272" s="31">
        <v>4301051893</v>
      </c>
      <c r="D272" s="545">
        <v>4680115886186</v>
      </c>
      <c r="E272" s="546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48"/>
      <c r="R272" s="548"/>
      <c r="S272" s="548"/>
      <c r="T272" s="549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5">
        <v>4680115881228</v>
      </c>
      <c r="E273" s="546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188</v>
      </c>
      <c r="M273" s="33" t="s">
        <v>84</v>
      </c>
      <c r="N273" s="33"/>
      <c r="O273" s="32">
        <v>40</v>
      </c>
      <c r="P273" s="6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48"/>
      <c r="R273" s="548"/>
      <c r="S273" s="548"/>
      <c r="T273" s="549"/>
      <c r="U273" s="34"/>
      <c r="V273" s="34"/>
      <c r="W273" s="35" t="s">
        <v>69</v>
      </c>
      <c r="X273" s="541">
        <v>0</v>
      </c>
      <c r="Y273" s="542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5">
        <v>4680115881211</v>
      </c>
      <c r="E274" s="546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188</v>
      </c>
      <c r="M274" s="33" t="s">
        <v>77</v>
      </c>
      <c r="N274" s="33"/>
      <c r="O274" s="32">
        <v>45</v>
      </c>
      <c r="P274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48"/>
      <c r="R274" s="548"/>
      <c r="S274" s="548"/>
      <c r="T274" s="549"/>
      <c r="U274" s="34"/>
      <c r="V274" s="34"/>
      <c r="W274" s="35" t="s">
        <v>69</v>
      </c>
      <c r="X274" s="541">
        <v>11</v>
      </c>
      <c r="Y274" s="542">
        <f>IFERROR(IF(X274="",0,CEILING((X274/$H274),1)*$H274),"")</f>
        <v>12</v>
      </c>
      <c r="Z274" s="36">
        <f>IFERROR(IF(Y274=0,"",ROUNDUP(Y274/H274,0)*0.00651),"")</f>
        <v>3.2550000000000003E-2</v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11.825000000000001</v>
      </c>
      <c r="BN274" s="64">
        <f>IFERROR(Y274*I274/H274,"0")</f>
        <v>12.9</v>
      </c>
      <c r="BO274" s="64">
        <f>IFERROR(1/J274*(X274/H274),"0")</f>
        <v>2.5183150183150187E-2</v>
      </c>
      <c r="BP274" s="64">
        <f>IFERROR(1/J274*(Y274/H274),"0")</f>
        <v>2.7472527472527476E-2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3">
        <f>IFERROR(X272/H272,"0")+IFERROR(X273/H273,"0")+IFERROR(X274/H274,"0")</f>
        <v>4.5833333333333339</v>
      </c>
      <c r="Y275" s="543">
        <f>IFERROR(Y272/H272,"0")+IFERROR(Y273/H273,"0")+IFERROR(Y274/H274,"0")</f>
        <v>5</v>
      </c>
      <c r="Z275" s="543">
        <f>IFERROR(IF(Z272="",0,Z272),"0")+IFERROR(IF(Z273="",0,Z273),"0")+IFERROR(IF(Z274="",0,Z274),"0")</f>
        <v>3.2550000000000003E-2</v>
      </c>
      <c r="AA275" s="544"/>
      <c r="AB275" s="544"/>
      <c r="AC275" s="544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3">
        <f>IFERROR(SUM(X272:X274),"0")</f>
        <v>11</v>
      </c>
      <c r="Y276" s="543">
        <f>IFERROR(SUM(Y272:Y274),"0")</f>
        <v>12</v>
      </c>
      <c r="Z276" s="37"/>
      <c r="AA276" s="544"/>
      <c r="AB276" s="544"/>
      <c r="AC276" s="544"/>
    </row>
    <row r="277" spans="1:68" ht="16.5" customHeight="1" x14ac:dyDescent="0.25">
      <c r="A277" s="558" t="s">
        <v>437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6"/>
      <c r="AB277" s="536"/>
      <c r="AC277" s="536"/>
    </row>
    <row r="278" spans="1:68" ht="14.25" customHeight="1" x14ac:dyDescent="0.25">
      <c r="A278" s="557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438</v>
      </c>
      <c r="B279" s="54" t="s">
        <v>439</v>
      </c>
      <c r="C279" s="31">
        <v>4301031307</v>
      </c>
      <c r="D279" s="545">
        <v>4680115880344</v>
      </c>
      <c r="E279" s="546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48"/>
      <c r="R279" s="548"/>
      <c r="S279" s="548"/>
      <c r="T279" s="549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441</v>
      </c>
      <c r="B280" s="54" t="s">
        <v>442</v>
      </c>
      <c r="C280" s="31">
        <v>4301031429</v>
      </c>
      <c r="D280" s="545">
        <v>4680115886919</v>
      </c>
      <c r="E280" s="546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6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48"/>
      <c r="R280" s="548"/>
      <c r="S280" s="548"/>
      <c r="T280" s="549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customHeight="1" x14ac:dyDescent="0.25">
      <c r="A283" s="557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444</v>
      </c>
      <c r="B284" s="54" t="s">
        <v>445</v>
      </c>
      <c r="C284" s="31">
        <v>4301051782</v>
      </c>
      <c r="D284" s="545">
        <v>4680115884618</v>
      </c>
      <c r="E284" s="546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48"/>
      <c r="R284" s="548"/>
      <c r="S284" s="548"/>
      <c r="T284" s="549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customHeight="1" x14ac:dyDescent="0.25">
      <c r="A287" s="558" t="s">
        <v>447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6"/>
      <c r="AB287" s="536"/>
      <c r="AC287" s="536"/>
    </row>
    <row r="288" spans="1:68" ht="14.25" customHeight="1" x14ac:dyDescent="0.25">
      <c r="A288" s="557" t="s">
        <v>99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5">
        <v>4680115885615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5">
        <v>4680115885646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5">
        <v>4680115885554</v>
      </c>
      <c r="E291" s="546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5">
        <v>4680115885622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5">
        <v>4680115885608</v>
      </c>
      <c r="E293" s="546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1" t="s">
        <v>71</v>
      </c>
      <c r="Q294" s="562"/>
      <c r="R294" s="562"/>
      <c r="S294" s="562"/>
      <c r="T294" s="562"/>
      <c r="U294" s="562"/>
      <c r="V294" s="563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customHeight="1" x14ac:dyDescent="0.25">
      <c r="A296" s="557" t="s">
        <v>64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7"/>
      <c r="AB296" s="537"/>
      <c r="AC296" s="537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5">
        <v>4607091387193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5">
        <v>4607091387230</v>
      </c>
      <c r="E298" s="546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106</v>
      </c>
      <c r="AK298" s="68">
        <v>50.4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5">
        <v>4607091387292</v>
      </c>
      <c r="E299" s="546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5">
        <v>4607091387285</v>
      </c>
      <c r="E300" s="546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5">
        <v>4607091389845</v>
      </c>
      <c r="E301" s="546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273</v>
      </c>
      <c r="M301" s="33" t="s">
        <v>68</v>
      </c>
      <c r="N301" s="33"/>
      <c r="O301" s="32">
        <v>40</v>
      </c>
      <c r="P301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5">
        <v>4680115882881</v>
      </c>
      <c r="E302" s="546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5">
        <v>4607091383836</v>
      </c>
      <c r="E303" s="546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1" t="s">
        <v>71</v>
      </c>
      <c r="Q304" s="562"/>
      <c r="R304" s="562"/>
      <c r="S304" s="562"/>
      <c r="T304" s="562"/>
      <c r="U304" s="562"/>
      <c r="V304" s="563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customHeight="1" x14ac:dyDescent="0.25">
      <c r="A306" s="557" t="s">
        <v>73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7"/>
      <c r="AB306" s="537"/>
      <c r="AC306" s="537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5">
        <v>4607091387766</v>
      </c>
      <c r="E307" s="546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 t="s">
        <v>106</v>
      </c>
      <c r="AK307" s="68">
        <v>62.4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5">
        <v>4607091387957</v>
      </c>
      <c r="E308" s="546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5">
        <v>4607091387964</v>
      </c>
      <c r="E309" s="546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5">
        <v>4680115884588</v>
      </c>
      <c r="E310" s="546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5">
        <v>4607091387513</v>
      </c>
      <c r="E311" s="546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 t="s">
        <v>106</v>
      </c>
      <c r="AK311" s="68">
        <v>37.799999999999997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1" t="s">
        <v>71</v>
      </c>
      <c r="Q312" s="562"/>
      <c r="R312" s="562"/>
      <c r="S312" s="562"/>
      <c r="T312" s="562"/>
      <c r="U312" s="562"/>
      <c r="V312" s="563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customHeight="1" x14ac:dyDescent="0.25">
      <c r="A314" s="557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5">
        <v>4607091380880</v>
      </c>
      <c r="E315" s="546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69</v>
      </c>
      <c r="X315" s="541">
        <v>16</v>
      </c>
      <c r="Y315" s="542">
        <f>IFERROR(IF(X315="",0,CEILING((X315/$H315),1)*$H315),"")</f>
        <v>16.8</v>
      </c>
      <c r="Z315" s="36">
        <f>IFERROR(IF(Y315=0,"",ROUNDUP(Y315/H315,0)*0.01898),"")</f>
        <v>3.7960000000000001E-2</v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16.988571428571429</v>
      </c>
      <c r="BN315" s="64">
        <f>IFERROR(Y315*I315/H315,"0")</f>
        <v>17.838000000000001</v>
      </c>
      <c r="BO315" s="64">
        <f>IFERROR(1/J315*(X315/H315),"0")</f>
        <v>2.976190476190476E-2</v>
      </c>
      <c r="BP315" s="64">
        <f>IFERROR(1/J315*(Y315/H315),"0")</f>
        <v>3.125E-2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5">
        <v>4607091384482</v>
      </c>
      <c r="E316" s="546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69</v>
      </c>
      <c r="X316" s="541">
        <v>6</v>
      </c>
      <c r="Y316" s="542">
        <f>IFERROR(IF(X316="",0,CEILING((X316/$H316),1)*$H316),"")</f>
        <v>7.8</v>
      </c>
      <c r="Z316" s="36">
        <f>IFERROR(IF(Y316=0,"",ROUNDUP(Y316/H316,0)*0.01898),"")</f>
        <v>1.898E-2</v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6.3992307692307699</v>
      </c>
      <c r="BN316" s="64">
        <f>IFERROR(Y316*I316/H316,"0")</f>
        <v>8.3190000000000008</v>
      </c>
      <c r="BO316" s="64">
        <f>IFERROR(1/J316*(X316/H316),"0")</f>
        <v>1.201923076923077E-2</v>
      </c>
      <c r="BP316" s="64">
        <f>IFERROR(1/J316*(Y316/H316),"0")</f>
        <v>1.5625E-2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5">
        <v>4607091380897</v>
      </c>
      <c r="E317" s="546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69</v>
      </c>
      <c r="X317" s="541">
        <v>8</v>
      </c>
      <c r="Y317" s="542">
        <f>IFERROR(IF(X317="",0,CEILING((X317/$H317),1)*$H317),"")</f>
        <v>8.4</v>
      </c>
      <c r="Z317" s="36">
        <f>IFERROR(IF(Y317=0,"",ROUNDUP(Y317/H317,0)*0.01898),"")</f>
        <v>1.898E-2</v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8.4942857142857147</v>
      </c>
      <c r="BN317" s="64">
        <f>IFERROR(Y317*I317/H317,"0")</f>
        <v>8.9190000000000005</v>
      </c>
      <c r="BO317" s="64">
        <f>IFERROR(1/J317*(X317/H317),"0")</f>
        <v>1.488095238095238E-2</v>
      </c>
      <c r="BP317" s="64">
        <f>IFERROR(1/J317*(Y317/H317),"0")</f>
        <v>1.5625E-2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1" t="s">
        <v>71</v>
      </c>
      <c r="Q318" s="562"/>
      <c r="R318" s="562"/>
      <c r="S318" s="562"/>
      <c r="T318" s="562"/>
      <c r="U318" s="562"/>
      <c r="V318" s="563"/>
      <c r="W318" s="37" t="s">
        <v>72</v>
      </c>
      <c r="X318" s="543">
        <f>IFERROR(X315/H315,"0")+IFERROR(X316/H316,"0")+IFERROR(X317/H317,"0")</f>
        <v>3.6263736263736259</v>
      </c>
      <c r="Y318" s="543">
        <f>IFERROR(Y315/H315,"0")+IFERROR(Y316/H316,"0")+IFERROR(Y317/H317,"0")</f>
        <v>4</v>
      </c>
      <c r="Z318" s="543">
        <f>IFERROR(IF(Z315="",0,Z315),"0")+IFERROR(IF(Z316="",0,Z316),"0")+IFERROR(IF(Z317="",0,Z317),"0")</f>
        <v>7.5920000000000001E-2</v>
      </c>
      <c r="AA318" s="544"/>
      <c r="AB318" s="544"/>
      <c r="AC318" s="544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69</v>
      </c>
      <c r="X319" s="543">
        <f>IFERROR(SUM(X315:X317),"0")</f>
        <v>30</v>
      </c>
      <c r="Y319" s="543">
        <f>IFERROR(SUM(Y315:Y317),"0")</f>
        <v>33</v>
      </c>
      <c r="Z319" s="37"/>
      <c r="AA319" s="544"/>
      <c r="AB319" s="544"/>
      <c r="AC319" s="544"/>
    </row>
    <row r="320" spans="1:68" ht="14.25" customHeight="1" x14ac:dyDescent="0.25">
      <c r="A320" s="557" t="s">
        <v>91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7"/>
      <c r="AB320" s="537"/>
      <c r="AC320" s="537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5">
        <v>4607091388381</v>
      </c>
      <c r="E321" s="546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48"/>
      <c r="R321" s="548"/>
      <c r="S321" s="548"/>
      <c r="T321" s="549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5">
        <v>4607091388374</v>
      </c>
      <c r="E322" s="546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0" t="s">
        <v>510</v>
      </c>
      <c r="Q322" s="548"/>
      <c r="R322" s="548"/>
      <c r="S322" s="548"/>
      <c r="T322" s="549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5">
        <v>4607091383102</v>
      </c>
      <c r="E323" s="546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5">
        <v>4607091388404</v>
      </c>
      <c r="E324" s="546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1" t="s">
        <v>71</v>
      </c>
      <c r="Q325" s="562"/>
      <c r="R325" s="562"/>
      <c r="S325" s="562"/>
      <c r="T325" s="562"/>
      <c r="U325" s="562"/>
      <c r="V325" s="563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customHeight="1" x14ac:dyDescent="0.25">
      <c r="A327" s="557" t="s">
        <v>516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7"/>
      <c r="AB327" s="537"/>
      <c r="AC327" s="537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5">
        <v>4680115881808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5">
        <v>4680115881822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5">
        <v>4680115880016</v>
      </c>
      <c r="E330" s="546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1" t="s">
        <v>71</v>
      </c>
      <c r="Q331" s="562"/>
      <c r="R331" s="562"/>
      <c r="S331" s="562"/>
      <c r="T331" s="562"/>
      <c r="U331" s="562"/>
      <c r="V331" s="563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customHeight="1" x14ac:dyDescent="0.25">
      <c r="A333" s="558" t="s">
        <v>525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6"/>
      <c r="AB333" s="536"/>
      <c r="AC333" s="536"/>
    </row>
    <row r="334" spans="1:68" ht="14.25" customHeight="1" x14ac:dyDescent="0.25">
      <c r="A334" s="557" t="s">
        <v>73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7"/>
      <c r="AB334" s="537"/>
      <c r="AC334" s="537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5">
        <v>4607091387919</v>
      </c>
      <c r="E335" s="546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5">
        <v>4680115883604</v>
      </c>
      <c r="E336" s="546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5">
        <v>4680115883567</v>
      </c>
      <c r="E337" s="546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1" t="s">
        <v>71</v>
      </c>
      <c r="Q338" s="562"/>
      <c r="R338" s="562"/>
      <c r="S338" s="562"/>
      <c r="T338" s="562"/>
      <c r="U338" s="562"/>
      <c r="V338" s="563"/>
      <c r="W338" s="37" t="s">
        <v>72</v>
      </c>
      <c r="X338" s="543">
        <f>IFERROR(X335/H335,"0")+IFERROR(X336/H336,"0")+IFERROR(X337/H337,"0")</f>
        <v>0</v>
      </c>
      <c r="Y338" s="543">
        <f>IFERROR(Y335/H335,"0")+IFERROR(Y336/H336,"0")+IFERROR(Y337/H337,"0")</f>
        <v>0</v>
      </c>
      <c r="Z338" s="543">
        <f>IFERROR(IF(Z335="",0,Z335),"0")+IFERROR(IF(Z336="",0,Z336),"0")+IFERROR(IF(Z337="",0,Z337),"0")</f>
        <v>0</v>
      </c>
      <c r="AA338" s="544"/>
      <c r="AB338" s="544"/>
      <c r="AC338" s="544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69</v>
      </c>
      <c r="X339" s="543">
        <f>IFERROR(SUM(X335:X337),"0")</f>
        <v>0</v>
      </c>
      <c r="Y339" s="543">
        <f>IFERROR(SUM(Y335:Y337),"0")</f>
        <v>0</v>
      </c>
      <c r="Z339" s="37"/>
      <c r="AA339" s="544"/>
      <c r="AB339" s="544"/>
      <c r="AC339" s="544"/>
    </row>
    <row r="340" spans="1:68" ht="27.75" customHeight="1" x14ac:dyDescent="0.2">
      <c r="A340" s="639" t="s">
        <v>535</v>
      </c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0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48"/>
      <c r="AB340" s="48"/>
      <c r="AC340" s="48"/>
    </row>
    <row r="341" spans="1:68" ht="16.5" customHeight="1" x14ac:dyDescent="0.25">
      <c r="A341" s="558" t="s">
        <v>536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6"/>
      <c r="AB341" s="536"/>
      <c r="AC341" s="536"/>
    </row>
    <row r="342" spans="1:68" ht="14.25" customHeight="1" x14ac:dyDescent="0.25">
      <c r="A342" s="557" t="s">
        <v>99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5">
        <v>4680115884847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69</v>
      </c>
      <c r="X343" s="541">
        <v>0</v>
      </c>
      <c r="Y343" s="542">
        <f t="shared" ref="Y343:Y349" si="31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0</v>
      </c>
      <c r="BN343" s="64">
        <f t="shared" ref="BN343:BN349" si="33">IFERROR(Y343*I343/H343,"0")</f>
        <v>0</v>
      </c>
      <c r="BO343" s="64">
        <f t="shared" ref="BO343:BO349" si="34">IFERROR(1/J343*(X343/H343),"0")</f>
        <v>0</v>
      </c>
      <c r="BP343" s="64">
        <f t="shared" ref="BP343:BP349" si="35">IFERROR(1/J343*(Y343/H343),"0")</f>
        <v>0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5">
        <v>4680115884854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69</v>
      </c>
      <c r="X344" s="541">
        <v>302</v>
      </c>
      <c r="Y344" s="542">
        <f t="shared" si="31"/>
        <v>315</v>
      </c>
      <c r="Z344" s="36">
        <f>IFERROR(IF(Y344=0,"",ROUNDUP(Y344/H344,0)*0.02175),"")</f>
        <v>0.45674999999999999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311.66399999999999</v>
      </c>
      <c r="BN344" s="64">
        <f t="shared" si="33"/>
        <v>325.08</v>
      </c>
      <c r="BO344" s="64">
        <f t="shared" si="34"/>
        <v>0.4194444444444444</v>
      </c>
      <c r="BP344" s="64">
        <f t="shared" si="35"/>
        <v>0.4375</v>
      </c>
    </row>
    <row r="345" spans="1:68" ht="27" customHeight="1" x14ac:dyDescent="0.25">
      <c r="A345" s="54" t="s">
        <v>543</v>
      </c>
      <c r="B345" s="54" t="s">
        <v>544</v>
      </c>
      <c r="C345" s="31">
        <v>4301011832</v>
      </c>
      <c r="D345" s="545">
        <v>4607091383997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69</v>
      </c>
      <c r="X345" s="541">
        <v>342</v>
      </c>
      <c r="Y345" s="542">
        <f t="shared" si="31"/>
        <v>345</v>
      </c>
      <c r="Z345" s="36">
        <f>IFERROR(IF(Y345=0,"",ROUNDUP(Y345/H345,0)*0.02175),"")</f>
        <v>0.50024999999999997</v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352.94400000000002</v>
      </c>
      <c r="BN345" s="64">
        <f t="shared" si="33"/>
        <v>356.04</v>
      </c>
      <c r="BO345" s="64">
        <f t="shared" si="34"/>
        <v>0.47499999999999998</v>
      </c>
      <c r="BP345" s="64">
        <f t="shared" si="35"/>
        <v>0.47916666666666663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5">
        <v>4680115884830</v>
      </c>
      <c r="E346" s="546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69</v>
      </c>
      <c r="X346" s="541">
        <v>10</v>
      </c>
      <c r="Y346" s="542">
        <f t="shared" si="31"/>
        <v>15</v>
      </c>
      <c r="Z346" s="36">
        <f>IFERROR(IF(Y346=0,"",ROUNDUP(Y346/H346,0)*0.02175),"")</f>
        <v>2.1749999999999999E-2</v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10.32</v>
      </c>
      <c r="BN346" s="64">
        <f t="shared" si="33"/>
        <v>15.48</v>
      </c>
      <c r="BO346" s="64">
        <f t="shared" si="34"/>
        <v>1.3888888888888888E-2</v>
      </c>
      <c r="BP346" s="64">
        <f t="shared" si="35"/>
        <v>2.0833333333333332E-2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5">
        <v>4680115882638</v>
      </c>
      <c r="E347" s="546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5">
        <v>4680115884922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5">
        <v>4680115884861</v>
      </c>
      <c r="E349" s="546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1" t="s">
        <v>71</v>
      </c>
      <c r="Q350" s="562"/>
      <c r="R350" s="562"/>
      <c r="S350" s="562"/>
      <c r="T350" s="562"/>
      <c r="U350" s="562"/>
      <c r="V350" s="563"/>
      <c r="W350" s="37" t="s">
        <v>72</v>
      </c>
      <c r="X350" s="543">
        <f>IFERROR(X343/H343,"0")+IFERROR(X344/H344,"0")+IFERROR(X345/H345,"0")+IFERROR(X346/H346,"0")+IFERROR(X347/H347,"0")+IFERROR(X348/H348,"0")+IFERROR(X349/H349,"0")</f>
        <v>43.6</v>
      </c>
      <c r="Y350" s="543">
        <f>IFERROR(Y343/H343,"0")+IFERROR(Y344/H344,"0")+IFERROR(Y345/H345,"0")+IFERROR(Y346/H346,"0")+IFERROR(Y347/H347,"0")+IFERROR(Y348/H348,"0")+IFERROR(Y349/H349,"0")</f>
        <v>45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0.97875000000000001</v>
      </c>
      <c r="AA350" s="544"/>
      <c r="AB350" s="544"/>
      <c r="AC350" s="544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69</v>
      </c>
      <c r="X351" s="543">
        <f>IFERROR(SUM(X343:X349),"0")</f>
        <v>654</v>
      </c>
      <c r="Y351" s="543">
        <f>IFERROR(SUM(Y343:Y349),"0")</f>
        <v>675</v>
      </c>
      <c r="Z351" s="37"/>
      <c r="AA351" s="544"/>
      <c r="AB351" s="544"/>
      <c r="AC351" s="544"/>
    </row>
    <row r="352" spans="1:68" ht="14.25" customHeight="1" x14ac:dyDescent="0.25">
      <c r="A352" s="557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5">
        <v>4607091383980</v>
      </c>
      <c r="E353" s="546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69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5">
        <v>4607091384178</v>
      </c>
      <c r="E354" s="546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1" t="s">
        <v>71</v>
      </c>
      <c r="Q355" s="562"/>
      <c r="R355" s="562"/>
      <c r="S355" s="562"/>
      <c r="T355" s="562"/>
      <c r="U355" s="562"/>
      <c r="V355" s="563"/>
      <c r="W355" s="37" t="s">
        <v>72</v>
      </c>
      <c r="X355" s="543">
        <f>IFERROR(X353/H353,"0")+IFERROR(X354/H354,"0")</f>
        <v>0</v>
      </c>
      <c r="Y355" s="543">
        <f>IFERROR(Y353/H353,"0")+IFERROR(Y354/H354,"0")</f>
        <v>0</v>
      </c>
      <c r="Z355" s="543">
        <f>IFERROR(IF(Z353="",0,Z353),"0")+IFERROR(IF(Z354="",0,Z354),"0")</f>
        <v>0</v>
      </c>
      <c r="AA355" s="544"/>
      <c r="AB355" s="544"/>
      <c r="AC355" s="544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69</v>
      </c>
      <c r="X356" s="543">
        <f>IFERROR(SUM(X353:X354),"0")</f>
        <v>0</v>
      </c>
      <c r="Y356" s="543">
        <f>IFERROR(SUM(Y353:Y354),"0")</f>
        <v>0</v>
      </c>
      <c r="Z356" s="37"/>
      <c r="AA356" s="544"/>
      <c r="AB356" s="544"/>
      <c r="AC356" s="544"/>
    </row>
    <row r="357" spans="1:68" ht="14.25" customHeight="1" x14ac:dyDescent="0.25">
      <c r="A357" s="557" t="s">
        <v>73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7"/>
      <c r="AB357" s="537"/>
      <c r="AC357" s="537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5">
        <v>4607091383928</v>
      </c>
      <c r="E358" s="546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5">
        <v>4607091384260</v>
      </c>
      <c r="E359" s="546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69</v>
      </c>
      <c r="X359" s="541">
        <v>27</v>
      </c>
      <c r="Y359" s="542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11" t="s">
        <v>566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28.556999999999999</v>
      </c>
      <c r="BN359" s="64">
        <f>IFERROR(Y359*I359/H359,"0")</f>
        <v>28.556999999999999</v>
      </c>
      <c r="BO359" s="64">
        <f>IFERROR(1/J359*(X359/H359),"0")</f>
        <v>4.6875E-2</v>
      </c>
      <c r="BP359" s="64">
        <f>IFERROR(1/J359*(Y359/H359),"0")</f>
        <v>4.6875E-2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1" t="s">
        <v>71</v>
      </c>
      <c r="Q360" s="562"/>
      <c r="R360" s="562"/>
      <c r="S360" s="562"/>
      <c r="T360" s="562"/>
      <c r="U360" s="562"/>
      <c r="V360" s="563"/>
      <c r="W360" s="37" t="s">
        <v>72</v>
      </c>
      <c r="X360" s="543">
        <f>IFERROR(X358/H358,"0")+IFERROR(X359/H359,"0")</f>
        <v>3</v>
      </c>
      <c r="Y360" s="543">
        <f>IFERROR(Y358/H358,"0")+IFERROR(Y359/H359,"0")</f>
        <v>3</v>
      </c>
      <c r="Z360" s="543">
        <f>IFERROR(IF(Z358="",0,Z358),"0")+IFERROR(IF(Z359="",0,Z359),"0")</f>
        <v>5.6940000000000004E-2</v>
      </c>
      <c r="AA360" s="544"/>
      <c r="AB360" s="544"/>
      <c r="AC360" s="544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69</v>
      </c>
      <c r="X361" s="543">
        <f>IFERROR(SUM(X358:X359),"0")</f>
        <v>27</v>
      </c>
      <c r="Y361" s="543">
        <f>IFERROR(SUM(Y358:Y359),"0")</f>
        <v>27</v>
      </c>
      <c r="Z361" s="37"/>
      <c r="AA361" s="544"/>
      <c r="AB361" s="544"/>
      <c r="AC361" s="544"/>
    </row>
    <row r="362" spans="1:68" ht="14.25" customHeight="1" x14ac:dyDescent="0.25">
      <c r="A362" s="557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5">
        <v>4607091384673</v>
      </c>
      <c r="E363" s="546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48"/>
      <c r="R363" s="548"/>
      <c r="S363" s="548"/>
      <c r="T363" s="549"/>
      <c r="U363" s="34"/>
      <c r="V363" s="34"/>
      <c r="W363" s="35" t="s">
        <v>69</v>
      </c>
      <c r="X363" s="541">
        <v>161</v>
      </c>
      <c r="Y363" s="542">
        <f>IFERROR(IF(X363="",0,CEILING((X363/$H363),1)*$H363),"")</f>
        <v>162</v>
      </c>
      <c r="Z363" s="36">
        <f>IFERROR(IF(Y363=0,"",ROUNDUP(Y363/H363,0)*0.01898),"")</f>
        <v>0.34164</v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170.28433333333334</v>
      </c>
      <c r="BN363" s="64">
        <f>IFERROR(Y363*I363/H363,"0")</f>
        <v>171.34199999999998</v>
      </c>
      <c r="BO363" s="64">
        <f>IFERROR(1/J363*(X363/H363),"0")</f>
        <v>0.2795138888888889</v>
      </c>
      <c r="BP363" s="64">
        <f>IFERROR(1/J363*(Y363/H363),"0")</f>
        <v>0.28125</v>
      </c>
    </row>
    <row r="364" spans="1:68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1" t="s">
        <v>71</v>
      </c>
      <c r="Q364" s="562"/>
      <c r="R364" s="562"/>
      <c r="S364" s="562"/>
      <c r="T364" s="562"/>
      <c r="U364" s="562"/>
      <c r="V364" s="563"/>
      <c r="W364" s="37" t="s">
        <v>72</v>
      </c>
      <c r="X364" s="543">
        <f>IFERROR(X363/H363,"0")</f>
        <v>17.888888888888889</v>
      </c>
      <c r="Y364" s="543">
        <f>IFERROR(Y363/H363,"0")</f>
        <v>18</v>
      </c>
      <c r="Z364" s="543">
        <f>IFERROR(IF(Z363="",0,Z363),"0")</f>
        <v>0.34164</v>
      </c>
      <c r="AA364" s="544"/>
      <c r="AB364" s="544"/>
      <c r="AC364" s="544"/>
    </row>
    <row r="365" spans="1:68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69</v>
      </c>
      <c r="X365" s="543">
        <f>IFERROR(SUM(X363:X363),"0")</f>
        <v>161</v>
      </c>
      <c r="Y365" s="543">
        <f>IFERROR(SUM(Y363:Y363),"0")</f>
        <v>162</v>
      </c>
      <c r="Z365" s="37"/>
      <c r="AA365" s="544"/>
      <c r="AB365" s="544"/>
      <c r="AC365" s="544"/>
    </row>
    <row r="366" spans="1:68" ht="16.5" customHeight="1" x14ac:dyDescent="0.25">
      <c r="A366" s="558" t="s">
        <v>570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6"/>
      <c r="AB366" s="536"/>
      <c r="AC366" s="536"/>
    </row>
    <row r="367" spans="1:68" ht="14.25" customHeight="1" x14ac:dyDescent="0.25">
      <c r="A367" s="557" t="s">
        <v>99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7"/>
      <c r="AB367" s="537"/>
      <c r="AC367" s="537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1" t="s">
        <v>71</v>
      </c>
      <c r="Q370" s="562"/>
      <c r="R370" s="562"/>
      <c r="S370" s="562"/>
      <c r="T370" s="562"/>
      <c r="U370" s="562"/>
      <c r="V370" s="563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customHeight="1" x14ac:dyDescent="0.25">
      <c r="A372" s="557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37"/>
      <c r="AB372" s="537"/>
      <c r="AC372" s="537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 t="s">
        <v>106</v>
      </c>
      <c r="AK373" s="68">
        <v>52.56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5">
        <v>4607091384802</v>
      </c>
      <c r="E374" s="546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48"/>
      <c r="R374" s="548"/>
      <c r="S374" s="548"/>
      <c r="T374" s="549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1" t="s">
        <v>71</v>
      </c>
      <c r="Q375" s="562"/>
      <c r="R375" s="562"/>
      <c r="S375" s="562"/>
      <c r="T375" s="562"/>
      <c r="U375" s="562"/>
      <c r="V375" s="563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customHeight="1" x14ac:dyDescent="0.25">
      <c r="A377" s="557" t="s">
        <v>73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5">
        <v>4607091384246</v>
      </c>
      <c r="E378" s="546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69</v>
      </c>
      <c r="X378" s="541">
        <v>216</v>
      </c>
      <c r="Y378" s="542">
        <f>IFERROR(IF(X378="",0,CEILING((X378/$H378),1)*$H378),"")</f>
        <v>216</v>
      </c>
      <c r="Z378" s="36">
        <f>IFERROR(IF(Y378=0,"",ROUNDUP(Y378/H378,0)*0.01898),"")</f>
        <v>0.45552000000000004</v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228.45599999999999</v>
      </c>
      <c r="BN378" s="64">
        <f>IFERROR(Y378*I378/H378,"0")</f>
        <v>228.45599999999999</v>
      </c>
      <c r="BO378" s="64">
        <f>IFERROR(1/J378*(X378/H378),"0")</f>
        <v>0.375</v>
      </c>
      <c r="BP378" s="64">
        <f>IFERROR(1/J378*(Y378/H378),"0")</f>
        <v>0.375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5">
        <v>4607091384253</v>
      </c>
      <c r="E379" s="546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1" t="s">
        <v>71</v>
      </c>
      <c r="Q380" s="562"/>
      <c r="R380" s="562"/>
      <c r="S380" s="562"/>
      <c r="T380" s="562"/>
      <c r="U380" s="562"/>
      <c r="V380" s="563"/>
      <c r="W380" s="37" t="s">
        <v>72</v>
      </c>
      <c r="X380" s="543">
        <f>IFERROR(X378/H378,"0")+IFERROR(X379/H379,"0")</f>
        <v>24</v>
      </c>
      <c r="Y380" s="543">
        <f>IFERROR(Y378/H378,"0")+IFERROR(Y379/H379,"0")</f>
        <v>24</v>
      </c>
      <c r="Z380" s="543">
        <f>IFERROR(IF(Z378="",0,Z378),"0")+IFERROR(IF(Z379="",0,Z379),"0")</f>
        <v>0.45552000000000004</v>
      </c>
      <c r="AA380" s="544"/>
      <c r="AB380" s="544"/>
      <c r="AC380" s="544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69</v>
      </c>
      <c r="X381" s="543">
        <f>IFERROR(SUM(X378:X379),"0")</f>
        <v>216</v>
      </c>
      <c r="Y381" s="543">
        <f>IFERROR(SUM(Y378:Y379),"0")</f>
        <v>216</v>
      </c>
      <c r="Z381" s="37"/>
      <c r="AA381" s="544"/>
      <c r="AB381" s="544"/>
      <c r="AC381" s="544"/>
    </row>
    <row r="382" spans="1:68" ht="27.75" customHeight="1" x14ac:dyDescent="0.2">
      <c r="A382" s="639" t="s">
        <v>586</v>
      </c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0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48"/>
      <c r="AB382" s="48"/>
      <c r="AC382" s="48"/>
    </row>
    <row r="383" spans="1:68" ht="16.5" customHeight="1" x14ac:dyDescent="0.25">
      <c r="A383" s="558" t="s">
        <v>587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36"/>
      <c r="AB383" s="536"/>
      <c r="AC383" s="536"/>
    </row>
    <row r="384" spans="1:68" ht="14.25" customHeight="1" x14ac:dyDescent="0.25">
      <c r="A384" s="557" t="s">
        <v>64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7"/>
      <c r="AB384" s="537"/>
      <c r="AC384" s="537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5">
        <v>4680115886100</v>
      </c>
      <c r="E385" s="546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48"/>
      <c r="R385" s="548"/>
      <c r="S385" s="548"/>
      <c r="T385" s="549"/>
      <c r="U385" s="34"/>
      <c r="V385" s="34"/>
      <c r="W385" s="35" t="s">
        <v>69</v>
      </c>
      <c r="X385" s="541">
        <v>16</v>
      </c>
      <c r="Y385" s="542">
        <f t="shared" ref="Y385:Y393" si="36">IFERROR(IF(X385="",0,CEILING((X385/$H385),1)*$H385),"")</f>
        <v>16.200000000000003</v>
      </c>
      <c r="Z385" s="36">
        <f>IFERROR(IF(Y385=0,"",ROUNDUP(Y385/H385,0)*0.00902),"")</f>
        <v>2.7060000000000001E-2</v>
      </c>
      <c r="AA385" s="56"/>
      <c r="AB385" s="57"/>
      <c r="AC385" s="427" t="s">
        <v>590</v>
      </c>
      <c r="AG385" s="64"/>
      <c r="AJ385" s="68" t="s">
        <v>106</v>
      </c>
      <c r="AK385" s="68">
        <v>64.8</v>
      </c>
      <c r="BB385" s="428" t="s">
        <v>1</v>
      </c>
      <c r="BM385" s="64">
        <f t="shared" ref="BM385:BM393" si="37">IFERROR(X385*I385/H385,"0")</f>
        <v>16.622222222222224</v>
      </c>
      <c r="BN385" s="64">
        <f t="shared" ref="BN385:BN393" si="38">IFERROR(Y385*I385/H385,"0")</f>
        <v>16.830000000000002</v>
      </c>
      <c r="BO385" s="64">
        <f t="shared" ref="BO385:BO393" si="39">IFERROR(1/J385*(X385/H385),"0")</f>
        <v>2.2446689113355778E-2</v>
      </c>
      <c r="BP385" s="64">
        <f t="shared" ref="BP385:BP393" si="40">IFERROR(1/J385*(Y385/H385),"0")</f>
        <v>2.2727272727272731E-2</v>
      </c>
    </row>
    <row r="386" spans="1:68" ht="27" customHeight="1" x14ac:dyDescent="0.25">
      <c r="A386" s="54" t="s">
        <v>591</v>
      </c>
      <c r="B386" s="54" t="s">
        <v>592</v>
      </c>
      <c r="C386" s="31">
        <v>4301031406</v>
      </c>
      <c r="D386" s="545">
        <v>4680115886117</v>
      </c>
      <c r="E386" s="546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48"/>
      <c r="R386" s="548"/>
      <c r="S386" s="548"/>
      <c r="T386" s="549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4301031402</v>
      </c>
      <c r="D387" s="545">
        <v>4680115886124</v>
      </c>
      <c r="E387" s="546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 t="s">
        <v>110</v>
      </c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48"/>
      <c r="R387" s="548"/>
      <c r="S387" s="548"/>
      <c r="T387" s="549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 t="s">
        <v>106</v>
      </c>
      <c r="AK387" s="68">
        <v>64.8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customHeight="1" x14ac:dyDescent="0.25">
      <c r="A388" s="54" t="s">
        <v>597</v>
      </c>
      <c r="B388" s="54" t="s">
        <v>598</v>
      </c>
      <c r="C388" s="31">
        <v>4301031366</v>
      </c>
      <c r="D388" s="545">
        <v>4680115883147</v>
      </c>
      <c r="E388" s="546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48"/>
      <c r="R388" s="548"/>
      <c r="S388" s="548"/>
      <c r="T388" s="549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4301031362</v>
      </c>
      <c r="D389" s="545">
        <v>4607091384338</v>
      </c>
      <c r="E389" s="546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48"/>
      <c r="R389" s="548"/>
      <c r="S389" s="548"/>
      <c r="T389" s="549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customHeight="1" x14ac:dyDescent="0.25">
      <c r="A390" s="54" t="s">
        <v>601</v>
      </c>
      <c r="B390" s="54" t="s">
        <v>602</v>
      </c>
      <c r="C390" s="31">
        <v>4301031361</v>
      </c>
      <c r="D390" s="545">
        <v>4607091389524</v>
      </c>
      <c r="E390" s="546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48"/>
      <c r="R390" s="548"/>
      <c r="S390" s="548"/>
      <c r="T390" s="549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4301031364</v>
      </c>
      <c r="D391" s="545">
        <v>4680115883161</v>
      </c>
      <c r="E391" s="546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48"/>
      <c r="R391" s="548"/>
      <c r="S391" s="548"/>
      <c r="T391" s="549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4301031358</v>
      </c>
      <c r="D392" s="545">
        <v>4607091389531</v>
      </c>
      <c r="E392" s="546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273</v>
      </c>
      <c r="M392" s="33" t="s">
        <v>68</v>
      </c>
      <c r="N392" s="33"/>
      <c r="O392" s="32">
        <v>50</v>
      </c>
      <c r="P392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48"/>
      <c r="R392" s="548"/>
      <c r="S392" s="548"/>
      <c r="T392" s="549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customHeight="1" x14ac:dyDescent="0.25">
      <c r="A393" s="54" t="s">
        <v>610</v>
      </c>
      <c r="B393" s="54" t="s">
        <v>611</v>
      </c>
      <c r="C393" s="31">
        <v>4301031360</v>
      </c>
      <c r="D393" s="545">
        <v>4607091384345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3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61" t="s">
        <v>71</v>
      </c>
      <c r="Q394" s="562"/>
      <c r="R394" s="562"/>
      <c r="S394" s="562"/>
      <c r="T394" s="562"/>
      <c r="U394" s="562"/>
      <c r="V394" s="563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2.9629629629629628</v>
      </c>
      <c r="Y394" s="543">
        <f>IFERROR(Y385/H385,"0")+IFERROR(Y386/H386,"0")+IFERROR(Y387/H387,"0")+IFERROR(Y388/H388,"0")+IFERROR(Y389/H389,"0")+IFERROR(Y390/H390,"0")+IFERROR(Y391/H391,"0")+IFERROR(Y392/H392,"0")+IFERROR(Y393/H393,"0")</f>
        <v>3.0000000000000004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2.7060000000000001E-2</v>
      </c>
      <c r="AA394" s="544"/>
      <c r="AB394" s="544"/>
      <c r="AC394" s="544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69</v>
      </c>
      <c r="X395" s="543">
        <f>IFERROR(SUM(X385:X393),"0")</f>
        <v>16</v>
      </c>
      <c r="Y395" s="543">
        <f>IFERROR(SUM(Y385:Y393),"0")</f>
        <v>16.200000000000003</v>
      </c>
      <c r="Z395" s="37"/>
      <c r="AA395" s="544"/>
      <c r="AB395" s="544"/>
      <c r="AC395" s="544"/>
    </row>
    <row r="396" spans="1:68" ht="14.25" customHeight="1" x14ac:dyDescent="0.25">
      <c r="A396" s="557" t="s">
        <v>73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  <c r="Z396" s="554"/>
      <c r="AA396" s="537"/>
      <c r="AB396" s="537"/>
      <c r="AC396" s="537"/>
    </row>
    <row r="397" spans="1:68" ht="27" customHeight="1" x14ac:dyDescent="0.25">
      <c r="A397" s="54" t="s">
        <v>612</v>
      </c>
      <c r="B397" s="54" t="s">
        <v>613</v>
      </c>
      <c r="C397" s="31">
        <v>4301051284</v>
      </c>
      <c r="D397" s="545">
        <v>4607091384352</v>
      </c>
      <c r="E397" s="546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48"/>
      <c r="R397" s="548"/>
      <c r="S397" s="548"/>
      <c r="T397" s="549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615</v>
      </c>
      <c r="B398" s="54" t="s">
        <v>616</v>
      </c>
      <c r="C398" s="31">
        <v>4301051431</v>
      </c>
      <c r="D398" s="545">
        <v>4607091389654</v>
      </c>
      <c r="E398" s="546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48"/>
      <c r="R398" s="548"/>
      <c r="S398" s="548"/>
      <c r="T398" s="549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553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1" t="s">
        <v>71</v>
      </c>
      <c r="Q399" s="562"/>
      <c r="R399" s="562"/>
      <c r="S399" s="562"/>
      <c r="T399" s="562"/>
      <c r="U399" s="562"/>
      <c r="V399" s="563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customHeight="1" x14ac:dyDescent="0.25">
      <c r="A401" s="558" t="s">
        <v>618</v>
      </c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  <c r="Z401" s="554"/>
      <c r="AA401" s="536"/>
      <c r="AB401" s="536"/>
      <c r="AC401" s="536"/>
    </row>
    <row r="402" spans="1:68" ht="14.25" customHeight="1" x14ac:dyDescent="0.25">
      <c r="A402" s="557" t="s">
        <v>135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7"/>
      <c r="AB402" s="537"/>
      <c r="AC402" s="537"/>
    </row>
    <row r="403" spans="1:68" ht="27" customHeight="1" x14ac:dyDescent="0.25">
      <c r="A403" s="54" t="s">
        <v>619</v>
      </c>
      <c r="B403" s="54" t="s">
        <v>620</v>
      </c>
      <c r="C403" s="31">
        <v>4301020319</v>
      </c>
      <c r="D403" s="545">
        <v>4680115885240</v>
      </c>
      <c r="E403" s="546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48"/>
      <c r="R403" s="548"/>
      <c r="S403" s="548"/>
      <c r="T403" s="549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3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1" t="s">
        <v>71</v>
      </c>
      <c r="Q404" s="562"/>
      <c r="R404" s="562"/>
      <c r="S404" s="562"/>
      <c r="T404" s="562"/>
      <c r="U404" s="562"/>
      <c r="V404" s="563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customHeight="1" x14ac:dyDescent="0.25">
      <c r="A406" s="557" t="s">
        <v>64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7"/>
      <c r="AB406" s="537"/>
      <c r="AC406" s="537"/>
    </row>
    <row r="407" spans="1:68" ht="27" customHeight="1" x14ac:dyDescent="0.25">
      <c r="A407" s="54" t="s">
        <v>622</v>
      </c>
      <c r="B407" s="54" t="s">
        <v>623</v>
      </c>
      <c r="C407" s="31">
        <v>4301031403</v>
      </c>
      <c r="D407" s="545">
        <v>4680115886094</v>
      </c>
      <c r="E407" s="546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 t="s">
        <v>110</v>
      </c>
      <c r="M407" s="33" t="s">
        <v>104</v>
      </c>
      <c r="N407" s="33"/>
      <c r="O407" s="32">
        <v>50</v>
      </c>
      <c r="P407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48"/>
      <c r="R407" s="548"/>
      <c r="S407" s="548"/>
      <c r="T407" s="549"/>
      <c r="U407" s="34"/>
      <c r="V407" s="34"/>
      <c r="W407" s="35" t="s">
        <v>69</v>
      </c>
      <c r="X407" s="541">
        <v>74</v>
      </c>
      <c r="Y407" s="542">
        <f>IFERROR(IF(X407="",0,CEILING((X407/$H407),1)*$H407),"")</f>
        <v>75.600000000000009</v>
      </c>
      <c r="Z407" s="36">
        <f>IFERROR(IF(Y407=0,"",ROUNDUP(Y407/H407,0)*0.00902),"")</f>
        <v>0.12628</v>
      </c>
      <c r="AA407" s="56"/>
      <c r="AB407" s="57"/>
      <c r="AC407" s="451" t="s">
        <v>624</v>
      </c>
      <c r="AG407" s="64"/>
      <c r="AJ407" s="68" t="s">
        <v>106</v>
      </c>
      <c r="AK407" s="68">
        <v>64.8</v>
      </c>
      <c r="BB407" s="452" t="s">
        <v>1</v>
      </c>
      <c r="BM407" s="64">
        <f>IFERROR(X407*I407/H407,"0")</f>
        <v>76.87777777777778</v>
      </c>
      <c r="BN407" s="64">
        <f>IFERROR(Y407*I407/H407,"0")</f>
        <v>78.540000000000006</v>
      </c>
      <c r="BO407" s="64">
        <f>IFERROR(1/J407*(X407/H407),"0")</f>
        <v>0.10381593714927048</v>
      </c>
      <c r="BP407" s="64">
        <f>IFERROR(1/J407*(Y407/H407),"0")</f>
        <v>0.10606060606060606</v>
      </c>
    </row>
    <row r="408" spans="1:68" ht="27" customHeight="1" x14ac:dyDescent="0.25">
      <c r="A408" s="54" t="s">
        <v>625</v>
      </c>
      <c r="B408" s="54" t="s">
        <v>626</v>
      </c>
      <c r="C408" s="31">
        <v>4301031363</v>
      </c>
      <c r="D408" s="545">
        <v>4607091389425</v>
      </c>
      <c r="E408" s="546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48"/>
      <c r="R408" s="548"/>
      <c r="S408" s="548"/>
      <c r="T408" s="549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628</v>
      </c>
      <c r="B409" s="54" t="s">
        <v>629</v>
      </c>
      <c r="C409" s="31">
        <v>4301031373</v>
      </c>
      <c r="D409" s="545">
        <v>4680115880771</v>
      </c>
      <c r="E409" s="546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48"/>
      <c r="R409" s="548"/>
      <c r="S409" s="548"/>
      <c r="T409" s="549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4301031359</v>
      </c>
      <c r="D410" s="545">
        <v>4607091389500</v>
      </c>
      <c r="E410" s="546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48"/>
      <c r="R410" s="548"/>
      <c r="S410" s="548"/>
      <c r="T410" s="549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3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5"/>
      <c r="P411" s="561" t="s">
        <v>71</v>
      </c>
      <c r="Q411" s="562"/>
      <c r="R411" s="562"/>
      <c r="S411" s="562"/>
      <c r="T411" s="562"/>
      <c r="U411" s="562"/>
      <c r="V411" s="563"/>
      <c r="W411" s="37" t="s">
        <v>72</v>
      </c>
      <c r="X411" s="543">
        <f>IFERROR(X407/H407,"0")+IFERROR(X408/H408,"0")+IFERROR(X409/H409,"0")+IFERROR(X410/H410,"0")</f>
        <v>13.703703703703702</v>
      </c>
      <c r="Y411" s="543">
        <f>IFERROR(Y407/H407,"0")+IFERROR(Y408/H408,"0")+IFERROR(Y409/H409,"0")+IFERROR(Y410/H410,"0")</f>
        <v>14</v>
      </c>
      <c r="Z411" s="543">
        <f>IFERROR(IF(Z407="",0,Z407),"0")+IFERROR(IF(Z408="",0,Z408),"0")+IFERROR(IF(Z409="",0,Z409),"0")+IFERROR(IF(Z410="",0,Z410),"0")</f>
        <v>0.12628</v>
      </c>
      <c r="AA411" s="544"/>
      <c r="AB411" s="544"/>
      <c r="AC411" s="544"/>
    </row>
    <row r="412" spans="1:68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69</v>
      </c>
      <c r="X412" s="543">
        <f>IFERROR(SUM(X407:X410),"0")</f>
        <v>74</v>
      </c>
      <c r="Y412" s="543">
        <f>IFERROR(SUM(Y407:Y410),"0")</f>
        <v>75.600000000000009</v>
      </c>
      <c r="Z412" s="37"/>
      <c r="AA412" s="544"/>
      <c r="AB412" s="544"/>
      <c r="AC412" s="544"/>
    </row>
    <row r="413" spans="1:68" ht="16.5" customHeight="1" x14ac:dyDescent="0.25">
      <c r="A413" s="558" t="s">
        <v>633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  <c r="Z413" s="554"/>
      <c r="AA413" s="536"/>
      <c r="AB413" s="536"/>
      <c r="AC413" s="536"/>
    </row>
    <row r="414" spans="1:68" ht="14.25" customHeight="1" x14ac:dyDescent="0.25">
      <c r="A414" s="557" t="s">
        <v>64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7"/>
      <c r="AB414" s="537"/>
      <c r="AC414" s="537"/>
    </row>
    <row r="415" spans="1:68" ht="27" customHeight="1" x14ac:dyDescent="0.25">
      <c r="A415" s="54" t="s">
        <v>634</v>
      </c>
      <c r="B415" s="54" t="s">
        <v>635</v>
      </c>
      <c r="C415" s="31">
        <v>4301031347</v>
      </c>
      <c r="D415" s="545">
        <v>4680115885110</v>
      </c>
      <c r="E415" s="546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48"/>
      <c r="R415" s="548"/>
      <c r="S415" s="548"/>
      <c r="T415" s="549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3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1" t="s">
        <v>71</v>
      </c>
      <c r="Q416" s="562"/>
      <c r="R416" s="562"/>
      <c r="S416" s="562"/>
      <c r="T416" s="562"/>
      <c r="U416" s="562"/>
      <c r="V416" s="563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x14ac:dyDescent="0.2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customHeight="1" x14ac:dyDescent="0.2">
      <c r="A418" s="639" t="s">
        <v>637</v>
      </c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0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48"/>
      <c r="AB418" s="48"/>
      <c r="AC418" s="48"/>
    </row>
    <row r="419" spans="1:68" ht="16.5" customHeight="1" x14ac:dyDescent="0.25">
      <c r="A419" s="558" t="s">
        <v>637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36"/>
      <c r="AB419" s="536"/>
      <c r="AC419" s="536"/>
    </row>
    <row r="420" spans="1:68" ht="14.25" customHeight="1" x14ac:dyDescent="0.25">
      <c r="A420" s="557" t="s">
        <v>99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7"/>
      <c r="AB420" s="537"/>
      <c r="AC420" s="537"/>
    </row>
    <row r="421" spans="1:68" ht="27" customHeight="1" x14ac:dyDescent="0.25">
      <c r="A421" s="54" t="s">
        <v>638</v>
      </c>
      <c r="B421" s="54" t="s">
        <v>639</v>
      </c>
      <c r="C421" s="31">
        <v>4301011795</v>
      </c>
      <c r="D421" s="545">
        <v>4607091389067</v>
      </c>
      <c r="E421" s="546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48"/>
      <c r="R421" s="548"/>
      <c r="S421" s="548"/>
      <c r="T421" s="549"/>
      <c r="U421" s="34"/>
      <c r="V421" s="34"/>
      <c r="W421" s="35" t="s">
        <v>69</v>
      </c>
      <c r="X421" s="541">
        <v>133</v>
      </c>
      <c r="Y421" s="542">
        <f t="shared" ref="Y421:Y431" si="42">IFERROR(IF(X421="",0,CEILING((X421/$H421),1)*$H421),"")</f>
        <v>137.28</v>
      </c>
      <c r="Z421" s="36">
        <f t="shared" ref="Z421:Z426" si="43">IFERROR(IF(Y421=0,"",ROUNDUP(Y421/H421,0)*0.01196),"")</f>
        <v>0.31096000000000001</v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142.06818181818181</v>
      </c>
      <c r="BN421" s="64">
        <f t="shared" ref="BN421:BN431" si="45">IFERROR(Y421*I421/H421,"0")</f>
        <v>146.63999999999999</v>
      </c>
      <c r="BO421" s="64">
        <f t="shared" ref="BO421:BO431" si="46">IFERROR(1/J421*(X421/H421),"0")</f>
        <v>0.24220571095571095</v>
      </c>
      <c r="BP421" s="64">
        <f t="shared" ref="BP421:BP431" si="47">IFERROR(1/J421*(Y421/H421),"0")</f>
        <v>0.25</v>
      </c>
    </row>
    <row r="422" spans="1:68" ht="27" customHeight="1" x14ac:dyDescent="0.25">
      <c r="A422" s="54" t="s">
        <v>640</v>
      </c>
      <c r="B422" s="54" t="s">
        <v>641</v>
      </c>
      <c r="C422" s="31">
        <v>4301011961</v>
      </c>
      <c r="D422" s="545">
        <v>4680115885271</v>
      </c>
      <c r="E422" s="546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48"/>
      <c r="R422" s="548"/>
      <c r="S422" s="548"/>
      <c r="T422" s="549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5">
        <v>4680115885226</v>
      </c>
      <c r="E423" s="546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48"/>
      <c r="R423" s="548"/>
      <c r="S423" s="548"/>
      <c r="T423" s="549"/>
      <c r="U423" s="34"/>
      <c r="V423" s="34"/>
      <c r="W423" s="35" t="s">
        <v>69</v>
      </c>
      <c r="X423" s="541">
        <v>64</v>
      </c>
      <c r="Y423" s="542">
        <f t="shared" si="42"/>
        <v>68.64</v>
      </c>
      <c r="Z423" s="36">
        <f t="shared" si="43"/>
        <v>0.15548000000000001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68.36363636363636</v>
      </c>
      <c r="BN423" s="64">
        <f t="shared" si="45"/>
        <v>73.319999999999993</v>
      </c>
      <c r="BO423" s="64">
        <f t="shared" si="46"/>
        <v>0.11655011655011656</v>
      </c>
      <c r="BP423" s="64">
        <f t="shared" si="47"/>
        <v>0.125</v>
      </c>
    </row>
    <row r="424" spans="1:68" ht="27" customHeight="1" x14ac:dyDescent="0.25">
      <c r="A424" s="54" t="s">
        <v>646</v>
      </c>
      <c r="B424" s="54" t="s">
        <v>647</v>
      </c>
      <c r="C424" s="31">
        <v>4301012145</v>
      </c>
      <c r="D424" s="545">
        <v>4607091383522</v>
      </c>
      <c r="E424" s="546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48"/>
      <c r="R424" s="548"/>
      <c r="S424" s="548"/>
      <c r="T424" s="549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customHeight="1" x14ac:dyDescent="0.25">
      <c r="A425" s="54" t="s">
        <v>649</v>
      </c>
      <c r="B425" s="54" t="s">
        <v>650</v>
      </c>
      <c r="C425" s="31">
        <v>4301011774</v>
      </c>
      <c r="D425" s="545">
        <v>4680115884502</v>
      </c>
      <c r="E425" s="546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48"/>
      <c r="R425" s="548"/>
      <c r="S425" s="548"/>
      <c r="T425" s="549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5">
        <v>4607091389104</v>
      </c>
      <c r="E426" s="546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48"/>
      <c r="R426" s="548"/>
      <c r="S426" s="548"/>
      <c r="T426" s="549"/>
      <c r="U426" s="34"/>
      <c r="V426" s="34"/>
      <c r="W426" s="35" t="s">
        <v>69</v>
      </c>
      <c r="X426" s="541">
        <v>5</v>
      </c>
      <c r="Y426" s="542">
        <f t="shared" si="42"/>
        <v>5.28</v>
      </c>
      <c r="Z426" s="36">
        <f t="shared" si="43"/>
        <v>1.196E-2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5.3409090909090908</v>
      </c>
      <c r="BN426" s="64">
        <f t="shared" si="45"/>
        <v>5.64</v>
      </c>
      <c r="BO426" s="64">
        <f t="shared" si="46"/>
        <v>9.1054778554778559E-3</v>
      </c>
      <c r="BP426" s="64">
        <f t="shared" si="47"/>
        <v>9.6153846153846159E-3</v>
      </c>
    </row>
    <row r="427" spans="1:68" ht="27" customHeight="1" x14ac:dyDescent="0.25">
      <c r="A427" s="54" t="s">
        <v>655</v>
      </c>
      <c r="B427" s="54" t="s">
        <v>656</v>
      </c>
      <c r="C427" s="31">
        <v>4301012125</v>
      </c>
      <c r="D427" s="545">
        <v>4680115886391</v>
      </c>
      <c r="E427" s="546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48"/>
      <c r="R427" s="548"/>
      <c r="S427" s="548"/>
      <c r="T427" s="549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4301012035</v>
      </c>
      <c r="D428" s="545">
        <v>4680115880603</v>
      </c>
      <c r="E428" s="546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48"/>
      <c r="R428" s="548"/>
      <c r="S428" s="548"/>
      <c r="T428" s="549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4301012036</v>
      </c>
      <c r="D429" s="545">
        <v>4680115882782</v>
      </c>
      <c r="E429" s="546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48"/>
      <c r="R429" s="548"/>
      <c r="S429" s="548"/>
      <c r="T429" s="549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4301012050</v>
      </c>
      <c r="D430" s="545">
        <v>4680115885479</v>
      </c>
      <c r="E430" s="546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48"/>
      <c r="R430" s="548"/>
      <c r="S430" s="548"/>
      <c r="T430" s="549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4301012034</v>
      </c>
      <c r="D431" s="545">
        <v>4607091389982</v>
      </c>
      <c r="E431" s="546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 t="s">
        <v>110</v>
      </c>
      <c r="M431" s="33" t="s">
        <v>104</v>
      </c>
      <c r="N431" s="33"/>
      <c r="O431" s="32">
        <v>60</v>
      </c>
      <c r="P431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48"/>
      <c r="R431" s="548"/>
      <c r="S431" s="548"/>
      <c r="T431" s="549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 t="s">
        <v>106</v>
      </c>
      <c r="AK431" s="68">
        <v>57.6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3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5"/>
      <c r="P432" s="561" t="s">
        <v>71</v>
      </c>
      <c r="Q432" s="562"/>
      <c r="R432" s="562"/>
      <c r="S432" s="562"/>
      <c r="T432" s="562"/>
      <c r="U432" s="562"/>
      <c r="V432" s="563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38.257575757575758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40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0.47840000000000005</v>
      </c>
      <c r="AA432" s="544"/>
      <c r="AB432" s="544"/>
      <c r="AC432" s="544"/>
    </row>
    <row r="433" spans="1:68" x14ac:dyDescent="0.2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69</v>
      </c>
      <c r="X433" s="543">
        <f>IFERROR(SUM(X421:X431),"0")</f>
        <v>202</v>
      </c>
      <c r="Y433" s="543">
        <f>IFERROR(SUM(Y421:Y431),"0")</f>
        <v>211.20000000000002</v>
      </c>
      <c r="Z433" s="37"/>
      <c r="AA433" s="544"/>
      <c r="AB433" s="544"/>
      <c r="AC433" s="544"/>
    </row>
    <row r="434" spans="1:68" ht="14.25" customHeight="1" x14ac:dyDescent="0.25">
      <c r="A434" s="557" t="s">
        <v>135</v>
      </c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  <c r="Z434" s="554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5">
        <v>4607091388930</v>
      </c>
      <c r="E435" s="546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48"/>
      <c r="R435" s="548"/>
      <c r="S435" s="548"/>
      <c r="T435" s="549"/>
      <c r="U435" s="34"/>
      <c r="V435" s="34"/>
      <c r="W435" s="35" t="s">
        <v>69</v>
      </c>
      <c r="X435" s="541">
        <v>67</v>
      </c>
      <c r="Y435" s="542">
        <f>IFERROR(IF(X435="",0,CEILING((X435/$H435),1)*$H435),"")</f>
        <v>68.64</v>
      </c>
      <c r="Z435" s="36">
        <f>IFERROR(IF(Y435=0,"",ROUNDUP(Y435/H435,0)*0.01196),"")</f>
        <v>0.15548000000000001</v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71.568181818181813</v>
      </c>
      <c r="BN435" s="64">
        <f>IFERROR(Y435*I435/H435,"0")</f>
        <v>73.319999999999993</v>
      </c>
      <c r="BO435" s="64">
        <f>IFERROR(1/J435*(X435/H435),"0")</f>
        <v>0.12201340326340326</v>
      </c>
      <c r="BP435" s="64">
        <f>IFERROR(1/J435*(Y435/H435),"0")</f>
        <v>0.125</v>
      </c>
    </row>
    <row r="436" spans="1:68" ht="16.5" customHeight="1" x14ac:dyDescent="0.25">
      <c r="A436" s="54" t="s">
        <v>669</v>
      </c>
      <c r="B436" s="54" t="s">
        <v>670</v>
      </c>
      <c r="C436" s="31">
        <v>4301020384</v>
      </c>
      <c r="D436" s="545">
        <v>4680115886407</v>
      </c>
      <c r="E436" s="546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671</v>
      </c>
      <c r="B437" s="54" t="s">
        <v>672</v>
      </c>
      <c r="C437" s="31">
        <v>4301020385</v>
      </c>
      <c r="D437" s="545">
        <v>4680115880054</v>
      </c>
      <c r="E437" s="546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110</v>
      </c>
      <c r="M437" s="33" t="s">
        <v>104</v>
      </c>
      <c r="N437" s="33"/>
      <c r="O437" s="32">
        <v>70</v>
      </c>
      <c r="P437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48"/>
      <c r="R437" s="548"/>
      <c r="S437" s="548"/>
      <c r="T437" s="549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3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5"/>
      <c r="P438" s="561" t="s">
        <v>71</v>
      </c>
      <c r="Q438" s="562"/>
      <c r="R438" s="562"/>
      <c r="S438" s="562"/>
      <c r="T438" s="562"/>
      <c r="U438" s="562"/>
      <c r="V438" s="563"/>
      <c r="W438" s="37" t="s">
        <v>72</v>
      </c>
      <c r="X438" s="543">
        <f>IFERROR(X435/H435,"0")+IFERROR(X436/H436,"0")+IFERROR(X437/H437,"0")</f>
        <v>12.689393939393939</v>
      </c>
      <c r="Y438" s="543">
        <f>IFERROR(Y435/H435,"0")+IFERROR(Y436/H436,"0")+IFERROR(Y437/H437,"0")</f>
        <v>13</v>
      </c>
      <c r="Z438" s="543">
        <f>IFERROR(IF(Z435="",0,Z435),"0")+IFERROR(IF(Z436="",0,Z436),"0")+IFERROR(IF(Z437="",0,Z437),"0")</f>
        <v>0.15548000000000001</v>
      </c>
      <c r="AA438" s="544"/>
      <c r="AB438" s="544"/>
      <c r="AC438" s="544"/>
    </row>
    <row r="439" spans="1:68" x14ac:dyDescent="0.2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69</v>
      </c>
      <c r="X439" s="543">
        <f>IFERROR(SUM(X435:X437),"0")</f>
        <v>67</v>
      </c>
      <c r="Y439" s="543">
        <f>IFERROR(SUM(Y435:Y437),"0")</f>
        <v>68.64</v>
      </c>
      <c r="Z439" s="37"/>
      <c r="AA439" s="544"/>
      <c r="AB439" s="544"/>
      <c r="AC439" s="544"/>
    </row>
    <row r="440" spans="1:68" ht="14.25" customHeight="1" x14ac:dyDescent="0.25">
      <c r="A440" s="557" t="s">
        <v>64</v>
      </c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  <c r="Z440" s="554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5">
        <v>4680115883116</v>
      </c>
      <c r="E441" s="546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48"/>
      <c r="R441" s="548"/>
      <c r="S441" s="548"/>
      <c r="T441" s="549"/>
      <c r="U441" s="34"/>
      <c r="V441" s="34"/>
      <c r="W441" s="35" t="s">
        <v>69</v>
      </c>
      <c r="X441" s="541">
        <v>53</v>
      </c>
      <c r="Y441" s="542">
        <f t="shared" ref="Y441:Y446" si="48">IFERROR(IF(X441="",0,CEILING((X441/$H441),1)*$H441),"")</f>
        <v>58.080000000000005</v>
      </c>
      <c r="Z441" s="36">
        <f>IFERROR(IF(Y441=0,"",ROUNDUP(Y441/H441,0)*0.01196),"")</f>
        <v>0.13156000000000001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56.613636363636353</v>
      </c>
      <c r="BN441" s="64">
        <f t="shared" ref="BN441:BN446" si="50">IFERROR(Y441*I441/H441,"0")</f>
        <v>62.040000000000006</v>
      </c>
      <c r="BO441" s="64">
        <f t="shared" ref="BO441:BO446" si="51">IFERROR(1/J441*(X441/H441),"0")</f>
        <v>9.6518065268065265E-2</v>
      </c>
      <c r="BP441" s="64">
        <f t="shared" ref="BP441:BP446" si="52">IFERROR(1/J441*(Y441/H441),"0")</f>
        <v>0.10576923076923078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5">
        <v>4680115883093</v>
      </c>
      <c r="E442" s="546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48"/>
      <c r="R442" s="548"/>
      <c r="S442" s="548"/>
      <c r="T442" s="549"/>
      <c r="U442" s="34"/>
      <c r="V442" s="34"/>
      <c r="W442" s="35" t="s">
        <v>69</v>
      </c>
      <c r="X442" s="541">
        <v>46</v>
      </c>
      <c r="Y442" s="542">
        <f t="shared" si="48"/>
        <v>47.52</v>
      </c>
      <c r="Z442" s="36">
        <f>IFERROR(IF(Y442=0,"",ROUNDUP(Y442/H442,0)*0.01196),"")</f>
        <v>0.10764</v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49.136363636363633</v>
      </c>
      <c r="BN442" s="64">
        <f t="shared" si="50"/>
        <v>50.760000000000005</v>
      </c>
      <c r="BO442" s="64">
        <f t="shared" si="51"/>
        <v>8.3770396270396258E-2</v>
      </c>
      <c r="BP442" s="64">
        <f t="shared" si="52"/>
        <v>8.6538461538461536E-2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5">
        <v>4680115883109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48"/>
      <c r="R443" s="548"/>
      <c r="S443" s="548"/>
      <c r="T443" s="549"/>
      <c r="U443" s="34"/>
      <c r="V443" s="34"/>
      <c r="W443" s="35" t="s">
        <v>69</v>
      </c>
      <c r="X443" s="541">
        <v>79</v>
      </c>
      <c r="Y443" s="542">
        <f t="shared" si="48"/>
        <v>79.2</v>
      </c>
      <c r="Z443" s="36">
        <f>IFERROR(IF(Y443=0,"",ROUNDUP(Y443/H443,0)*0.01196),"")</f>
        <v>0.1794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84.386363636363626</v>
      </c>
      <c r="BN443" s="64">
        <f t="shared" si="50"/>
        <v>84.6</v>
      </c>
      <c r="BO443" s="64">
        <f t="shared" si="51"/>
        <v>0.14386655011655011</v>
      </c>
      <c r="BP443" s="64">
        <f t="shared" si="52"/>
        <v>0.14423076923076925</v>
      </c>
    </row>
    <row r="444" spans="1:68" ht="27" customHeight="1" x14ac:dyDescent="0.25">
      <c r="A444" s="54" t="s">
        <v>682</v>
      </c>
      <c r="B444" s="54" t="s">
        <v>683</v>
      </c>
      <c r="C444" s="31">
        <v>4301031419</v>
      </c>
      <c r="D444" s="545">
        <v>4680115882072</v>
      </c>
      <c r="E444" s="546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48"/>
      <c r="R444" s="548"/>
      <c r="S444" s="548"/>
      <c r="T444" s="549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4301031418</v>
      </c>
      <c r="D445" s="545">
        <v>4680115882102</v>
      </c>
      <c r="E445" s="546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48"/>
      <c r="R445" s="548"/>
      <c r="S445" s="548"/>
      <c r="T445" s="549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4301031417</v>
      </c>
      <c r="D446" s="545">
        <v>4680115882096</v>
      </c>
      <c r="E446" s="546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48"/>
      <c r="R446" s="548"/>
      <c r="S446" s="548"/>
      <c r="T446" s="549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1" t="s">
        <v>71</v>
      </c>
      <c r="Q447" s="562"/>
      <c r="R447" s="562"/>
      <c r="S447" s="562"/>
      <c r="T447" s="562"/>
      <c r="U447" s="562"/>
      <c r="V447" s="563"/>
      <c r="W447" s="37" t="s">
        <v>72</v>
      </c>
      <c r="X447" s="543">
        <f>IFERROR(X441/H441,"0")+IFERROR(X442/H442,"0")+IFERROR(X443/H443,"0")+IFERROR(X444/H444,"0")+IFERROR(X445/H445,"0")+IFERROR(X446/H446,"0")</f>
        <v>33.712121212121211</v>
      </c>
      <c r="Y447" s="543">
        <f>IFERROR(Y441/H441,"0")+IFERROR(Y442/H442,"0")+IFERROR(Y443/H443,"0")+IFERROR(Y444/H444,"0")+IFERROR(Y445/H445,"0")+IFERROR(Y446/H446,"0")</f>
        <v>35</v>
      </c>
      <c r="Z447" s="543">
        <f>IFERROR(IF(Z441="",0,Z441),"0")+IFERROR(IF(Z442="",0,Z442),"0")+IFERROR(IF(Z443="",0,Z443),"0")+IFERROR(IF(Z444="",0,Z444),"0")+IFERROR(IF(Z445="",0,Z445),"0")+IFERROR(IF(Z446="",0,Z446),"0")</f>
        <v>0.41860000000000003</v>
      </c>
      <c r="AA447" s="544"/>
      <c r="AB447" s="544"/>
      <c r="AC447" s="544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69</v>
      </c>
      <c r="X448" s="543">
        <f>IFERROR(SUM(X441:X446),"0")</f>
        <v>178</v>
      </c>
      <c r="Y448" s="543">
        <f>IFERROR(SUM(Y441:Y446),"0")</f>
        <v>184.8</v>
      </c>
      <c r="Z448" s="37"/>
      <c r="AA448" s="544"/>
      <c r="AB448" s="544"/>
      <c r="AC448" s="544"/>
    </row>
    <row r="449" spans="1:68" ht="14.25" customHeight="1" x14ac:dyDescent="0.25">
      <c r="A449" s="557" t="s">
        <v>73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7"/>
      <c r="AB449" s="537"/>
      <c r="AC449" s="537"/>
    </row>
    <row r="450" spans="1:68" ht="16.5" customHeight="1" x14ac:dyDescent="0.25">
      <c r="A450" s="54" t="s">
        <v>688</v>
      </c>
      <c r="B450" s="54" t="s">
        <v>689</v>
      </c>
      <c r="C450" s="31">
        <v>4301051232</v>
      </c>
      <c r="D450" s="545">
        <v>4607091383409</v>
      </c>
      <c r="E450" s="546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48"/>
      <c r="R450" s="548"/>
      <c r="S450" s="548"/>
      <c r="T450" s="549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691</v>
      </c>
      <c r="B451" s="54" t="s">
        <v>692</v>
      </c>
      <c r="C451" s="31">
        <v>4301051233</v>
      </c>
      <c r="D451" s="545">
        <v>4607091383416</v>
      </c>
      <c r="E451" s="546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48"/>
      <c r="R451" s="548"/>
      <c r="S451" s="548"/>
      <c r="T451" s="549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4301051064</v>
      </c>
      <c r="D452" s="545">
        <v>4680115883536</v>
      </c>
      <c r="E452" s="546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5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48"/>
      <c r="R452" s="548"/>
      <c r="S452" s="548"/>
      <c r="T452" s="549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53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5"/>
      <c r="P453" s="561" t="s">
        <v>71</v>
      </c>
      <c r="Q453" s="562"/>
      <c r="R453" s="562"/>
      <c r="S453" s="562"/>
      <c r="T453" s="562"/>
      <c r="U453" s="562"/>
      <c r="V453" s="563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x14ac:dyDescent="0.2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customHeight="1" x14ac:dyDescent="0.2">
      <c r="A455" s="639" t="s">
        <v>697</v>
      </c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0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48"/>
      <c r="AB455" s="48"/>
      <c r="AC455" s="48"/>
    </row>
    <row r="456" spans="1:68" ht="16.5" customHeight="1" x14ac:dyDescent="0.25">
      <c r="A456" s="558" t="s">
        <v>697</v>
      </c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  <c r="Z456" s="554"/>
      <c r="AA456" s="536"/>
      <c r="AB456" s="536"/>
      <c r="AC456" s="536"/>
    </row>
    <row r="457" spans="1:68" ht="14.25" customHeight="1" x14ac:dyDescent="0.25">
      <c r="A457" s="557" t="s">
        <v>99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7"/>
      <c r="AB457" s="537"/>
      <c r="AC457" s="537"/>
    </row>
    <row r="458" spans="1:68" ht="27" customHeight="1" x14ac:dyDescent="0.25">
      <c r="A458" s="54" t="s">
        <v>698</v>
      </c>
      <c r="B458" s="54" t="s">
        <v>699</v>
      </c>
      <c r="C458" s="31">
        <v>4301011763</v>
      </c>
      <c r="D458" s="545">
        <v>4640242181011</v>
      </c>
      <c r="E458" s="546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60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48"/>
      <c r="R458" s="548"/>
      <c r="S458" s="548"/>
      <c r="T458" s="549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701</v>
      </c>
      <c r="B459" s="54" t="s">
        <v>702</v>
      </c>
      <c r="C459" s="31">
        <v>4301011585</v>
      </c>
      <c r="D459" s="545">
        <v>4640242180441</v>
      </c>
      <c r="E459" s="546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48"/>
      <c r="R459" s="548"/>
      <c r="S459" s="548"/>
      <c r="T459" s="549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704</v>
      </c>
      <c r="B460" s="54" t="s">
        <v>705</v>
      </c>
      <c r="C460" s="31">
        <v>4301011584</v>
      </c>
      <c r="D460" s="545">
        <v>4640242180564</v>
      </c>
      <c r="E460" s="546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 t="s">
        <v>103</v>
      </c>
      <c r="M460" s="33" t="s">
        <v>104</v>
      </c>
      <c r="N460" s="33"/>
      <c r="O460" s="32">
        <v>50</v>
      </c>
      <c r="P460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48"/>
      <c r="R460" s="548"/>
      <c r="S460" s="548"/>
      <c r="T460" s="549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 t="s">
        <v>106</v>
      </c>
      <c r="AK460" s="68">
        <v>96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707</v>
      </c>
      <c r="B461" s="54" t="s">
        <v>708</v>
      </c>
      <c r="C461" s="31">
        <v>4301011764</v>
      </c>
      <c r="D461" s="545">
        <v>4640242181189</v>
      </c>
      <c r="E461" s="546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48"/>
      <c r="R461" s="548"/>
      <c r="S461" s="548"/>
      <c r="T461" s="549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1" t="s">
        <v>71</v>
      </c>
      <c r="Q462" s="562"/>
      <c r="R462" s="562"/>
      <c r="S462" s="562"/>
      <c r="T462" s="562"/>
      <c r="U462" s="562"/>
      <c r="V462" s="563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customHeight="1" x14ac:dyDescent="0.25">
      <c r="A464" s="557" t="s">
        <v>135</v>
      </c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  <c r="Z464" s="554"/>
      <c r="AA464" s="537"/>
      <c r="AB464" s="537"/>
      <c r="AC464" s="537"/>
    </row>
    <row r="465" spans="1:68" ht="27" customHeight="1" x14ac:dyDescent="0.25">
      <c r="A465" s="54" t="s">
        <v>709</v>
      </c>
      <c r="B465" s="54" t="s">
        <v>710</v>
      </c>
      <c r="C465" s="31">
        <v>4301020400</v>
      </c>
      <c r="D465" s="545">
        <v>4640242180519</v>
      </c>
      <c r="E465" s="546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48"/>
      <c r="R465" s="548"/>
      <c r="S465" s="548"/>
      <c r="T465" s="549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712</v>
      </c>
      <c r="B466" s="54" t="s">
        <v>713</v>
      </c>
      <c r="C466" s="31">
        <v>4301020260</v>
      </c>
      <c r="D466" s="545">
        <v>4640242180526</v>
      </c>
      <c r="E466" s="546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3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48"/>
      <c r="R466" s="548"/>
      <c r="S466" s="548"/>
      <c r="T466" s="549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4301020295</v>
      </c>
      <c r="D467" s="545">
        <v>4640242181363</v>
      </c>
      <c r="E467" s="546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48"/>
      <c r="R467" s="548"/>
      <c r="S467" s="548"/>
      <c r="T467" s="549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3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5"/>
      <c r="P468" s="561" t="s">
        <v>71</v>
      </c>
      <c r="Q468" s="562"/>
      <c r="R468" s="562"/>
      <c r="S468" s="562"/>
      <c r="T468" s="562"/>
      <c r="U468" s="562"/>
      <c r="V468" s="563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x14ac:dyDescent="0.2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customHeight="1" x14ac:dyDescent="0.25">
      <c r="A470" s="557" t="s">
        <v>64</v>
      </c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  <c r="Z470" s="554"/>
      <c r="AA470" s="537"/>
      <c r="AB470" s="537"/>
      <c r="AC470" s="537"/>
    </row>
    <row r="471" spans="1:68" ht="27" customHeight="1" x14ac:dyDescent="0.25">
      <c r="A471" s="54" t="s">
        <v>718</v>
      </c>
      <c r="B471" s="54" t="s">
        <v>719</v>
      </c>
      <c r="C471" s="31">
        <v>4301031280</v>
      </c>
      <c r="D471" s="545">
        <v>4640242180816</v>
      </c>
      <c r="E471" s="546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110</v>
      </c>
      <c r="M471" s="33" t="s">
        <v>68</v>
      </c>
      <c r="N471" s="33"/>
      <c r="O471" s="32">
        <v>40</v>
      </c>
      <c r="P471" s="62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48"/>
      <c r="R471" s="548"/>
      <c r="S471" s="548"/>
      <c r="T471" s="549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4301031244</v>
      </c>
      <c r="D472" s="545">
        <v>4640242180595</v>
      </c>
      <c r="E472" s="546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110</v>
      </c>
      <c r="M472" s="33" t="s">
        <v>68</v>
      </c>
      <c r="N472" s="33"/>
      <c r="O472" s="32">
        <v>40</v>
      </c>
      <c r="P472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48"/>
      <c r="R472" s="548"/>
      <c r="S472" s="548"/>
      <c r="T472" s="549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1" t="s">
        <v>71</v>
      </c>
      <c r="Q473" s="562"/>
      <c r="R473" s="562"/>
      <c r="S473" s="562"/>
      <c r="T473" s="562"/>
      <c r="U473" s="562"/>
      <c r="V473" s="563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customHeight="1" x14ac:dyDescent="0.25">
      <c r="A475" s="557" t="s">
        <v>73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37"/>
      <c r="AB475" s="537"/>
      <c r="AC475" s="537"/>
    </row>
    <row r="476" spans="1:68" ht="27" customHeight="1" x14ac:dyDescent="0.25">
      <c r="A476" s="54" t="s">
        <v>724</v>
      </c>
      <c r="B476" s="54" t="s">
        <v>725</v>
      </c>
      <c r="C476" s="31">
        <v>4301052046</v>
      </c>
      <c r="D476" s="545">
        <v>4640242180533</v>
      </c>
      <c r="E476" s="546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1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48"/>
      <c r="R476" s="548"/>
      <c r="S476" s="548"/>
      <c r="T476" s="549"/>
      <c r="U476" s="34"/>
      <c r="V476" s="34"/>
      <c r="W476" s="35" t="s">
        <v>69</v>
      </c>
      <c r="X476" s="541">
        <v>84</v>
      </c>
      <c r="Y476" s="542">
        <f>IFERROR(IF(X476="",0,CEILING((X476/$H476),1)*$H476),"")</f>
        <v>90</v>
      </c>
      <c r="Z476" s="36">
        <f>IFERROR(IF(Y476=0,"",ROUNDUP(Y476/H476,0)*0.01898),"")</f>
        <v>0.1898</v>
      </c>
      <c r="AA476" s="56"/>
      <c r="AB476" s="57"/>
      <c r="AC476" s="525" t="s">
        <v>726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88.843999999999994</v>
      </c>
      <c r="BN476" s="64">
        <f>IFERROR(Y476*I476/H476,"0")</f>
        <v>95.19</v>
      </c>
      <c r="BO476" s="64">
        <f>IFERROR(1/J476*(X476/H476),"0")</f>
        <v>0.14583333333333334</v>
      </c>
      <c r="BP476" s="64">
        <f>IFERROR(1/J476*(Y476/H476),"0")</f>
        <v>0.15625</v>
      </c>
    </row>
    <row r="477" spans="1:68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1" t="s">
        <v>71</v>
      </c>
      <c r="Q477" s="562"/>
      <c r="R477" s="562"/>
      <c r="S477" s="562"/>
      <c r="T477" s="562"/>
      <c r="U477" s="562"/>
      <c r="V477" s="563"/>
      <c r="W477" s="37" t="s">
        <v>72</v>
      </c>
      <c r="X477" s="543">
        <f>IFERROR(X476/H476,"0")</f>
        <v>9.3333333333333339</v>
      </c>
      <c r="Y477" s="543">
        <f>IFERROR(Y476/H476,"0")</f>
        <v>10</v>
      </c>
      <c r="Z477" s="543">
        <f>IFERROR(IF(Z476="",0,Z476),"0")</f>
        <v>0.1898</v>
      </c>
      <c r="AA477" s="544"/>
      <c r="AB477" s="544"/>
      <c r="AC477" s="544"/>
    </row>
    <row r="478" spans="1:68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69</v>
      </c>
      <c r="X478" s="543">
        <f>IFERROR(SUM(X476:X476),"0")</f>
        <v>84</v>
      </c>
      <c r="Y478" s="543">
        <f>IFERROR(SUM(Y476:Y476),"0")</f>
        <v>90</v>
      </c>
      <c r="Z478" s="37"/>
      <c r="AA478" s="544"/>
      <c r="AB478" s="544"/>
      <c r="AC478" s="544"/>
    </row>
    <row r="479" spans="1:68" ht="14.25" customHeight="1" x14ac:dyDescent="0.25">
      <c r="A479" s="557" t="s">
        <v>165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7"/>
      <c r="AB479" s="537"/>
      <c r="AC479" s="537"/>
    </row>
    <row r="480" spans="1:68" ht="27" customHeight="1" x14ac:dyDescent="0.25">
      <c r="A480" s="54" t="s">
        <v>727</v>
      </c>
      <c r="B480" s="54" t="s">
        <v>728</v>
      </c>
      <c r="C480" s="31">
        <v>4301060491</v>
      </c>
      <c r="D480" s="545">
        <v>4640242180120</v>
      </c>
      <c r="E480" s="546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6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48"/>
      <c r="R480" s="548"/>
      <c r="S480" s="548"/>
      <c r="T480" s="549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4301060493</v>
      </c>
      <c r="D481" s="545">
        <v>4640242180137</v>
      </c>
      <c r="E481" s="546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48"/>
      <c r="R481" s="548"/>
      <c r="S481" s="548"/>
      <c r="T481" s="549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1" t="s">
        <v>71</v>
      </c>
      <c r="Q482" s="562"/>
      <c r="R482" s="562"/>
      <c r="S482" s="562"/>
      <c r="T482" s="562"/>
      <c r="U482" s="562"/>
      <c r="V482" s="563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customHeight="1" x14ac:dyDescent="0.25">
      <c r="A484" s="558" t="s">
        <v>733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6"/>
      <c r="AB484" s="536"/>
      <c r="AC484" s="536"/>
    </row>
    <row r="485" spans="1:68" ht="14.25" customHeight="1" x14ac:dyDescent="0.25">
      <c r="A485" s="557" t="s">
        <v>135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7"/>
      <c r="AB485" s="537"/>
      <c r="AC485" s="537"/>
    </row>
    <row r="486" spans="1:68" ht="27" customHeight="1" x14ac:dyDescent="0.25">
      <c r="A486" s="54" t="s">
        <v>734</v>
      </c>
      <c r="B486" s="54" t="s">
        <v>735</v>
      </c>
      <c r="C486" s="31">
        <v>4301020314</v>
      </c>
      <c r="D486" s="545">
        <v>4640242180090</v>
      </c>
      <c r="E486" s="546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3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48"/>
      <c r="R486" s="548"/>
      <c r="S486" s="548"/>
      <c r="T486" s="549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53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1" t="s">
        <v>71</v>
      </c>
      <c r="Q487" s="562"/>
      <c r="R487" s="562"/>
      <c r="S487" s="562"/>
      <c r="T487" s="562"/>
      <c r="U487" s="562"/>
      <c r="V487" s="563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x14ac:dyDescent="0.2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706"/>
      <c r="P489" s="633" t="s">
        <v>737</v>
      </c>
      <c r="Q489" s="634"/>
      <c r="R489" s="634"/>
      <c r="S489" s="634"/>
      <c r="T489" s="634"/>
      <c r="U489" s="634"/>
      <c r="V489" s="635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3950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4051.66</v>
      </c>
      <c r="Z489" s="37"/>
      <c r="AA489" s="544"/>
      <c r="AB489" s="544"/>
      <c r="AC489" s="544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6"/>
      <c r="P490" s="633" t="s">
        <v>738</v>
      </c>
      <c r="Q490" s="634"/>
      <c r="R490" s="634"/>
      <c r="S490" s="634"/>
      <c r="T490" s="634"/>
      <c r="U490" s="634"/>
      <c r="V490" s="635"/>
      <c r="W490" s="37" t="s">
        <v>69</v>
      </c>
      <c r="X490" s="543">
        <f>IFERROR(SUM(BM22:BM486),"0")</f>
        <v>4200.0840184861436</v>
      </c>
      <c r="Y490" s="543">
        <f>IFERROR(SUM(BN22:BN486),"0")</f>
        <v>4307.5610000000006</v>
      </c>
      <c r="Z490" s="37"/>
      <c r="AA490" s="544"/>
      <c r="AB490" s="544"/>
      <c r="AC490" s="544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6"/>
      <c r="P491" s="633" t="s">
        <v>739</v>
      </c>
      <c r="Q491" s="634"/>
      <c r="R491" s="634"/>
      <c r="S491" s="634"/>
      <c r="T491" s="634"/>
      <c r="U491" s="634"/>
      <c r="V491" s="635"/>
      <c r="W491" s="37" t="s">
        <v>740</v>
      </c>
      <c r="X491" s="38">
        <f>ROUNDUP(SUM(BO22:BO486),0)</f>
        <v>8</v>
      </c>
      <c r="Y491" s="38">
        <f>ROUNDUP(SUM(BP22:BP486),0)</f>
        <v>8</v>
      </c>
      <c r="Z491" s="37"/>
      <c r="AA491" s="544"/>
      <c r="AB491" s="544"/>
      <c r="AC491" s="544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6"/>
      <c r="P492" s="633" t="s">
        <v>741</v>
      </c>
      <c r="Q492" s="634"/>
      <c r="R492" s="634"/>
      <c r="S492" s="634"/>
      <c r="T492" s="634"/>
      <c r="U492" s="634"/>
      <c r="V492" s="635"/>
      <c r="W492" s="37" t="s">
        <v>69</v>
      </c>
      <c r="X492" s="543">
        <f>GrossWeightTotal+PalletQtyTotal*25</f>
        <v>4400.0840184861436</v>
      </c>
      <c r="Y492" s="543">
        <f>GrossWeightTotalR+PalletQtyTotalR*25</f>
        <v>4507.5610000000006</v>
      </c>
      <c r="Z492" s="37"/>
      <c r="AA492" s="544"/>
      <c r="AB492" s="544"/>
      <c r="AC492" s="544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6"/>
      <c r="P493" s="633" t="s">
        <v>742</v>
      </c>
      <c r="Q493" s="634"/>
      <c r="R493" s="634"/>
      <c r="S493" s="634"/>
      <c r="T493" s="634"/>
      <c r="U493" s="634"/>
      <c r="V493" s="635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906.77561913395255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926</v>
      </c>
      <c r="Z493" s="37"/>
      <c r="AA493" s="544"/>
      <c r="AB493" s="544"/>
      <c r="AC493" s="544"/>
    </row>
    <row r="494" spans="1:68" ht="14.25" customHeight="1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6"/>
      <c r="P494" s="633" t="s">
        <v>743</v>
      </c>
      <c r="Q494" s="634"/>
      <c r="R494" s="634"/>
      <c r="S494" s="634"/>
      <c r="T494" s="634"/>
      <c r="U494" s="634"/>
      <c r="V494" s="635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8.6265399999999985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1" t="s">
        <v>97</v>
      </c>
      <c r="D496" s="662"/>
      <c r="E496" s="662"/>
      <c r="F496" s="662"/>
      <c r="G496" s="662"/>
      <c r="H496" s="625"/>
      <c r="I496" s="591" t="s">
        <v>257</v>
      </c>
      <c r="J496" s="662"/>
      <c r="K496" s="662"/>
      <c r="L496" s="662"/>
      <c r="M496" s="662"/>
      <c r="N496" s="662"/>
      <c r="O496" s="662"/>
      <c r="P496" s="662"/>
      <c r="Q496" s="662"/>
      <c r="R496" s="625"/>
      <c r="S496" s="591" t="s">
        <v>535</v>
      </c>
      <c r="T496" s="625"/>
      <c r="U496" s="591" t="s">
        <v>586</v>
      </c>
      <c r="V496" s="662"/>
      <c r="W496" s="625"/>
      <c r="X496" s="538" t="s">
        <v>637</v>
      </c>
      <c r="Y496" s="591" t="s">
        <v>697</v>
      </c>
      <c r="Z496" s="625"/>
      <c r="AB496" s="52"/>
      <c r="AC496" s="52"/>
      <c r="AF496" s="539"/>
    </row>
    <row r="497" spans="1:32" ht="14.25" customHeight="1" thickTop="1" x14ac:dyDescent="0.2">
      <c r="A497" s="838" t="s">
        <v>746</v>
      </c>
      <c r="B497" s="591" t="s">
        <v>63</v>
      </c>
      <c r="C497" s="591" t="s">
        <v>98</v>
      </c>
      <c r="D497" s="591" t="s">
        <v>116</v>
      </c>
      <c r="E497" s="591" t="s">
        <v>172</v>
      </c>
      <c r="F497" s="591" t="s">
        <v>192</v>
      </c>
      <c r="G497" s="591" t="s">
        <v>222</v>
      </c>
      <c r="H497" s="591" t="s">
        <v>97</v>
      </c>
      <c r="I497" s="591" t="s">
        <v>258</v>
      </c>
      <c r="J497" s="591" t="s">
        <v>299</v>
      </c>
      <c r="K497" s="591" t="s">
        <v>359</v>
      </c>
      <c r="L497" s="591" t="s">
        <v>401</v>
      </c>
      <c r="M497" s="591" t="s">
        <v>417</v>
      </c>
      <c r="N497" s="539"/>
      <c r="O497" s="591" t="s">
        <v>428</v>
      </c>
      <c r="P497" s="591" t="s">
        <v>437</v>
      </c>
      <c r="Q497" s="591" t="s">
        <v>447</v>
      </c>
      <c r="R497" s="591" t="s">
        <v>525</v>
      </c>
      <c r="S497" s="591" t="s">
        <v>536</v>
      </c>
      <c r="T497" s="591" t="s">
        <v>570</v>
      </c>
      <c r="U497" s="591" t="s">
        <v>587</v>
      </c>
      <c r="V497" s="591" t="s">
        <v>618</v>
      </c>
      <c r="W497" s="591" t="s">
        <v>633</v>
      </c>
      <c r="X497" s="591" t="s">
        <v>637</v>
      </c>
      <c r="Y497" s="591" t="s">
        <v>697</v>
      </c>
      <c r="Z497" s="591" t="s">
        <v>733</v>
      </c>
      <c r="AB497" s="52"/>
      <c r="AC497" s="52"/>
      <c r="AF497" s="539"/>
    </row>
    <row r="498" spans="1:32" ht="13.5" customHeight="1" thickBot="1" x14ac:dyDescent="0.25">
      <c r="A498" s="839"/>
      <c r="B498" s="592"/>
      <c r="C498" s="592"/>
      <c r="D498" s="592"/>
      <c r="E498" s="592"/>
      <c r="F498" s="592"/>
      <c r="G498" s="592"/>
      <c r="H498" s="592"/>
      <c r="I498" s="592"/>
      <c r="J498" s="592"/>
      <c r="K498" s="592"/>
      <c r="L498" s="592"/>
      <c r="M498" s="592"/>
      <c r="N498" s="539"/>
      <c r="O498" s="592"/>
      <c r="P498" s="592"/>
      <c r="Q498" s="592"/>
      <c r="R498" s="592"/>
      <c r="S498" s="592"/>
      <c r="T498" s="592"/>
      <c r="U498" s="592"/>
      <c r="V498" s="592"/>
      <c r="W498" s="592"/>
      <c r="X498" s="592"/>
      <c r="Y498" s="592"/>
      <c r="Z498" s="592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160.4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106.8</v>
      </c>
      <c r="E499" s="46">
        <f>IFERROR(Y86*1,"0")+IFERROR(Y87*1,"0")+IFERROR(Y88*1,"0")+IFERROR(Y92*1,"0")+IFERROR(Y93*1,"0")+IFERROR(Y94*1,"0")+IFERROR(Y95*1,"0")</f>
        <v>172.8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494.1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202.43999999999997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1129.2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14.48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12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33</v>
      </c>
      <c r="R499" s="46">
        <f>IFERROR(Y335*1,"0")+IFERROR(Y336*1,"0")+IFERROR(Y337*1,"0")</f>
        <v>0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864</v>
      </c>
      <c r="T499" s="46">
        <f>IFERROR(Y368*1,"0")+IFERROR(Y369*1,"0")+IFERROR(Y373*1,"0")+IFERROR(Y374*1,"0")+IFERROR(Y378*1,"0")+IFERROR(Y379*1,"0")</f>
        <v>216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16.200000000000003</v>
      </c>
      <c r="V499" s="46">
        <f>IFERROR(Y403*1,"0")+IFERROR(Y407*1,"0")+IFERROR(Y408*1,"0")+IFERROR(Y409*1,"0")+IFERROR(Y410*1,"0")</f>
        <v>75.600000000000009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464.64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90</v>
      </c>
      <c r="Z499" s="46">
        <f>IFERROR(Y486*1,"0")</f>
        <v>0</v>
      </c>
      <c r="AB499" s="52"/>
      <c r="AC499" s="52"/>
      <c r="AF499" s="539"/>
    </row>
  </sheetData>
  <sheetProtection algorithmName="SHA-512" hashValue="jvTGo2qo9L4Ot53H2J1g3cBRl9arfau0GATkaKE/M5pLjuiainQBp1OWgB7Wrh0vJ5K+MARfaD1w6Mlv7P4PBQ==" saltValue="aYT3HwGydbAoz6Iuk7oa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4">
    <mergeCell ref="X17:X18"/>
    <mergeCell ref="D408:E408"/>
    <mergeCell ref="P216:V21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2:E42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U17:V17"/>
    <mergeCell ref="P410:T410"/>
    <mergeCell ref="P385:T385"/>
    <mergeCell ref="Y17:Y18"/>
    <mergeCell ref="A484:Z484"/>
    <mergeCell ref="A479:Z479"/>
    <mergeCell ref="P373:T373"/>
    <mergeCell ref="P307:T307"/>
    <mergeCell ref="A487:O488"/>
    <mergeCell ref="A33:Z33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H5:M5"/>
    <mergeCell ref="P31:V31"/>
    <mergeCell ref="P473:V473"/>
    <mergeCell ref="D212:E212"/>
    <mergeCell ref="D317:E317"/>
    <mergeCell ref="A456:Z456"/>
    <mergeCell ref="A341:Z341"/>
    <mergeCell ref="P225:T22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D186:E186"/>
    <mergeCell ref="P22:T22"/>
    <mergeCell ref="Z17:Z18"/>
    <mergeCell ref="P405:V405"/>
    <mergeCell ref="A401:Z401"/>
    <mergeCell ref="P57:V57"/>
    <mergeCell ref="G17:G18"/>
    <mergeCell ref="D159:E159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26:T26"/>
    <mergeCell ref="P324:T324"/>
    <mergeCell ref="P153:T153"/>
    <mergeCell ref="P338:V338"/>
    <mergeCell ref="P313:V313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P326:V326"/>
    <mergeCell ref="D203:E203"/>
    <mergeCell ref="P232:T232"/>
    <mergeCell ref="P330:T330"/>
    <mergeCell ref="P159:T159"/>
    <mergeCell ref="D267:E267"/>
    <mergeCell ref="H17:H18"/>
    <mergeCell ref="A146:Z14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4:M14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P491:V491"/>
    <mergeCell ref="P127:V127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P52:T52"/>
    <mergeCell ref="D108:E108"/>
    <mergeCell ref="P481:T481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480:T480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P35:V35"/>
    <mergeCell ref="P399:V399"/>
    <mergeCell ref="D316:E316"/>
    <mergeCell ref="P273:T273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188:V188"/>
    <mergeCell ref="P166:T166"/>
    <mergeCell ref="D147:E14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A47:O4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P477:V477"/>
    <mergeCell ref="P81:T81"/>
    <mergeCell ref="P56:T56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P443:T443"/>
    <mergeCell ref="D197:E197"/>
    <mergeCell ref="D53:E53"/>
    <mergeCell ref="A84:Z84"/>
    <mergeCell ref="P96:V96"/>
    <mergeCell ref="A50:Z50"/>
    <mergeCell ref="W17:W18"/>
    <mergeCell ref="P90:V90"/>
    <mergeCell ref="D142:E142"/>
    <mergeCell ref="P476:T476"/>
    <mergeCell ref="P407:T407"/>
    <mergeCell ref="P471:T471"/>
    <mergeCell ref="P259:T259"/>
    <mergeCell ref="D486:E486"/>
    <mergeCell ref="A216:O217"/>
    <mergeCell ref="P86:T86"/>
    <mergeCell ref="P328:T328"/>
    <mergeCell ref="P213:T213"/>
    <mergeCell ref="A281:O282"/>
    <mergeCell ref="P249:T249"/>
    <mergeCell ref="D363:E363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P452:T452"/>
    <mergeCell ref="D472:E472"/>
    <mergeCell ref="A352:Z352"/>
    <mergeCell ref="D410:E410"/>
    <mergeCell ref="A270:Z270"/>
    <mergeCell ref="H9:I9"/>
    <mergeCell ref="P24:V24"/>
    <mergeCell ref="A49:Z49"/>
    <mergeCell ref="P260:V260"/>
    <mergeCell ref="P89:V89"/>
    <mergeCell ref="P453:V453"/>
    <mergeCell ref="P389:T389"/>
    <mergeCell ref="A383:Z383"/>
    <mergeCell ref="A334:Z334"/>
    <mergeCell ref="D297:E297"/>
    <mergeCell ref="A350:O351"/>
    <mergeCell ref="P391:T391"/>
    <mergeCell ref="P220:T220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63 X165:X166 X168:X169 X192 X196:X201 X203 X207:X210 X212:X215 X219:X220 X225 X255 X273:X274 X298 X301 X307 X311 X315:X317 X323:X324 X328 X330 X335:X337 X343:X346 X353 X359 X368 X373 X378:X379 X385 X387 X392 X407 X421:X423 X426 X431 X435 X437 X441:X443 X460 X471:X472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sRp/n+oviwMke+dKjfI7BGEsVYjaphPWQJ9Lrd2d+ITkX/SsPz2vwcHbbi1PzZoytYvaNsOxzoA4zgCfCU1Zag==" saltValue="WD1jdDQVsFvCQy9uAeMR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