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3F0A40CD-D0A8-48F0-9D8B-67FE46803E9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заказа'!$X$491:$X$491</definedName>
    <definedName name="GrossWeightTotalR">'Бланк заказа'!$Y$491:$Y$491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заказа'!$X$492:$X$492</definedName>
    <definedName name="PalletQtyTotalR">'Бланк заказа'!$Y$492:$Y$492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заказа'!$B$225:$B$225</definedName>
    <definedName name="ProductId101">'Бланк заказа'!$B$226:$B$226</definedName>
    <definedName name="ProductId102">'Бланк заказа'!$B$227:$B$227</definedName>
    <definedName name="ProductId103">'Бланк заказа'!$B$228:$B$228</definedName>
    <definedName name="ProductId104">'Бланк заказа'!$B$229:$B$229</definedName>
    <definedName name="ProductId105">'Бланк заказа'!$B$230:$B$230</definedName>
    <definedName name="ProductId106">'Бланк заказа'!$B$231:$B$231</definedName>
    <definedName name="ProductId107">'Бланк заказа'!$B$232:$B$232</definedName>
    <definedName name="ProductId108">'Бланк заказа'!$B$233:$B$233</definedName>
    <definedName name="ProductId109">'Бланк заказа'!$B$234:$B$234</definedName>
    <definedName name="ProductId11">'Бланк заказа'!$B$46:$B$46</definedName>
    <definedName name="ProductId110">'Бланк заказа'!$B$238:$B$238</definedName>
    <definedName name="ProductId111">'Бланк заказа'!$B$242:$B$242</definedName>
    <definedName name="ProductId112">'Бланк заказа'!$B$246:$B$246</definedName>
    <definedName name="ProductId113">'Бланк заказа'!$B$247:$B$247</definedName>
    <definedName name="ProductId114">'Бланк заказа'!$B$248:$B$248</definedName>
    <definedName name="ProductId115">'Бланк заказа'!$B$249:$B$249</definedName>
    <definedName name="ProductId116">'Бланк заказа'!$B$250:$B$250</definedName>
    <definedName name="ProductId117">'Бланк заказа'!$B$255:$B$255</definedName>
    <definedName name="ProductId118">'Бланк заказа'!$B$256:$B$256</definedName>
    <definedName name="ProductId119">'Бланк заказа'!$B$257:$B$257</definedName>
    <definedName name="ProductId12">'Бланк заказа'!$B$51:$B$51</definedName>
    <definedName name="ProductId120">'Бланк заказа'!$B$258:$B$258</definedName>
    <definedName name="ProductId121">'Бланк заказа'!$B$259:$B$259</definedName>
    <definedName name="ProductId122">'Бланк заказа'!$B$264:$B$264</definedName>
    <definedName name="ProductId123">'Бланк заказа'!$B$265:$B$265</definedName>
    <definedName name="ProductId124">'Бланк заказа'!$B$266:$B$266</definedName>
    <definedName name="ProductId125">'Бланк заказа'!$B$267:$B$267</definedName>
    <definedName name="ProductId126">'Бланк заказа'!$B$272:$B$272</definedName>
    <definedName name="ProductId127">'Бланк заказа'!$B$273:$B$273</definedName>
    <definedName name="ProductId128">'Бланк заказа'!$B$274:$B$274</definedName>
    <definedName name="ProductId129">'Бланк заказа'!$B$279:$B$279</definedName>
    <definedName name="ProductId13">'Бланк заказа'!$B$52:$B$52</definedName>
    <definedName name="ProductId130">'Бланк заказа'!$B$280:$B$280</definedName>
    <definedName name="ProductId131">'Бланк заказа'!$B$284:$B$284</definedName>
    <definedName name="ProductId132">'Бланк заказа'!$B$289:$B$289</definedName>
    <definedName name="ProductId133">'Бланк заказа'!$B$290:$B$290</definedName>
    <definedName name="ProductId134">'Бланк заказа'!$B$291:$B$291</definedName>
    <definedName name="ProductId135">'Бланк заказа'!$B$292:$B$292</definedName>
    <definedName name="ProductId136">'Бланк заказа'!$B$293:$B$293</definedName>
    <definedName name="ProductId137">'Бланк заказа'!$B$294:$B$294</definedName>
    <definedName name="ProductId138">'Бланк заказа'!$B$298:$B$298</definedName>
    <definedName name="ProductId139">'Бланк заказа'!$B$299:$B$299</definedName>
    <definedName name="ProductId14">'Бланк заказа'!$B$53:$B$53</definedName>
    <definedName name="ProductId140">'Бланк заказа'!$B$300:$B$300</definedName>
    <definedName name="ProductId141">'Бланк заказа'!$B$301:$B$301</definedName>
    <definedName name="ProductId142">'Бланк заказа'!$B$302:$B$302</definedName>
    <definedName name="ProductId143">'Бланк заказа'!$B$303:$B$303</definedName>
    <definedName name="ProductId144">'Бланк заказа'!$B$304:$B$304</definedName>
    <definedName name="ProductId145">'Бланк заказа'!$B$308:$B$308</definedName>
    <definedName name="ProductId146">'Бланк заказа'!$B$309:$B$309</definedName>
    <definedName name="ProductId147">'Бланк заказа'!$B$310:$B$310</definedName>
    <definedName name="ProductId148">'Бланк заказа'!$B$311:$B$311</definedName>
    <definedName name="ProductId149">'Бланк заказа'!$B$312:$B$312</definedName>
    <definedName name="ProductId15">'Бланк заказа'!$B$54:$B$54</definedName>
    <definedName name="ProductId150">'Бланк заказа'!$B$316:$B$316</definedName>
    <definedName name="ProductId151">'Бланк заказа'!$B$317:$B$317</definedName>
    <definedName name="ProductId152">'Бланк заказа'!$B$318:$B$318</definedName>
    <definedName name="ProductId153">'Бланк заказа'!$B$322:$B$322</definedName>
    <definedName name="ProductId154">'Бланк заказа'!$B$323:$B$323</definedName>
    <definedName name="ProductId155">'Бланк заказа'!$B$324:$B$324</definedName>
    <definedName name="ProductId156">'Бланк заказа'!$B$325:$B$325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заказа'!$B$55:$B$55</definedName>
    <definedName name="ProductId160">'Бланк заказа'!$B$336:$B$336</definedName>
    <definedName name="ProductId161">'Бланк заказа'!$B$337:$B$337</definedName>
    <definedName name="ProductId162">'Бланк заказа'!$B$338:$B$338</definedName>
    <definedName name="ProductId163">'Бланк заказа'!$B$344:$B$344</definedName>
    <definedName name="ProductId164">'Бланк заказа'!$B$345:$B$345</definedName>
    <definedName name="ProductId165">'Бланк заказа'!$B$346:$B$346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заказа'!$B$56:$B$56</definedName>
    <definedName name="ProductId170">'Бланк заказа'!$B$354:$B$354</definedName>
    <definedName name="ProductId171">'Бланк заказа'!$B$355:$B$355</definedName>
    <definedName name="ProductId172">'Бланк заказа'!$B$359:$B$359</definedName>
    <definedName name="ProductId173">'Бланк заказа'!$B$360:$B$360</definedName>
    <definedName name="ProductId174">'Бланк заказа'!$B$364:$B$364</definedName>
    <definedName name="ProductId175">'Бланк заказа'!$B$369:$B$369</definedName>
    <definedName name="ProductId176">'Бланк заказа'!$B$370:$B$370</definedName>
    <definedName name="ProductId177">'Бланк заказа'!$B$374:$B$374</definedName>
    <definedName name="ProductId178">'Бланк заказа'!$B$375:$B$375</definedName>
    <definedName name="ProductId179">'Бланк заказа'!$B$379:$B$379</definedName>
    <definedName name="ProductId18">'Бланк заказа'!$B$60:$B$60</definedName>
    <definedName name="ProductId180">'Бланк заказа'!$B$380:$B$380</definedName>
    <definedName name="ProductId181">'Бланк заказа'!$B$386:$B$386</definedName>
    <definedName name="ProductId182">'Бланк заказа'!$B$387:$B$387</definedName>
    <definedName name="ProductId183">'Бланк заказа'!$B$388:$B$388</definedName>
    <definedName name="ProductId184">'Бланк заказа'!$B$389:$B$389</definedName>
    <definedName name="ProductId185">'Бланк заказа'!$B$390:$B$390</definedName>
    <definedName name="ProductId186">'Бланк заказа'!$B$391:$B$391</definedName>
    <definedName name="ProductId187">'Бланк заказа'!$B$392:$B$392</definedName>
    <definedName name="ProductId188">'Бланк заказа'!$B$393:$B$393</definedName>
    <definedName name="ProductId189">'Бланк заказа'!$B$394:$B$394</definedName>
    <definedName name="ProductId19">'Бланк заказа'!$B$61:$B$61</definedName>
    <definedName name="ProductId190">'Бланк заказа'!$B$398:$B$398</definedName>
    <definedName name="ProductId191">'Бланк заказа'!$B$399:$B$399</definedName>
    <definedName name="ProductId192">'Бланк заказа'!$B$404:$B$404</definedName>
    <definedName name="ProductId193">'Бланк заказа'!$B$408:$B$408</definedName>
    <definedName name="ProductId194">'Бланк заказа'!$B$409:$B$409</definedName>
    <definedName name="ProductId195">'Бланк заказа'!$B$410:$B$410</definedName>
    <definedName name="ProductId196">'Бланк заказа'!$B$411:$B$411</definedName>
    <definedName name="ProductId197">'Бланк заказа'!$B$416:$B$416</definedName>
    <definedName name="ProductId198">'Бланк заказа'!$B$422:$B$422</definedName>
    <definedName name="ProductId199">'Бланк заказа'!$B$423:$B$423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заказа'!$B$425:$B$425</definedName>
    <definedName name="ProductId202">'Бланк заказа'!$B$426:$B$426</definedName>
    <definedName name="ProductId203">'Бланк заказа'!$B$427:$B$427</definedName>
    <definedName name="ProductId204">'Бланк заказа'!$B$428:$B$428</definedName>
    <definedName name="ProductId205">'Бланк заказа'!$B$429:$B$429</definedName>
    <definedName name="ProductId206">'Бланк заказа'!$B$430:$B$430</definedName>
    <definedName name="ProductId207">'Бланк заказа'!$B$431:$B$431</definedName>
    <definedName name="ProductId208">'Бланк заказа'!$B$432:$B$432</definedName>
    <definedName name="ProductId209">'Бланк заказа'!$B$436:$B$436</definedName>
    <definedName name="ProductId21">'Бланк заказа'!$B$66:$B$66</definedName>
    <definedName name="ProductId210">'Бланк заказа'!$B$437:$B$437</definedName>
    <definedName name="ProductId211">'Бланк заказа'!$B$438:$B$438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заказа'!$B$445:$B$445</definedName>
    <definedName name="ProductId216">'Бланк заказа'!$B$446:$B$446</definedName>
    <definedName name="ProductId217">'Бланк заказа'!$B$447:$B$447</definedName>
    <definedName name="ProductId218">'Бланк заказа'!$B$451:$B$451</definedName>
    <definedName name="ProductId219">'Бланк заказа'!$B$452:$B$452</definedName>
    <definedName name="ProductId22">'Бланк заказа'!$B$67:$B$67</definedName>
    <definedName name="ProductId220">'Бланк заказа'!$B$453:$B$453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заказа'!$B$472:$B$472</definedName>
    <definedName name="ProductId229">'Бланк заказа'!$B$473:$B$473</definedName>
    <definedName name="ProductId23">'Бланк заказа'!$B$68:$B$68</definedName>
    <definedName name="ProductId230">'Бланк заказа'!$B$477:$B$477</definedName>
    <definedName name="ProductId231">'Бланк заказа'!$B$481:$B$481</definedName>
    <definedName name="ProductId232">'Бланк заказа'!$B$482:$B$482</definedName>
    <definedName name="ProductId233">'Бланк заказа'!$B$487:$B$487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заказа'!$B$153:$B$153</definedName>
    <definedName name="ProductId63">'Бланк заказа'!$B$159:$B$159</definedName>
    <definedName name="ProductId64">'Бланк заказа'!$B$163:$B$163</definedName>
    <definedName name="ProductId65">'Бланк заказа'!$B$164:$B$164</definedName>
    <definedName name="ProductId66">'Бланк заказа'!$B$165:$B$165</definedName>
    <definedName name="ProductId67">'Бланк заказа'!$B$166:$B$166</definedName>
    <definedName name="ProductId68">'Бланк заказа'!$B$167:$B$167</definedName>
    <definedName name="ProductId69">'Бланк заказа'!$B$168:$B$168</definedName>
    <definedName name="ProductId7">'Бланк заказа'!$B$34:$B$34</definedName>
    <definedName name="ProductId70">'Бланк заказа'!$B$169:$B$169</definedName>
    <definedName name="ProductId71">'Бланк заказа'!$B$170:$B$170</definedName>
    <definedName name="ProductId72">'Бланк заказа'!$B$171:$B$171</definedName>
    <definedName name="ProductId73">'Бланк заказа'!$B$175:$B$175</definedName>
    <definedName name="ProductId74">'Бланк заказа'!$B$176:$B$176</definedName>
    <definedName name="ProductId75">'Бланк заказа'!$B$177:$B$177</definedName>
    <definedName name="ProductId76">'Бланк заказа'!$B$181:$B$181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заказа'!$B$196:$B$196</definedName>
    <definedName name="ProductId82">'Бланк заказа'!$B$197:$B$197</definedName>
    <definedName name="ProductId83">'Бланк заказа'!$B$198:$B$198</definedName>
    <definedName name="ProductId84">'Бланк заказа'!$B$199:$B$199</definedName>
    <definedName name="ProductId85">'Бланк заказа'!$B$200:$B$200</definedName>
    <definedName name="ProductId86">'Бланк заказа'!$B$201:$B$201</definedName>
    <definedName name="ProductId87">'Бланк заказа'!$B$202:$B$202</definedName>
    <definedName name="ProductId88">'Бланк заказа'!$B$203:$B$203</definedName>
    <definedName name="ProductId89">'Бланк заказа'!$B$207:$B$207</definedName>
    <definedName name="ProductId9">'Бланк заказа'!$B$41:$B$41</definedName>
    <definedName name="ProductId90">'Бланк заказа'!$B$208:$B$208</definedName>
    <definedName name="ProductId91">'Бланк заказа'!$B$209:$B$209</definedName>
    <definedName name="ProductId92">'Бланк заказа'!$B$210:$B$210</definedName>
    <definedName name="ProductId93">'Бланк заказа'!$B$211:$B$211</definedName>
    <definedName name="ProductId94">'Бланк заказа'!$B$212:$B$212</definedName>
    <definedName name="ProductId95">'Бланк заказа'!$B$213:$B$213</definedName>
    <definedName name="ProductId96">'Бланк заказа'!$B$214:$B$214</definedName>
    <definedName name="ProductId97">'Бланк заказа'!$B$215:$B$215</definedName>
    <definedName name="ProductId98">'Бланк заказа'!$B$219:$B$219</definedName>
    <definedName name="ProductId99">'Бланк заказа'!$B$220:$B$220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заказа'!$X$225:$X$225</definedName>
    <definedName name="SalesQty101">'Бланк заказа'!$X$226:$X$226</definedName>
    <definedName name="SalesQty102">'Бланк заказа'!$X$227:$X$227</definedName>
    <definedName name="SalesQty103">'Бланк заказа'!$X$228:$X$228</definedName>
    <definedName name="SalesQty104">'Бланк заказа'!$X$229:$X$229</definedName>
    <definedName name="SalesQty105">'Бланк заказа'!$X$230:$X$230</definedName>
    <definedName name="SalesQty106">'Бланк заказа'!$X$231:$X$231</definedName>
    <definedName name="SalesQty107">'Бланк заказа'!$X$232:$X$232</definedName>
    <definedName name="SalesQty108">'Бланк заказа'!$X$233:$X$233</definedName>
    <definedName name="SalesQty109">'Бланк заказа'!$X$234:$X$234</definedName>
    <definedName name="SalesQty11">'Бланк заказа'!$X$46:$X$46</definedName>
    <definedName name="SalesQty110">'Бланк заказа'!$X$238:$X$238</definedName>
    <definedName name="SalesQty111">'Бланк заказа'!$X$242:$X$242</definedName>
    <definedName name="SalesQty112">'Бланк заказа'!$X$246:$X$246</definedName>
    <definedName name="SalesQty113">'Бланк заказа'!$X$247:$X$247</definedName>
    <definedName name="SalesQty114">'Бланк заказа'!$X$248:$X$248</definedName>
    <definedName name="SalesQty115">'Бланк заказа'!$X$249:$X$249</definedName>
    <definedName name="SalesQty116">'Бланк заказа'!$X$250:$X$250</definedName>
    <definedName name="SalesQty117">'Бланк заказа'!$X$255:$X$255</definedName>
    <definedName name="SalesQty118">'Бланк заказа'!$X$256:$X$256</definedName>
    <definedName name="SalesQty119">'Бланк заказа'!$X$257:$X$257</definedName>
    <definedName name="SalesQty12">'Бланк заказа'!$X$51:$X$51</definedName>
    <definedName name="SalesQty120">'Бланк заказа'!$X$258:$X$258</definedName>
    <definedName name="SalesQty121">'Бланк заказа'!$X$259:$X$259</definedName>
    <definedName name="SalesQty122">'Бланк заказа'!$X$264:$X$264</definedName>
    <definedName name="SalesQty123">'Бланк заказа'!$X$265:$X$265</definedName>
    <definedName name="SalesQty124">'Бланк заказа'!$X$266:$X$266</definedName>
    <definedName name="SalesQty125">'Бланк заказа'!$X$267:$X$267</definedName>
    <definedName name="SalesQty126">'Бланк заказа'!$X$272:$X$272</definedName>
    <definedName name="SalesQty127">'Бланк заказа'!$X$273:$X$273</definedName>
    <definedName name="SalesQty128">'Бланк заказа'!$X$274:$X$274</definedName>
    <definedName name="SalesQty129">'Бланк заказа'!$X$279:$X$279</definedName>
    <definedName name="SalesQty13">'Бланк заказа'!$X$52:$X$52</definedName>
    <definedName name="SalesQty130">'Бланк заказа'!$X$280:$X$280</definedName>
    <definedName name="SalesQty131">'Бланк заказа'!$X$284:$X$284</definedName>
    <definedName name="SalesQty132">'Бланк заказа'!$X$289:$X$289</definedName>
    <definedName name="SalesQty133">'Бланк заказа'!$X$290:$X$290</definedName>
    <definedName name="SalesQty134">'Бланк заказа'!$X$291:$X$291</definedName>
    <definedName name="SalesQty135">'Бланк заказа'!$X$292:$X$292</definedName>
    <definedName name="SalesQty136">'Бланк заказа'!$X$293:$X$293</definedName>
    <definedName name="SalesQty137">'Бланк заказа'!$X$294:$X$294</definedName>
    <definedName name="SalesQty138">'Бланк заказа'!$X$298:$X$298</definedName>
    <definedName name="SalesQty139">'Бланк заказа'!$X$299:$X$299</definedName>
    <definedName name="SalesQty14">'Бланк заказа'!$X$53:$X$53</definedName>
    <definedName name="SalesQty140">'Бланк заказа'!$X$300:$X$300</definedName>
    <definedName name="SalesQty141">'Бланк заказа'!$X$301:$X$301</definedName>
    <definedName name="SalesQty142">'Бланк заказа'!$X$302:$X$302</definedName>
    <definedName name="SalesQty143">'Бланк заказа'!$X$303:$X$303</definedName>
    <definedName name="SalesQty144">'Бланк заказа'!$X$304:$X$304</definedName>
    <definedName name="SalesQty145">'Бланк заказа'!$X$308:$X$308</definedName>
    <definedName name="SalesQty146">'Бланк заказа'!$X$309:$X$309</definedName>
    <definedName name="SalesQty147">'Бланк заказа'!$X$310:$X$310</definedName>
    <definedName name="SalesQty148">'Бланк заказа'!$X$311:$X$311</definedName>
    <definedName name="SalesQty149">'Бланк заказа'!$X$312:$X$312</definedName>
    <definedName name="SalesQty15">'Бланк заказа'!$X$54:$X$54</definedName>
    <definedName name="SalesQty150">'Бланк заказа'!$X$316:$X$316</definedName>
    <definedName name="SalesQty151">'Бланк заказа'!$X$317:$X$317</definedName>
    <definedName name="SalesQty152">'Бланк заказа'!$X$318:$X$318</definedName>
    <definedName name="SalesQty153">'Бланк заказа'!$X$322:$X$322</definedName>
    <definedName name="SalesQty154">'Бланк заказа'!$X$323:$X$323</definedName>
    <definedName name="SalesQty155">'Бланк заказа'!$X$324:$X$324</definedName>
    <definedName name="SalesQty156">'Бланк заказа'!$X$325:$X$325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заказа'!$X$55:$X$55</definedName>
    <definedName name="SalesQty160">'Бланк заказа'!$X$336:$X$336</definedName>
    <definedName name="SalesQty161">'Бланк заказа'!$X$337:$X$337</definedName>
    <definedName name="SalesQty162">'Бланк заказа'!$X$338:$X$338</definedName>
    <definedName name="SalesQty163">'Бланк заказа'!$X$344:$X$344</definedName>
    <definedName name="SalesQty164">'Бланк заказа'!$X$345:$X$345</definedName>
    <definedName name="SalesQty165">'Бланк заказа'!$X$346:$X$346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заказа'!$X$56:$X$56</definedName>
    <definedName name="SalesQty170">'Бланк заказа'!$X$354:$X$354</definedName>
    <definedName name="SalesQty171">'Бланк заказа'!$X$355:$X$355</definedName>
    <definedName name="SalesQty172">'Бланк заказа'!$X$359:$X$359</definedName>
    <definedName name="SalesQty173">'Бланк заказа'!$X$360:$X$360</definedName>
    <definedName name="SalesQty174">'Бланк заказа'!$X$364:$X$364</definedName>
    <definedName name="SalesQty175">'Бланк заказа'!$X$369:$X$369</definedName>
    <definedName name="SalesQty176">'Бланк заказа'!$X$370:$X$370</definedName>
    <definedName name="SalesQty177">'Бланк заказа'!$X$374:$X$374</definedName>
    <definedName name="SalesQty178">'Бланк заказа'!$X$375:$X$375</definedName>
    <definedName name="SalesQty179">'Бланк заказа'!$X$379:$X$379</definedName>
    <definedName name="SalesQty18">'Бланк заказа'!$X$60:$X$60</definedName>
    <definedName name="SalesQty180">'Бланк заказа'!$X$380:$X$380</definedName>
    <definedName name="SalesQty181">'Бланк заказа'!$X$386:$X$386</definedName>
    <definedName name="SalesQty182">'Бланк заказа'!$X$387:$X$387</definedName>
    <definedName name="SalesQty183">'Бланк заказа'!$X$388:$X$388</definedName>
    <definedName name="SalesQty184">'Бланк заказа'!$X$389:$X$389</definedName>
    <definedName name="SalesQty185">'Бланк заказа'!$X$390:$X$390</definedName>
    <definedName name="SalesQty186">'Бланк заказа'!$X$391:$X$391</definedName>
    <definedName name="SalesQty187">'Бланк заказа'!$X$392:$X$392</definedName>
    <definedName name="SalesQty188">'Бланк заказа'!$X$393:$X$393</definedName>
    <definedName name="SalesQty189">'Бланк заказа'!$X$394:$X$394</definedName>
    <definedName name="SalesQty19">'Бланк заказа'!$X$61:$X$61</definedName>
    <definedName name="SalesQty190">'Бланк заказа'!$X$398:$X$398</definedName>
    <definedName name="SalesQty191">'Бланк заказа'!$X$399:$X$399</definedName>
    <definedName name="SalesQty192">'Бланк заказа'!$X$404:$X$404</definedName>
    <definedName name="SalesQty193">'Бланк заказа'!$X$408:$X$408</definedName>
    <definedName name="SalesQty194">'Бланк заказа'!$X$409:$X$409</definedName>
    <definedName name="SalesQty195">'Бланк заказа'!$X$410:$X$410</definedName>
    <definedName name="SalesQty196">'Бланк заказа'!$X$411:$X$411</definedName>
    <definedName name="SalesQty197">'Бланк заказа'!$X$416:$X$416</definedName>
    <definedName name="SalesQty198">'Бланк заказа'!$X$422:$X$422</definedName>
    <definedName name="SalesQty199">'Бланк заказа'!$X$423:$X$423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заказа'!$X$425:$X$425</definedName>
    <definedName name="SalesQty202">'Бланк заказа'!$X$426:$X$426</definedName>
    <definedName name="SalesQty203">'Бланк заказа'!$X$427:$X$427</definedName>
    <definedName name="SalesQty204">'Бланк заказа'!$X$428:$X$428</definedName>
    <definedName name="SalesQty205">'Бланк заказа'!$X$429:$X$429</definedName>
    <definedName name="SalesQty206">'Бланк заказа'!$X$430:$X$430</definedName>
    <definedName name="SalesQty207">'Бланк заказа'!$X$431:$X$431</definedName>
    <definedName name="SalesQty208">'Бланк заказа'!$X$432:$X$432</definedName>
    <definedName name="SalesQty209">'Бланк заказа'!$X$436:$X$436</definedName>
    <definedName name="SalesQty21">'Бланк заказа'!$X$66:$X$66</definedName>
    <definedName name="SalesQty210">'Бланк заказа'!$X$437:$X$437</definedName>
    <definedName name="SalesQty211">'Бланк заказа'!$X$438:$X$438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заказа'!$X$445:$X$445</definedName>
    <definedName name="SalesQty216">'Бланк заказа'!$X$446:$X$446</definedName>
    <definedName name="SalesQty217">'Бланк заказа'!$X$447:$X$447</definedName>
    <definedName name="SalesQty218">'Бланк заказа'!$X$451:$X$451</definedName>
    <definedName name="SalesQty219">'Бланк заказа'!$X$452:$X$452</definedName>
    <definedName name="SalesQty22">'Бланк заказа'!$X$67:$X$67</definedName>
    <definedName name="SalesQty220">'Бланк заказа'!$X$453:$X$453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заказа'!$X$472:$X$472</definedName>
    <definedName name="SalesQty229">'Бланк заказа'!$X$473:$X$473</definedName>
    <definedName name="SalesQty23">'Бланк заказа'!$X$68:$X$68</definedName>
    <definedName name="SalesQty230">'Бланк заказа'!$X$477:$X$477</definedName>
    <definedName name="SalesQty231">'Бланк заказа'!$X$481:$X$481</definedName>
    <definedName name="SalesQty232">'Бланк заказа'!$X$482:$X$482</definedName>
    <definedName name="SalesQty233">'Бланк заказа'!$X$487:$X$487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заказа'!$X$153:$X$153</definedName>
    <definedName name="SalesQty63">'Бланк заказа'!$X$159:$X$159</definedName>
    <definedName name="SalesQty64">'Бланк заказа'!$X$163:$X$163</definedName>
    <definedName name="SalesQty65">'Бланк заказа'!$X$164:$X$164</definedName>
    <definedName name="SalesQty66">'Бланк заказа'!$X$165:$X$165</definedName>
    <definedName name="SalesQty67">'Бланк заказа'!$X$166:$X$166</definedName>
    <definedName name="SalesQty68">'Бланк заказа'!$X$167:$X$167</definedName>
    <definedName name="SalesQty69">'Бланк заказа'!$X$168:$X$168</definedName>
    <definedName name="SalesQty7">'Бланк заказа'!$X$34:$X$34</definedName>
    <definedName name="SalesQty70">'Бланк заказа'!$X$169:$X$169</definedName>
    <definedName name="SalesQty71">'Бланк заказа'!$X$170:$X$170</definedName>
    <definedName name="SalesQty72">'Бланк заказа'!$X$171:$X$171</definedName>
    <definedName name="SalesQty73">'Бланк заказа'!$X$175:$X$175</definedName>
    <definedName name="SalesQty74">'Бланк заказа'!$X$176:$X$176</definedName>
    <definedName name="SalesQty75">'Бланк заказа'!$X$177:$X$177</definedName>
    <definedName name="SalesQty76">'Бланк заказа'!$X$181:$X$181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заказа'!$X$196:$X$196</definedName>
    <definedName name="SalesQty82">'Бланк заказа'!$X$197:$X$197</definedName>
    <definedName name="SalesQty83">'Бланк заказа'!$X$198:$X$198</definedName>
    <definedName name="SalesQty84">'Бланк заказа'!$X$199:$X$199</definedName>
    <definedName name="SalesQty85">'Бланк заказа'!$X$200:$X$200</definedName>
    <definedName name="SalesQty86">'Бланк заказа'!$X$201:$X$201</definedName>
    <definedName name="SalesQty87">'Бланк заказа'!$X$202:$X$202</definedName>
    <definedName name="SalesQty88">'Бланк заказа'!$X$203:$X$203</definedName>
    <definedName name="SalesQty89">'Бланк заказа'!$X$207:$X$207</definedName>
    <definedName name="SalesQty9">'Бланк заказа'!$X$41:$X$41</definedName>
    <definedName name="SalesQty90">'Бланк заказа'!$X$208:$X$208</definedName>
    <definedName name="SalesQty91">'Бланк заказа'!$X$209:$X$209</definedName>
    <definedName name="SalesQty92">'Бланк заказа'!$X$210:$X$210</definedName>
    <definedName name="SalesQty93">'Бланк заказа'!$X$211:$X$211</definedName>
    <definedName name="SalesQty94">'Бланк заказа'!$X$212:$X$212</definedName>
    <definedName name="SalesQty95">'Бланк заказа'!$X$213:$X$213</definedName>
    <definedName name="SalesQty96">'Бланк заказа'!$X$214:$X$214</definedName>
    <definedName name="SalesQty97">'Бланк заказа'!$X$215:$X$215</definedName>
    <definedName name="SalesQty98">'Бланк заказа'!$X$219:$X$219</definedName>
    <definedName name="SalesQty99">'Бланк заказа'!$X$220:$X$220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заказа'!$Y$225:$Y$225</definedName>
    <definedName name="SalesRoundBox101">'Бланк заказа'!$Y$226:$Y$226</definedName>
    <definedName name="SalesRoundBox102">'Бланк заказа'!$Y$227:$Y$227</definedName>
    <definedName name="SalesRoundBox103">'Бланк заказа'!$Y$228:$Y$228</definedName>
    <definedName name="SalesRoundBox104">'Бланк заказа'!$Y$229:$Y$229</definedName>
    <definedName name="SalesRoundBox105">'Бланк заказа'!$Y$230:$Y$230</definedName>
    <definedName name="SalesRoundBox106">'Бланк заказа'!$Y$231:$Y$231</definedName>
    <definedName name="SalesRoundBox107">'Бланк заказа'!$Y$232:$Y$232</definedName>
    <definedName name="SalesRoundBox108">'Бланк заказа'!$Y$233:$Y$233</definedName>
    <definedName name="SalesRoundBox109">'Бланк заказа'!$Y$234:$Y$234</definedName>
    <definedName name="SalesRoundBox11">'Бланк заказа'!$Y$46:$Y$46</definedName>
    <definedName name="SalesRoundBox110">'Бланк заказа'!$Y$238:$Y$238</definedName>
    <definedName name="SalesRoundBox111">'Бланк заказа'!$Y$242:$Y$242</definedName>
    <definedName name="SalesRoundBox112">'Бланк заказа'!$Y$246:$Y$246</definedName>
    <definedName name="SalesRoundBox113">'Бланк заказа'!$Y$247:$Y$247</definedName>
    <definedName name="SalesRoundBox114">'Бланк заказа'!$Y$248:$Y$248</definedName>
    <definedName name="SalesRoundBox115">'Бланк заказа'!$Y$249:$Y$249</definedName>
    <definedName name="SalesRoundBox116">'Бланк заказа'!$Y$250:$Y$250</definedName>
    <definedName name="SalesRoundBox117">'Бланк заказа'!$Y$255:$Y$255</definedName>
    <definedName name="SalesRoundBox118">'Бланк заказа'!$Y$256:$Y$256</definedName>
    <definedName name="SalesRoundBox119">'Бланк заказа'!$Y$257:$Y$257</definedName>
    <definedName name="SalesRoundBox12">'Бланк заказа'!$Y$51:$Y$51</definedName>
    <definedName name="SalesRoundBox120">'Бланк заказа'!$Y$258:$Y$258</definedName>
    <definedName name="SalesRoundBox121">'Бланк заказа'!$Y$259:$Y$259</definedName>
    <definedName name="SalesRoundBox122">'Бланк заказа'!$Y$264:$Y$264</definedName>
    <definedName name="SalesRoundBox123">'Бланк заказа'!$Y$265:$Y$265</definedName>
    <definedName name="SalesRoundBox124">'Бланк заказа'!$Y$266:$Y$266</definedName>
    <definedName name="SalesRoundBox125">'Бланк заказа'!$Y$267:$Y$267</definedName>
    <definedName name="SalesRoundBox126">'Бланк заказа'!$Y$272:$Y$272</definedName>
    <definedName name="SalesRoundBox127">'Бланк заказа'!$Y$273:$Y$273</definedName>
    <definedName name="SalesRoundBox128">'Бланк заказа'!$Y$274:$Y$274</definedName>
    <definedName name="SalesRoundBox129">'Бланк заказа'!$Y$279:$Y$279</definedName>
    <definedName name="SalesRoundBox13">'Бланк заказа'!$Y$52:$Y$52</definedName>
    <definedName name="SalesRoundBox130">'Бланк заказа'!$Y$280:$Y$280</definedName>
    <definedName name="SalesRoundBox131">'Бланк заказа'!$Y$284:$Y$284</definedName>
    <definedName name="SalesRoundBox132">'Бланк заказа'!$Y$289:$Y$289</definedName>
    <definedName name="SalesRoundBox133">'Бланк заказа'!$Y$290:$Y$290</definedName>
    <definedName name="SalesRoundBox134">'Бланк заказа'!$Y$291:$Y$291</definedName>
    <definedName name="SalesRoundBox135">'Бланк заказа'!$Y$292:$Y$292</definedName>
    <definedName name="SalesRoundBox136">'Бланк заказа'!$Y$293:$Y$293</definedName>
    <definedName name="SalesRoundBox137">'Бланк заказа'!$Y$294:$Y$294</definedName>
    <definedName name="SalesRoundBox138">'Бланк заказа'!$Y$298:$Y$298</definedName>
    <definedName name="SalesRoundBox139">'Бланк заказа'!$Y$299:$Y$299</definedName>
    <definedName name="SalesRoundBox14">'Бланк заказа'!$Y$53:$Y$53</definedName>
    <definedName name="SalesRoundBox140">'Бланк заказа'!$Y$300:$Y$300</definedName>
    <definedName name="SalesRoundBox141">'Бланк заказа'!$Y$301:$Y$301</definedName>
    <definedName name="SalesRoundBox142">'Бланк заказа'!$Y$302:$Y$302</definedName>
    <definedName name="SalesRoundBox143">'Бланк заказа'!$Y$303:$Y$303</definedName>
    <definedName name="SalesRoundBox144">'Бланк заказа'!$Y$304:$Y$304</definedName>
    <definedName name="SalesRoundBox145">'Бланк заказа'!$Y$308:$Y$308</definedName>
    <definedName name="SalesRoundBox146">'Бланк заказа'!$Y$309:$Y$309</definedName>
    <definedName name="SalesRoundBox147">'Бланк заказа'!$Y$310:$Y$310</definedName>
    <definedName name="SalesRoundBox148">'Бланк заказа'!$Y$311:$Y$311</definedName>
    <definedName name="SalesRoundBox149">'Бланк заказа'!$Y$312:$Y$312</definedName>
    <definedName name="SalesRoundBox15">'Бланк заказа'!$Y$54:$Y$54</definedName>
    <definedName name="SalesRoundBox150">'Бланк заказа'!$Y$316:$Y$316</definedName>
    <definedName name="SalesRoundBox151">'Бланк заказа'!$Y$317:$Y$317</definedName>
    <definedName name="SalesRoundBox152">'Бланк заказа'!$Y$318:$Y$318</definedName>
    <definedName name="SalesRoundBox153">'Бланк заказа'!$Y$322:$Y$322</definedName>
    <definedName name="SalesRoundBox154">'Бланк заказа'!$Y$323:$Y$323</definedName>
    <definedName name="SalesRoundBox155">'Бланк заказа'!$Y$324:$Y$324</definedName>
    <definedName name="SalesRoundBox156">'Бланк заказа'!$Y$325:$Y$325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заказа'!$Y$55:$Y$55</definedName>
    <definedName name="SalesRoundBox160">'Бланк заказа'!$Y$336:$Y$336</definedName>
    <definedName name="SalesRoundBox161">'Бланк заказа'!$Y$337:$Y$337</definedName>
    <definedName name="SalesRoundBox162">'Бланк заказа'!$Y$338:$Y$338</definedName>
    <definedName name="SalesRoundBox163">'Бланк заказа'!$Y$344:$Y$344</definedName>
    <definedName name="SalesRoundBox164">'Бланк заказа'!$Y$345:$Y$345</definedName>
    <definedName name="SalesRoundBox165">'Бланк заказа'!$Y$346:$Y$346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заказа'!$Y$56:$Y$56</definedName>
    <definedName name="SalesRoundBox170">'Бланк заказа'!$Y$354:$Y$354</definedName>
    <definedName name="SalesRoundBox171">'Бланк заказа'!$Y$355:$Y$355</definedName>
    <definedName name="SalesRoundBox172">'Бланк заказа'!$Y$359:$Y$359</definedName>
    <definedName name="SalesRoundBox173">'Бланк заказа'!$Y$360:$Y$360</definedName>
    <definedName name="SalesRoundBox174">'Бланк заказа'!$Y$364:$Y$364</definedName>
    <definedName name="SalesRoundBox175">'Бланк заказа'!$Y$369:$Y$369</definedName>
    <definedName name="SalesRoundBox176">'Бланк заказа'!$Y$370:$Y$370</definedName>
    <definedName name="SalesRoundBox177">'Бланк заказа'!$Y$374:$Y$374</definedName>
    <definedName name="SalesRoundBox178">'Бланк заказа'!$Y$375:$Y$375</definedName>
    <definedName name="SalesRoundBox179">'Бланк заказа'!$Y$379:$Y$379</definedName>
    <definedName name="SalesRoundBox18">'Бланк заказа'!$Y$60:$Y$60</definedName>
    <definedName name="SalesRoundBox180">'Бланк заказа'!$Y$380:$Y$380</definedName>
    <definedName name="SalesRoundBox181">'Бланк заказа'!$Y$386:$Y$386</definedName>
    <definedName name="SalesRoundBox182">'Бланк заказа'!$Y$387:$Y$387</definedName>
    <definedName name="SalesRoundBox183">'Бланк заказа'!$Y$388:$Y$388</definedName>
    <definedName name="SalesRoundBox184">'Бланк заказа'!$Y$389:$Y$389</definedName>
    <definedName name="SalesRoundBox185">'Бланк заказа'!$Y$390:$Y$390</definedName>
    <definedName name="SalesRoundBox186">'Бланк заказа'!$Y$391:$Y$391</definedName>
    <definedName name="SalesRoundBox187">'Бланк заказа'!$Y$392:$Y$392</definedName>
    <definedName name="SalesRoundBox188">'Бланк заказа'!$Y$393:$Y$393</definedName>
    <definedName name="SalesRoundBox189">'Бланк заказа'!$Y$394:$Y$394</definedName>
    <definedName name="SalesRoundBox19">'Бланк заказа'!$Y$61:$Y$61</definedName>
    <definedName name="SalesRoundBox190">'Бланк заказа'!$Y$398:$Y$398</definedName>
    <definedName name="SalesRoundBox191">'Бланк заказа'!$Y$399:$Y$399</definedName>
    <definedName name="SalesRoundBox192">'Бланк заказа'!$Y$404:$Y$404</definedName>
    <definedName name="SalesRoundBox193">'Бланк заказа'!$Y$408:$Y$408</definedName>
    <definedName name="SalesRoundBox194">'Бланк заказа'!$Y$409:$Y$409</definedName>
    <definedName name="SalesRoundBox195">'Бланк заказа'!$Y$410:$Y$410</definedName>
    <definedName name="SalesRoundBox196">'Бланк заказа'!$Y$411:$Y$411</definedName>
    <definedName name="SalesRoundBox197">'Бланк заказа'!$Y$416:$Y$416</definedName>
    <definedName name="SalesRoundBox198">'Бланк заказа'!$Y$422:$Y$422</definedName>
    <definedName name="SalesRoundBox199">'Бланк заказа'!$Y$423:$Y$423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заказа'!$Y$425:$Y$425</definedName>
    <definedName name="SalesRoundBox202">'Бланк заказа'!$Y$426:$Y$426</definedName>
    <definedName name="SalesRoundBox203">'Бланк заказа'!$Y$427:$Y$427</definedName>
    <definedName name="SalesRoundBox204">'Бланк заказа'!$Y$428:$Y$428</definedName>
    <definedName name="SalesRoundBox205">'Бланк заказа'!$Y$429:$Y$429</definedName>
    <definedName name="SalesRoundBox206">'Бланк заказа'!$Y$430:$Y$430</definedName>
    <definedName name="SalesRoundBox207">'Бланк заказа'!$Y$431:$Y$431</definedName>
    <definedName name="SalesRoundBox208">'Бланк заказа'!$Y$432:$Y$432</definedName>
    <definedName name="SalesRoundBox209">'Бланк заказа'!$Y$436:$Y$436</definedName>
    <definedName name="SalesRoundBox21">'Бланк заказа'!$Y$66:$Y$66</definedName>
    <definedName name="SalesRoundBox210">'Бланк заказа'!$Y$437:$Y$437</definedName>
    <definedName name="SalesRoundBox211">'Бланк заказа'!$Y$438:$Y$438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заказа'!$Y$445:$Y$445</definedName>
    <definedName name="SalesRoundBox216">'Бланк заказа'!$Y$446:$Y$446</definedName>
    <definedName name="SalesRoundBox217">'Бланк заказа'!$Y$447:$Y$447</definedName>
    <definedName name="SalesRoundBox218">'Бланк заказа'!$Y$451:$Y$451</definedName>
    <definedName name="SalesRoundBox219">'Бланк заказа'!$Y$452:$Y$452</definedName>
    <definedName name="SalesRoundBox22">'Бланк заказа'!$Y$67:$Y$67</definedName>
    <definedName name="SalesRoundBox220">'Бланк заказа'!$Y$453:$Y$453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заказа'!$Y$472:$Y$472</definedName>
    <definedName name="SalesRoundBox229">'Бланк заказа'!$Y$473:$Y$473</definedName>
    <definedName name="SalesRoundBox23">'Бланк заказа'!$Y$68:$Y$68</definedName>
    <definedName name="SalesRoundBox230">'Бланк заказа'!$Y$477:$Y$477</definedName>
    <definedName name="SalesRoundBox231">'Бланк заказа'!$Y$481:$Y$481</definedName>
    <definedName name="SalesRoundBox232">'Бланк заказа'!$Y$482:$Y$482</definedName>
    <definedName name="SalesRoundBox233">'Бланк заказа'!$Y$487:$Y$487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заказа'!$Y$153:$Y$153</definedName>
    <definedName name="SalesRoundBox63">'Бланк заказа'!$Y$159:$Y$159</definedName>
    <definedName name="SalesRoundBox64">'Бланк заказа'!$Y$163:$Y$163</definedName>
    <definedName name="SalesRoundBox65">'Бланк заказа'!$Y$164:$Y$164</definedName>
    <definedName name="SalesRoundBox66">'Бланк заказа'!$Y$165:$Y$165</definedName>
    <definedName name="SalesRoundBox67">'Бланк заказа'!$Y$166:$Y$166</definedName>
    <definedName name="SalesRoundBox68">'Бланк заказа'!$Y$167:$Y$167</definedName>
    <definedName name="SalesRoundBox69">'Бланк заказа'!$Y$168:$Y$168</definedName>
    <definedName name="SalesRoundBox7">'Бланк заказа'!$Y$34:$Y$34</definedName>
    <definedName name="SalesRoundBox70">'Бланк заказа'!$Y$169:$Y$169</definedName>
    <definedName name="SalesRoundBox71">'Бланк заказа'!$Y$170:$Y$170</definedName>
    <definedName name="SalesRoundBox72">'Бланк заказа'!$Y$171:$Y$171</definedName>
    <definedName name="SalesRoundBox73">'Бланк заказа'!$Y$175:$Y$175</definedName>
    <definedName name="SalesRoundBox74">'Бланк заказа'!$Y$176:$Y$176</definedName>
    <definedName name="SalesRoundBox75">'Бланк заказа'!$Y$177:$Y$177</definedName>
    <definedName name="SalesRoundBox76">'Бланк заказа'!$Y$181:$Y$181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заказа'!$Y$196:$Y$196</definedName>
    <definedName name="SalesRoundBox82">'Бланк заказа'!$Y$197:$Y$197</definedName>
    <definedName name="SalesRoundBox83">'Бланк заказа'!$Y$198:$Y$198</definedName>
    <definedName name="SalesRoundBox84">'Бланк заказа'!$Y$199:$Y$199</definedName>
    <definedName name="SalesRoundBox85">'Бланк заказа'!$Y$200:$Y$200</definedName>
    <definedName name="SalesRoundBox86">'Бланк заказа'!$Y$201:$Y$201</definedName>
    <definedName name="SalesRoundBox87">'Бланк заказа'!$Y$202:$Y$202</definedName>
    <definedName name="SalesRoundBox88">'Бланк заказа'!$Y$203:$Y$203</definedName>
    <definedName name="SalesRoundBox89">'Бланк заказа'!$Y$207:$Y$207</definedName>
    <definedName name="SalesRoundBox9">'Бланк заказа'!$Y$41:$Y$41</definedName>
    <definedName name="SalesRoundBox90">'Бланк заказа'!$Y$208:$Y$208</definedName>
    <definedName name="SalesRoundBox91">'Бланк заказа'!$Y$209:$Y$209</definedName>
    <definedName name="SalesRoundBox92">'Бланк заказа'!$Y$210:$Y$210</definedName>
    <definedName name="SalesRoundBox93">'Бланк заказа'!$Y$211:$Y$211</definedName>
    <definedName name="SalesRoundBox94">'Бланк заказа'!$Y$212:$Y$212</definedName>
    <definedName name="SalesRoundBox95">'Бланк заказа'!$Y$213:$Y$213</definedName>
    <definedName name="SalesRoundBox96">'Бланк заказа'!$Y$214:$Y$214</definedName>
    <definedName name="SalesRoundBox97">'Бланк заказа'!$Y$215:$Y$215</definedName>
    <definedName name="SalesRoundBox98">'Бланк заказа'!$Y$219:$Y$219</definedName>
    <definedName name="SalesRoundBox99">'Бланк заказа'!$Y$220:$Y$220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заказа'!$W$225:$W$225</definedName>
    <definedName name="UnitOfMeasure101">'Бланк заказа'!$W$226:$W$226</definedName>
    <definedName name="UnitOfMeasure102">'Бланк заказа'!$W$227:$W$227</definedName>
    <definedName name="UnitOfMeasure103">'Бланк заказа'!$W$228:$W$228</definedName>
    <definedName name="UnitOfMeasure104">'Бланк заказа'!$W$229:$W$229</definedName>
    <definedName name="UnitOfMeasure105">'Бланк заказа'!$W$230:$W$230</definedName>
    <definedName name="UnitOfMeasure106">'Бланк заказа'!$W$231:$W$231</definedName>
    <definedName name="UnitOfMeasure107">'Бланк заказа'!$W$232:$W$232</definedName>
    <definedName name="UnitOfMeasure108">'Бланк заказа'!$W$233:$W$233</definedName>
    <definedName name="UnitOfMeasure109">'Бланк заказа'!$W$234:$W$234</definedName>
    <definedName name="UnitOfMeasure11">'Бланк заказа'!$W$46:$W$46</definedName>
    <definedName name="UnitOfMeasure110">'Бланк заказа'!$W$238:$W$238</definedName>
    <definedName name="UnitOfMeasure111">'Бланк заказа'!$W$242:$W$242</definedName>
    <definedName name="UnitOfMeasure112">'Бланк заказа'!$W$246:$W$246</definedName>
    <definedName name="UnitOfMeasure113">'Бланк заказа'!$W$247:$W$247</definedName>
    <definedName name="UnitOfMeasure114">'Бланк заказа'!$W$248:$W$248</definedName>
    <definedName name="UnitOfMeasure115">'Бланк заказа'!$W$249:$W$249</definedName>
    <definedName name="UnitOfMeasure116">'Бланк заказа'!$W$250:$W$250</definedName>
    <definedName name="UnitOfMeasure117">'Бланк заказа'!$W$255:$W$255</definedName>
    <definedName name="UnitOfMeasure118">'Бланк заказа'!$W$256:$W$256</definedName>
    <definedName name="UnitOfMeasure119">'Бланк заказа'!$W$257:$W$257</definedName>
    <definedName name="UnitOfMeasure12">'Бланк заказа'!$W$51:$W$51</definedName>
    <definedName name="UnitOfMeasure120">'Бланк заказа'!$W$258:$W$258</definedName>
    <definedName name="UnitOfMeasure121">'Бланк заказа'!$W$259:$W$259</definedName>
    <definedName name="UnitOfMeasure122">'Бланк заказа'!$W$264:$W$264</definedName>
    <definedName name="UnitOfMeasure123">'Бланк заказа'!$W$265:$W$265</definedName>
    <definedName name="UnitOfMeasure124">'Бланк заказа'!$W$266:$W$266</definedName>
    <definedName name="UnitOfMeasure125">'Бланк заказа'!$W$267:$W$267</definedName>
    <definedName name="UnitOfMeasure126">'Бланк заказа'!$W$272:$W$272</definedName>
    <definedName name="UnitOfMeasure127">'Бланк заказа'!$W$273:$W$273</definedName>
    <definedName name="UnitOfMeasure128">'Бланк заказа'!$W$274:$W$274</definedName>
    <definedName name="UnitOfMeasure129">'Бланк заказа'!$W$279:$W$279</definedName>
    <definedName name="UnitOfMeasure13">'Бланк заказа'!$W$52:$W$52</definedName>
    <definedName name="UnitOfMeasure130">'Бланк заказа'!$W$280:$W$280</definedName>
    <definedName name="UnitOfMeasure131">'Бланк заказа'!$W$284:$W$284</definedName>
    <definedName name="UnitOfMeasure132">'Бланк заказа'!$W$289:$W$289</definedName>
    <definedName name="UnitOfMeasure133">'Бланк заказа'!$W$290:$W$290</definedName>
    <definedName name="UnitOfMeasure134">'Бланк заказа'!$W$291:$W$291</definedName>
    <definedName name="UnitOfMeasure135">'Бланк заказа'!$W$292:$W$292</definedName>
    <definedName name="UnitOfMeasure136">'Бланк заказа'!$W$293:$W$293</definedName>
    <definedName name="UnitOfMeasure137">'Бланк заказа'!$W$294:$W$294</definedName>
    <definedName name="UnitOfMeasure138">'Бланк заказа'!$W$298:$W$298</definedName>
    <definedName name="UnitOfMeasure139">'Бланк заказа'!$W$299:$W$299</definedName>
    <definedName name="UnitOfMeasure14">'Бланк заказа'!$W$53:$W$53</definedName>
    <definedName name="UnitOfMeasure140">'Бланк заказа'!$W$300:$W$300</definedName>
    <definedName name="UnitOfMeasure141">'Бланк заказа'!$W$301:$W$301</definedName>
    <definedName name="UnitOfMeasure142">'Бланк заказа'!$W$302:$W$302</definedName>
    <definedName name="UnitOfMeasure143">'Бланк заказа'!$W$303:$W$303</definedName>
    <definedName name="UnitOfMeasure144">'Бланк заказа'!$W$304:$W$304</definedName>
    <definedName name="UnitOfMeasure145">'Бланк заказа'!$W$308:$W$308</definedName>
    <definedName name="UnitOfMeasure146">'Бланк заказа'!$W$309:$W$309</definedName>
    <definedName name="UnitOfMeasure147">'Бланк заказа'!$W$310:$W$310</definedName>
    <definedName name="UnitOfMeasure148">'Бланк заказа'!$W$311:$W$311</definedName>
    <definedName name="UnitOfMeasure149">'Бланк заказа'!$W$312:$W$312</definedName>
    <definedName name="UnitOfMeasure15">'Бланк заказа'!$W$54:$W$54</definedName>
    <definedName name="UnitOfMeasure150">'Бланк заказа'!$W$316:$W$316</definedName>
    <definedName name="UnitOfMeasure151">'Бланк заказа'!$W$317:$W$317</definedName>
    <definedName name="UnitOfMeasure152">'Бланк заказа'!$W$318:$W$318</definedName>
    <definedName name="UnitOfMeasure153">'Бланк заказа'!$W$322:$W$322</definedName>
    <definedName name="UnitOfMeasure154">'Бланк заказа'!$W$323:$W$323</definedName>
    <definedName name="UnitOfMeasure155">'Бланк заказа'!$W$324:$W$324</definedName>
    <definedName name="UnitOfMeasure156">'Бланк заказа'!$W$325:$W$325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заказа'!$W$55:$W$55</definedName>
    <definedName name="UnitOfMeasure160">'Бланк заказа'!$W$336:$W$336</definedName>
    <definedName name="UnitOfMeasure161">'Бланк заказа'!$W$337:$W$337</definedName>
    <definedName name="UnitOfMeasure162">'Бланк заказа'!$W$338:$W$338</definedName>
    <definedName name="UnitOfMeasure163">'Бланк заказа'!$W$344:$W$344</definedName>
    <definedName name="UnitOfMeasure164">'Бланк заказа'!$W$345:$W$345</definedName>
    <definedName name="UnitOfMeasure165">'Бланк заказа'!$W$346:$W$346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заказа'!$W$56:$W$56</definedName>
    <definedName name="UnitOfMeasure170">'Бланк заказа'!$W$354:$W$354</definedName>
    <definedName name="UnitOfMeasure171">'Бланк заказа'!$W$355:$W$355</definedName>
    <definedName name="UnitOfMeasure172">'Бланк заказа'!$W$359:$W$359</definedName>
    <definedName name="UnitOfMeasure173">'Бланк заказа'!$W$360:$W$360</definedName>
    <definedName name="UnitOfMeasure174">'Бланк заказа'!$W$364:$W$364</definedName>
    <definedName name="UnitOfMeasure175">'Бланк заказа'!$W$369:$W$369</definedName>
    <definedName name="UnitOfMeasure176">'Бланк заказа'!$W$370:$W$370</definedName>
    <definedName name="UnitOfMeasure177">'Бланк заказа'!$W$374:$W$374</definedName>
    <definedName name="UnitOfMeasure178">'Бланк заказа'!$W$375:$W$375</definedName>
    <definedName name="UnitOfMeasure179">'Бланк заказа'!$W$379:$W$379</definedName>
    <definedName name="UnitOfMeasure18">'Бланк заказа'!$W$60:$W$60</definedName>
    <definedName name="UnitOfMeasure180">'Бланк заказа'!$W$380:$W$380</definedName>
    <definedName name="UnitOfMeasure181">'Бланк заказа'!$W$386:$W$386</definedName>
    <definedName name="UnitOfMeasure182">'Бланк заказа'!$W$387:$W$387</definedName>
    <definedName name="UnitOfMeasure183">'Бланк заказа'!$W$388:$W$388</definedName>
    <definedName name="UnitOfMeasure184">'Бланк заказа'!$W$389:$W$389</definedName>
    <definedName name="UnitOfMeasure185">'Бланк заказа'!$W$390:$W$390</definedName>
    <definedName name="UnitOfMeasure186">'Бланк заказа'!$W$391:$W$391</definedName>
    <definedName name="UnitOfMeasure187">'Бланк заказа'!$W$392:$W$392</definedName>
    <definedName name="UnitOfMeasure188">'Бланк заказа'!$W$393:$W$393</definedName>
    <definedName name="UnitOfMeasure189">'Бланк заказа'!$W$394:$W$394</definedName>
    <definedName name="UnitOfMeasure19">'Бланк заказа'!$W$61:$W$61</definedName>
    <definedName name="UnitOfMeasure190">'Бланк заказа'!$W$398:$W$398</definedName>
    <definedName name="UnitOfMeasure191">'Бланк заказа'!$W$399:$W$399</definedName>
    <definedName name="UnitOfMeasure192">'Бланк заказа'!$W$404:$W$404</definedName>
    <definedName name="UnitOfMeasure193">'Бланк заказа'!$W$408:$W$408</definedName>
    <definedName name="UnitOfMeasure194">'Бланк заказа'!$W$409:$W$409</definedName>
    <definedName name="UnitOfMeasure195">'Бланк заказа'!$W$410:$W$410</definedName>
    <definedName name="UnitOfMeasure196">'Бланк заказа'!$W$411:$W$411</definedName>
    <definedName name="UnitOfMeasure197">'Бланк заказа'!$W$416:$W$416</definedName>
    <definedName name="UnitOfMeasure198">'Бланк заказа'!$W$422:$W$422</definedName>
    <definedName name="UnitOfMeasure199">'Бланк заказа'!$W$423:$W$423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заказа'!$W$425:$W$425</definedName>
    <definedName name="UnitOfMeasure202">'Бланк заказа'!$W$426:$W$426</definedName>
    <definedName name="UnitOfMeasure203">'Бланк заказа'!$W$427:$W$427</definedName>
    <definedName name="UnitOfMeasure204">'Бланк заказа'!$W$428:$W$428</definedName>
    <definedName name="UnitOfMeasure205">'Бланк заказа'!$W$429:$W$429</definedName>
    <definedName name="UnitOfMeasure206">'Бланк заказа'!$W$430:$W$430</definedName>
    <definedName name="UnitOfMeasure207">'Бланк заказа'!$W$431:$W$431</definedName>
    <definedName name="UnitOfMeasure208">'Бланк заказа'!$W$432:$W$432</definedName>
    <definedName name="UnitOfMeasure209">'Бланк заказа'!$W$436:$W$436</definedName>
    <definedName name="UnitOfMeasure21">'Бланк заказа'!$W$66:$W$66</definedName>
    <definedName name="UnitOfMeasure210">'Бланк заказа'!$W$437:$W$437</definedName>
    <definedName name="UnitOfMeasure211">'Бланк заказа'!$W$438:$W$438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заказа'!$W$445:$W$445</definedName>
    <definedName name="UnitOfMeasure216">'Бланк заказа'!$W$446:$W$446</definedName>
    <definedName name="UnitOfMeasure217">'Бланк заказа'!$W$447:$W$447</definedName>
    <definedName name="UnitOfMeasure218">'Бланк заказа'!$W$451:$W$451</definedName>
    <definedName name="UnitOfMeasure219">'Бланк заказа'!$W$452:$W$452</definedName>
    <definedName name="UnitOfMeasure22">'Бланк заказа'!$W$67:$W$67</definedName>
    <definedName name="UnitOfMeasure220">'Бланк заказа'!$W$453:$W$453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заказа'!$W$472:$W$472</definedName>
    <definedName name="UnitOfMeasure229">'Бланк заказа'!$W$473:$W$473</definedName>
    <definedName name="UnitOfMeasure23">'Бланк заказа'!$W$68:$W$68</definedName>
    <definedName name="UnitOfMeasure230">'Бланк заказа'!$W$477:$W$477</definedName>
    <definedName name="UnitOfMeasure231">'Бланк заказа'!$W$481:$W$481</definedName>
    <definedName name="UnitOfMeasure232">'Бланк заказа'!$W$482:$W$482</definedName>
    <definedName name="UnitOfMeasure233">'Бланк заказа'!$W$487:$W$487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заказа'!$W$153:$W$153</definedName>
    <definedName name="UnitOfMeasure63">'Бланк заказа'!$W$159:$W$159</definedName>
    <definedName name="UnitOfMeasure64">'Бланк заказа'!$W$163:$W$163</definedName>
    <definedName name="UnitOfMeasure65">'Бланк заказа'!$W$164:$W$164</definedName>
    <definedName name="UnitOfMeasure66">'Бланк заказа'!$W$165:$W$165</definedName>
    <definedName name="UnitOfMeasure67">'Бланк заказа'!$W$166:$W$166</definedName>
    <definedName name="UnitOfMeasure68">'Бланк заказа'!$W$167:$W$167</definedName>
    <definedName name="UnitOfMeasure69">'Бланк заказа'!$W$168:$W$168</definedName>
    <definedName name="UnitOfMeasure7">'Бланк заказа'!$W$34:$W$34</definedName>
    <definedName name="UnitOfMeasure70">'Бланк заказа'!$W$169:$W$169</definedName>
    <definedName name="UnitOfMeasure71">'Бланк заказа'!$W$170:$W$170</definedName>
    <definedName name="UnitOfMeasure72">'Бланк заказа'!$W$171:$W$171</definedName>
    <definedName name="UnitOfMeasure73">'Бланк заказа'!$W$175:$W$175</definedName>
    <definedName name="UnitOfMeasure74">'Бланк заказа'!$W$176:$W$176</definedName>
    <definedName name="UnitOfMeasure75">'Бланк заказа'!$W$177:$W$177</definedName>
    <definedName name="UnitOfMeasure76">'Бланк заказа'!$W$181:$W$181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заказа'!$W$196:$W$196</definedName>
    <definedName name="UnitOfMeasure82">'Бланк заказа'!$W$197:$W$197</definedName>
    <definedName name="UnitOfMeasure83">'Бланк заказа'!$W$198:$W$198</definedName>
    <definedName name="UnitOfMeasure84">'Бланк заказа'!$W$199:$W$199</definedName>
    <definedName name="UnitOfMeasure85">'Бланк заказа'!$W$200:$W$200</definedName>
    <definedName name="UnitOfMeasure86">'Бланк заказа'!$W$201:$W$201</definedName>
    <definedName name="UnitOfMeasure87">'Бланк заказа'!$W$202:$W$202</definedName>
    <definedName name="UnitOfMeasure88">'Бланк заказа'!$W$203:$W$203</definedName>
    <definedName name="UnitOfMeasure89">'Бланк заказа'!$W$207:$W$207</definedName>
    <definedName name="UnitOfMeasure9">'Бланк заказа'!$W$41:$W$41</definedName>
    <definedName name="UnitOfMeasure90">'Бланк заказа'!$W$208:$W$208</definedName>
    <definedName name="UnitOfMeasure91">'Бланк заказа'!$W$209:$W$209</definedName>
    <definedName name="UnitOfMeasure92">'Бланк заказа'!$W$210:$W$210</definedName>
    <definedName name="UnitOfMeasure93">'Бланк заказа'!$W$211:$W$211</definedName>
    <definedName name="UnitOfMeasure94">'Бланк заказа'!$W$212:$W$212</definedName>
    <definedName name="UnitOfMeasure95">'Бланк заказа'!$W$213:$W$213</definedName>
    <definedName name="UnitOfMeasure96">'Бланк заказа'!$W$214:$W$214</definedName>
    <definedName name="UnitOfMeasure97">'Бланк заказа'!$W$215:$W$215</definedName>
    <definedName name="UnitOfMeasure98">'Бланк заказа'!$W$219:$W$219</definedName>
    <definedName name="UnitOfMeasure99">'Бланк заказа'!$W$220:$W$220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89" i="1" l="1"/>
  <c r="X488" i="1"/>
  <c r="BO487" i="1"/>
  <c r="BM487" i="1"/>
  <c r="Y487" i="1"/>
  <c r="P487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Y483" i="1" s="1"/>
  <c r="P481" i="1"/>
  <c r="X479" i="1"/>
  <c r="Y478" i="1"/>
  <c r="X478" i="1"/>
  <c r="BP477" i="1"/>
  <c r="BO477" i="1"/>
  <c r="BN477" i="1"/>
  <c r="BM477" i="1"/>
  <c r="Z477" i="1"/>
  <c r="Z478" i="1" s="1"/>
  <c r="Y477" i="1"/>
  <c r="Y479" i="1" s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5" i="1"/>
  <c r="Y454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Y455" i="1" s="1"/>
  <c r="P451" i="1"/>
  <c r="X449" i="1"/>
  <c r="X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X440" i="1"/>
  <c r="X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Y400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X376" i="1"/>
  <c r="BP375" i="1"/>
  <c r="BO375" i="1"/>
  <c r="BN375" i="1"/>
  <c r="BM375" i="1"/>
  <c r="Z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N355" i="1"/>
  <c r="BM355" i="1"/>
  <c r="Z355" i="1"/>
  <c r="Y355" i="1"/>
  <c r="BP355" i="1" s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P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Q500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BP273" i="1"/>
  <c r="BO273" i="1"/>
  <c r="BN273" i="1"/>
  <c r="BM273" i="1"/>
  <c r="Z273" i="1"/>
  <c r="Y273" i="1"/>
  <c r="P273" i="1"/>
  <c r="BO272" i="1"/>
  <c r="BM272" i="1"/>
  <c r="Y272" i="1"/>
  <c r="P272" i="1"/>
  <c r="X269" i="1"/>
  <c r="X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X244" i="1"/>
  <c r="Y243" i="1"/>
  <c r="X243" i="1"/>
  <c r="BP242" i="1"/>
  <c r="BO242" i="1"/>
  <c r="BN242" i="1"/>
  <c r="BM242" i="1"/>
  <c r="Z242" i="1"/>
  <c r="Z243" i="1" s="1"/>
  <c r="Y242" i="1"/>
  <c r="Y244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X194" i="1"/>
  <c r="Y193" i="1"/>
  <c r="X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3" i="1"/>
  <c r="Y182" i="1"/>
  <c r="X182" i="1"/>
  <c r="BP181" i="1"/>
  <c r="BO181" i="1"/>
  <c r="BN181" i="1"/>
  <c r="BM181" i="1"/>
  <c r="Z181" i="1"/>
  <c r="Z182" i="1" s="1"/>
  <c r="Y181" i="1"/>
  <c r="Y183" i="1" s="1"/>
  <c r="P181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P176" i="1"/>
  <c r="BP175" i="1"/>
  <c r="BO175" i="1"/>
  <c r="BN175" i="1"/>
  <c r="BM175" i="1"/>
  <c r="Z175" i="1"/>
  <c r="Y175" i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Y154" i="1"/>
  <c r="X154" i="1"/>
  <c r="BP153" i="1"/>
  <c r="BO153" i="1"/>
  <c r="BN153" i="1"/>
  <c r="BM153" i="1"/>
  <c r="Z153" i="1"/>
  <c r="Z154" i="1" s="1"/>
  <c r="Y153" i="1"/>
  <c r="Y155" i="1" s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BP142" i="1"/>
  <c r="BO142" i="1"/>
  <c r="BN142" i="1"/>
  <c r="BM142" i="1"/>
  <c r="Z142" i="1"/>
  <c r="Y142" i="1"/>
  <c r="P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7" i="1" s="1"/>
  <c r="P51" i="1"/>
  <c r="X48" i="1"/>
  <c r="Y47" i="1"/>
  <c r="X47" i="1"/>
  <c r="BP46" i="1"/>
  <c r="BO46" i="1"/>
  <c r="BN46" i="1"/>
  <c r="BM46" i="1"/>
  <c r="Z46" i="1"/>
  <c r="Z47" i="1" s="1"/>
  <c r="Y46" i="1"/>
  <c r="Y48" i="1" s="1"/>
  <c r="P46" i="1"/>
  <c r="X44" i="1"/>
  <c r="X43" i="1"/>
  <c r="BP42" i="1"/>
  <c r="BO42" i="1"/>
  <c r="BN42" i="1"/>
  <c r="BM42" i="1"/>
  <c r="Z42" i="1"/>
  <c r="Y42" i="1"/>
  <c r="P42" i="1"/>
  <c r="BO41" i="1"/>
  <c r="BM41" i="1"/>
  <c r="Y41" i="1"/>
  <c r="BP41" i="1" s="1"/>
  <c r="P41" i="1"/>
  <c r="BP40" i="1"/>
  <c r="BO40" i="1"/>
  <c r="BN40" i="1"/>
  <c r="BM40" i="1"/>
  <c r="Z40" i="1"/>
  <c r="Y40" i="1"/>
  <c r="P40" i="1"/>
  <c r="X36" i="1"/>
  <c r="Y35" i="1"/>
  <c r="X35" i="1"/>
  <c r="BP34" i="1"/>
  <c r="BO34" i="1"/>
  <c r="BN34" i="1"/>
  <c r="BM34" i="1"/>
  <c r="Z34" i="1"/>
  <c r="Z35" i="1" s="1"/>
  <c r="Y34" i="1"/>
  <c r="Y36" i="1" s="1"/>
  <c r="P34" i="1"/>
  <c r="X32" i="1"/>
  <c r="X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490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1" i="1" l="1"/>
  <c r="Y494" i="1" s="1"/>
  <c r="Y43" i="1"/>
  <c r="Y58" i="1"/>
  <c r="Y64" i="1"/>
  <c r="BP73" i="1"/>
  <c r="BN73" i="1"/>
  <c r="Z73" i="1"/>
  <c r="Z77" i="1" s="1"/>
  <c r="Y77" i="1"/>
  <c r="BP81" i="1"/>
  <c r="BN81" i="1"/>
  <c r="Z81" i="1"/>
  <c r="Z82" i="1" s="1"/>
  <c r="Y83" i="1"/>
  <c r="E500" i="1"/>
  <c r="Y89" i="1"/>
  <c r="BP86" i="1"/>
  <c r="BN86" i="1"/>
  <c r="Z86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0" i="1"/>
  <c r="Y144" i="1"/>
  <c r="BP141" i="1"/>
  <c r="BN141" i="1"/>
  <c r="Z141" i="1"/>
  <c r="BP149" i="1"/>
  <c r="BN149" i="1"/>
  <c r="Z149" i="1"/>
  <c r="Y151" i="1"/>
  <c r="BP164" i="1"/>
  <c r="BN164" i="1"/>
  <c r="Z164" i="1"/>
  <c r="Z172" i="1" s="1"/>
  <c r="BP168" i="1"/>
  <c r="BN168" i="1"/>
  <c r="Z168" i="1"/>
  <c r="Y172" i="1"/>
  <c r="BP176" i="1"/>
  <c r="BN176" i="1"/>
  <c r="Z176" i="1"/>
  <c r="Z178" i="1" s="1"/>
  <c r="BP197" i="1"/>
  <c r="BN197" i="1"/>
  <c r="Z197" i="1"/>
  <c r="Z204" i="1" s="1"/>
  <c r="BP201" i="1"/>
  <c r="BN201" i="1"/>
  <c r="Z201" i="1"/>
  <c r="BP209" i="1"/>
  <c r="BN209" i="1"/>
  <c r="Z209" i="1"/>
  <c r="BP213" i="1"/>
  <c r="BN213" i="1"/>
  <c r="Z213" i="1"/>
  <c r="BP227" i="1"/>
  <c r="BN227" i="1"/>
  <c r="Z227" i="1"/>
  <c r="BP231" i="1"/>
  <c r="BN231" i="1"/>
  <c r="Z231" i="1"/>
  <c r="Y235" i="1"/>
  <c r="BP247" i="1"/>
  <c r="BN247" i="1"/>
  <c r="Z247" i="1"/>
  <c r="Z251" i="1" s="1"/>
  <c r="Y251" i="1"/>
  <c r="BP256" i="1"/>
  <c r="BN256" i="1"/>
  <c r="Z256" i="1"/>
  <c r="Z260" i="1" s="1"/>
  <c r="L500" i="1"/>
  <c r="Y260" i="1"/>
  <c r="BP265" i="1"/>
  <c r="BN265" i="1"/>
  <c r="Z265" i="1"/>
  <c r="Z268" i="1" s="1"/>
  <c r="Y269" i="1"/>
  <c r="BP274" i="1"/>
  <c r="BN274" i="1"/>
  <c r="Z274" i="1"/>
  <c r="Y276" i="1"/>
  <c r="P500" i="1"/>
  <c r="Y282" i="1"/>
  <c r="BP279" i="1"/>
  <c r="BN279" i="1"/>
  <c r="Z279" i="1"/>
  <c r="Z281" i="1" s="1"/>
  <c r="Y281" i="1"/>
  <c r="D500" i="1"/>
  <c r="H9" i="1"/>
  <c r="B500" i="1"/>
  <c r="X491" i="1"/>
  <c r="X492" i="1"/>
  <c r="X494" i="1"/>
  <c r="Y24" i="1"/>
  <c r="Z27" i="1"/>
  <c r="Z31" i="1" s="1"/>
  <c r="BN27" i="1"/>
  <c r="Y491" i="1" s="1"/>
  <c r="Y493" i="1" s="1"/>
  <c r="Z29" i="1"/>
  <c r="BN29" i="1"/>
  <c r="C500" i="1"/>
  <c r="Z41" i="1"/>
  <c r="Z43" i="1" s="1"/>
  <c r="BN41" i="1"/>
  <c r="Y44" i="1"/>
  <c r="Z52" i="1"/>
  <c r="Z57" i="1" s="1"/>
  <c r="BN52" i="1"/>
  <c r="Z54" i="1"/>
  <c r="BN54" i="1"/>
  <c r="Z56" i="1"/>
  <c r="BN56" i="1"/>
  <c r="Z60" i="1"/>
  <c r="Z63" i="1" s="1"/>
  <c r="BN60" i="1"/>
  <c r="BP60" i="1"/>
  <c r="Y492" i="1" s="1"/>
  <c r="Z62" i="1"/>
  <c r="BN62" i="1"/>
  <c r="Z66" i="1"/>
  <c r="BN66" i="1"/>
  <c r="BP66" i="1"/>
  <c r="Z68" i="1"/>
  <c r="BN68" i="1"/>
  <c r="Y69" i="1"/>
  <c r="Y78" i="1"/>
  <c r="BP75" i="1"/>
  <c r="BN75" i="1"/>
  <c r="Z75" i="1"/>
  <c r="Y82" i="1"/>
  <c r="BP88" i="1"/>
  <c r="BN88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3" i="1"/>
  <c r="BN143" i="1"/>
  <c r="Z143" i="1"/>
  <c r="Y145" i="1"/>
  <c r="Y150" i="1"/>
  <c r="BP147" i="1"/>
  <c r="BN147" i="1"/>
  <c r="Z147" i="1"/>
  <c r="Z150" i="1" s="1"/>
  <c r="Y173" i="1"/>
  <c r="BP166" i="1"/>
  <c r="BN166" i="1"/>
  <c r="Z166" i="1"/>
  <c r="BP170" i="1"/>
  <c r="BN170" i="1"/>
  <c r="Z170" i="1"/>
  <c r="Y179" i="1"/>
  <c r="Y178" i="1"/>
  <c r="BP187" i="1"/>
  <c r="BN187" i="1"/>
  <c r="Z187" i="1"/>
  <c r="Z188" i="1" s="1"/>
  <c r="Y189" i="1"/>
  <c r="Y194" i="1"/>
  <c r="BP191" i="1"/>
  <c r="BN191" i="1"/>
  <c r="Z191" i="1"/>
  <c r="Z193" i="1" s="1"/>
  <c r="Y204" i="1"/>
  <c r="BP199" i="1"/>
  <c r="BN199" i="1"/>
  <c r="Z199" i="1"/>
  <c r="BP203" i="1"/>
  <c r="BN203" i="1"/>
  <c r="Z203" i="1"/>
  <c r="Y205" i="1"/>
  <c r="Y217" i="1"/>
  <c r="Y216" i="1"/>
  <c r="BP207" i="1"/>
  <c r="BN207" i="1"/>
  <c r="Z207" i="1"/>
  <c r="BP211" i="1"/>
  <c r="BN211" i="1"/>
  <c r="Z211" i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BP312" i="1"/>
  <c r="BN312" i="1"/>
  <c r="Z312" i="1"/>
  <c r="Y314" i="1"/>
  <c r="Y319" i="1"/>
  <c r="BP316" i="1"/>
  <c r="BN316" i="1"/>
  <c r="Z316" i="1"/>
  <c r="Y320" i="1"/>
  <c r="BP323" i="1"/>
  <c r="BN323" i="1"/>
  <c r="Z323" i="1"/>
  <c r="BP331" i="1"/>
  <c r="BN331" i="1"/>
  <c r="Z331" i="1"/>
  <c r="Y333" i="1"/>
  <c r="R500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6" i="1"/>
  <c r="Y357" i="1"/>
  <c r="BP354" i="1"/>
  <c r="BN354" i="1"/>
  <c r="Z354" i="1"/>
  <c r="Z356" i="1" s="1"/>
  <c r="BP388" i="1"/>
  <c r="BN388" i="1"/>
  <c r="Z388" i="1"/>
  <c r="BP392" i="1"/>
  <c r="BN392" i="1"/>
  <c r="Z392" i="1"/>
  <c r="BP409" i="1"/>
  <c r="BN409" i="1"/>
  <c r="Z409" i="1"/>
  <c r="Y413" i="1"/>
  <c r="BP424" i="1"/>
  <c r="BN424" i="1"/>
  <c r="Z424" i="1"/>
  <c r="BP460" i="1"/>
  <c r="BN460" i="1"/>
  <c r="Z460" i="1"/>
  <c r="Y464" i="1"/>
  <c r="Y500" i="1"/>
  <c r="BP468" i="1"/>
  <c r="BN468" i="1"/>
  <c r="Z468" i="1"/>
  <c r="Y470" i="1"/>
  <c r="Y475" i="1"/>
  <c r="BP472" i="1"/>
  <c r="BN472" i="1"/>
  <c r="Z472" i="1"/>
  <c r="Z474" i="1" s="1"/>
  <c r="Y474" i="1"/>
  <c r="U500" i="1"/>
  <c r="F500" i="1"/>
  <c r="Y104" i="1"/>
  <c r="G500" i="1"/>
  <c r="Y127" i="1"/>
  <c r="I500" i="1"/>
  <c r="Y161" i="1"/>
  <c r="J500" i="1"/>
  <c r="Y188" i="1"/>
  <c r="BP214" i="1"/>
  <c r="BN214" i="1"/>
  <c r="BP220" i="1"/>
  <c r="BN220" i="1"/>
  <c r="Z220" i="1"/>
  <c r="Z221" i="1" s="1"/>
  <c r="Y222" i="1"/>
  <c r="K500" i="1"/>
  <c r="Y236" i="1"/>
  <c r="BP225" i="1"/>
  <c r="BN225" i="1"/>
  <c r="Z225" i="1"/>
  <c r="BP229" i="1"/>
  <c r="BN229" i="1"/>
  <c r="Z229" i="1"/>
  <c r="BP233" i="1"/>
  <c r="BN233" i="1"/>
  <c r="Z233" i="1"/>
  <c r="Y252" i="1"/>
  <c r="BP249" i="1"/>
  <c r="BN249" i="1"/>
  <c r="Z249" i="1"/>
  <c r="Y261" i="1"/>
  <c r="BP258" i="1"/>
  <c r="BN258" i="1"/>
  <c r="Z258" i="1"/>
  <c r="BP267" i="1"/>
  <c r="BN267" i="1"/>
  <c r="Z267" i="1"/>
  <c r="O500" i="1"/>
  <c r="Y275" i="1"/>
  <c r="BP272" i="1"/>
  <c r="BN272" i="1"/>
  <c r="Z272" i="1"/>
  <c r="Z275" i="1" s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S500" i="1"/>
  <c r="Y351" i="1"/>
  <c r="BP344" i="1"/>
  <c r="BN344" i="1"/>
  <c r="Z344" i="1"/>
  <c r="Z351" i="1" s="1"/>
  <c r="BP348" i="1"/>
  <c r="BN348" i="1"/>
  <c r="Z348" i="1"/>
  <c r="BP370" i="1"/>
  <c r="BN370" i="1"/>
  <c r="Z370" i="1"/>
  <c r="Z371" i="1" s="1"/>
  <c r="Y372" i="1"/>
  <c r="Y377" i="1"/>
  <c r="BP374" i="1"/>
  <c r="BN374" i="1"/>
  <c r="Z374" i="1"/>
  <c r="Z376" i="1" s="1"/>
  <c r="Y376" i="1"/>
  <c r="M500" i="1"/>
  <c r="Y268" i="1"/>
  <c r="Y295" i="1"/>
  <c r="Y362" i="1"/>
  <c r="BP359" i="1"/>
  <c r="BN359" i="1"/>
  <c r="Z359" i="1"/>
  <c r="Z361" i="1" s="1"/>
  <c r="BP380" i="1"/>
  <c r="BN380" i="1"/>
  <c r="Z380" i="1"/>
  <c r="Z381" i="1" s="1"/>
  <c r="Y382" i="1"/>
  <c r="Y395" i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12" i="1"/>
  <c r="BP411" i="1"/>
  <c r="BN411" i="1"/>
  <c r="Z411" i="1"/>
  <c r="Z412" i="1" s="1"/>
  <c r="W500" i="1"/>
  <c r="Y417" i="1"/>
  <c r="BP416" i="1"/>
  <c r="BN416" i="1"/>
  <c r="Z416" i="1"/>
  <c r="Z417" i="1" s="1"/>
  <c r="Y418" i="1"/>
  <c r="X500" i="1"/>
  <c r="Y433" i="1"/>
  <c r="Y434" i="1"/>
  <c r="BP422" i="1"/>
  <c r="BN422" i="1"/>
  <c r="Z422" i="1"/>
  <c r="BP426" i="1"/>
  <c r="BN426" i="1"/>
  <c r="Z426" i="1"/>
  <c r="BP430" i="1"/>
  <c r="BN430" i="1"/>
  <c r="Z430" i="1"/>
  <c r="BP438" i="1"/>
  <c r="BN438" i="1"/>
  <c r="Z438" i="1"/>
  <c r="Y440" i="1"/>
  <c r="Y449" i="1"/>
  <c r="BP442" i="1"/>
  <c r="BN442" i="1"/>
  <c r="Z442" i="1"/>
  <c r="Y448" i="1"/>
  <c r="BP446" i="1"/>
  <c r="BN446" i="1"/>
  <c r="Z446" i="1"/>
  <c r="T500" i="1"/>
  <c r="Y371" i="1"/>
  <c r="V500" i="1"/>
  <c r="Y406" i="1"/>
  <c r="BP428" i="1"/>
  <c r="BN428" i="1"/>
  <c r="Z428" i="1"/>
  <c r="BP432" i="1"/>
  <c r="BN432" i="1"/>
  <c r="Z432" i="1"/>
  <c r="Y439" i="1"/>
  <c r="BP436" i="1"/>
  <c r="BN436" i="1"/>
  <c r="Z436" i="1"/>
  <c r="BP444" i="1"/>
  <c r="BN444" i="1"/>
  <c r="Z444" i="1"/>
  <c r="BP452" i="1"/>
  <c r="BN452" i="1"/>
  <c r="Z452" i="1"/>
  <c r="Z454" i="1" s="1"/>
  <c r="Y463" i="1"/>
  <c r="BP462" i="1"/>
  <c r="BN462" i="1"/>
  <c r="Z462" i="1"/>
  <c r="Z463" i="1" s="1"/>
  <c r="Y469" i="1"/>
  <c r="BP466" i="1"/>
  <c r="BN466" i="1"/>
  <c r="Z466" i="1"/>
  <c r="Z469" i="1" s="1"/>
  <c r="BP482" i="1"/>
  <c r="BN482" i="1"/>
  <c r="Z482" i="1"/>
  <c r="Z483" i="1" s="1"/>
  <c r="Y484" i="1"/>
  <c r="Z500" i="1"/>
  <c r="Y488" i="1"/>
  <c r="BP487" i="1"/>
  <c r="BN487" i="1"/>
  <c r="Z487" i="1"/>
  <c r="Z488" i="1" s="1"/>
  <c r="Y489" i="1"/>
  <c r="Z439" i="1" l="1"/>
  <c r="Z448" i="1"/>
  <c r="Z433" i="1"/>
  <c r="Z305" i="1"/>
  <c r="Z339" i="1"/>
  <c r="X493" i="1"/>
  <c r="Z89" i="1"/>
  <c r="Z395" i="1"/>
  <c r="Z235" i="1"/>
  <c r="Z319" i="1"/>
  <c r="Z313" i="1"/>
  <c r="Z216" i="1"/>
  <c r="Z69" i="1"/>
  <c r="Z495" i="1" s="1"/>
  <c r="Y490" i="1"/>
  <c r="Z144" i="1"/>
  <c r="Z110" i="1"/>
</calcChain>
</file>

<file path=xl/sharedStrings.xml><?xml version="1.0" encoding="utf-8"?>
<sst xmlns="http://schemas.openxmlformats.org/spreadsheetml/2006/main" count="2355" uniqueCount="766">
  <si>
    <t xml:space="preserve">  БЛАНК ЗАКАЗА </t>
  </si>
  <si>
    <t>КИ</t>
  </si>
  <si>
    <t>на отгрузку продукции с ООО Трейд-Сервис с</t>
  </si>
  <si>
    <t>03.11.2025</t>
  </si>
  <si>
    <t>бланк создан</t>
  </si>
  <si>
    <t>29.10.2025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</si>
  <si>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</si>
  <si>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</si>
  <si>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</si>
  <si>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</si>
  <si>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</si>
  <si>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</si>
  <si>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</si>
  <si>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</si>
  <si>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</si>
  <si>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</si>
  <si>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</si>
  <si>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</si>
  <si>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</si>
  <si>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</si>
  <si>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</si>
  <si>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</si>
  <si>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</si>
  <si>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</si>
  <si>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</si>
  <si>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</si>
  <si>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</si>
  <si>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</si>
  <si>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</si>
  <si>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</si>
  <si>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</si>
  <si>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</si>
  <si>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</si>
  <si>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</si>
  <si>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</si>
  <si>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</si>
  <si>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</si>
  <si>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</si>
  <si>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</si>
  <si>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</si>
  <si>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</si>
  <si>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</si>
  <si>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</si>
  <si>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</si>
  <si>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</si>
  <si>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</si>
  <si>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</si>
  <si>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</si>
  <si>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</si>
  <si>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</si>
  <si>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</si>
  <si>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</si>
  <si>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</si>
  <si>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</si>
  <si>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</si>
  <si>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</si>
  <si>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</si>
  <si>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</si>
  <si>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</si>
  <si>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</si>
  <si>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</si>
  <si>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</si>
  <si>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</si>
  <si>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</si>
  <si>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</si>
  <si>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</si>
  <si>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</si>
  <si>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</si>
  <si>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</si>
  <si>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</si>
  <si>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</si>
  <si>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</si>
  <si>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</si>
  <si>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</si>
  <si>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</si>
  <si>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</si>
  <si>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</si>
  <si>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</si>
  <si>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</si>
  <si>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</si>
  <si>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</si>
  <si>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</si>
  <si>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</si>
  <si>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</si>
  <si>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</si>
  <si>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</si>
  <si>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</si>
  <si>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</si>
  <si>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Короб, мин. 14</t>
  </si>
  <si>
    <t>ЕАЭС N RU Д-RU.РА06.В.92094/23</t>
  </si>
  <si>
    <t>Короб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</si>
  <si>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</si>
  <si>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</si>
  <si>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</si>
  <si>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</si>
  <si>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</si>
  <si>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</si>
  <si>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</si>
  <si>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</si>
  <si>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</si>
  <si>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</si>
  <si>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</si>
  <si>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</si>
  <si>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</si>
  <si>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</si>
  <si>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</si>
  <si>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</si>
  <si>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</si>
  <si>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SU001485</t>
  </si>
  <si>
    <t>P003008</t>
  </si>
  <si>
    <t>12</t>
  </si>
  <si>
    <t>Короб, мин. 12</t>
  </si>
  <si>
    <t>SU002986</t>
  </si>
  <si>
    <t>P003429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</si>
  <si>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</si>
  <si>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</si>
  <si>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</si>
  <si>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</si>
  <si>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</si>
  <si>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</si>
  <si>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</si>
  <si>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</si>
  <si>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</si>
  <si>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</si>
  <si>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</si>
  <si>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</si>
  <si>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</si>
  <si>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</si>
  <si>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</si>
  <si>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</si>
  <si>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</si>
  <si>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</si>
  <si>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</si>
  <si>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</si>
  <si>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</si>
  <si>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</si>
  <si>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</si>
  <si>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</si>
  <si>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</si>
  <si>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</si>
  <si>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</si>
  <si>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</si>
  <si>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</si>
  <si>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</si>
  <si>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</si>
  <si>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</si>
  <si>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</si>
  <si>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</si>
  <si>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</si>
  <si>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</si>
  <si>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</si>
  <si>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</si>
  <si>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</si>
  <si>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</si>
  <si>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</si>
  <si>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</si>
  <si>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</si>
  <si>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</si>
  <si>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</si>
  <si>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</si>
  <si>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</si>
  <si>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</si>
  <si>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</si>
  <si>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</si>
  <si>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</si>
  <si>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</si>
  <si>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</si>
  <si>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</si>
  <si>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</si>
  <si>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</si>
  <si>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</si>
  <si>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</si>
  <si>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</si>
  <si>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</si>
  <si>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</si>
  <si>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</si>
  <si>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</si>
  <si>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</si>
  <si>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</si>
  <si>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</si>
  <si>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</si>
  <si>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</si>
  <si>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</si>
  <si>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</si>
  <si>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</si>
  <si>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</si>
  <si>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</si>
  <si>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</si>
  <si>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</si>
  <si>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</si>
  <si>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</si>
  <si>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</si>
  <si>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</si>
  <si>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</si>
  <si>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</si>
  <si>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</si>
  <si>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</si>
  <si>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</si>
  <si>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</si>
  <si>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</si>
  <si>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</si>
  <si>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</si>
  <si>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</si>
  <si>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</si>
  <si>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</si>
  <si>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</si>
  <si>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</si>
  <si>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</si>
  <si>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</si>
  <si>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</si>
  <si>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</si>
  <si>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</si>
  <si>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</si>
  <si>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</si>
  <si>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</si>
  <si>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</si>
  <si>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</si>
  <si>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</si>
  <si>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</si>
  <si>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</si>
  <si>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</si>
  <si>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</si>
  <si>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</si>
  <si>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</si>
  <si>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</si>
  <si>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</si>
  <si>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</si>
  <si>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</si>
  <si>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</si>
  <si>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</si>
  <si>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</si>
  <si>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</si>
  <si>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</si>
  <si>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</si>
  <si>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SU004028</t>
  </si>
  <si>
    <t>P005156</t>
  </si>
  <si>
    <t>Новинка</t>
  </si>
  <si>
    <t>ЕАЭС N RU Д-RU.РА09.В.00669/25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</si>
  <si>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</si>
  <si>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</si>
  <si>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</si>
  <si>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</si>
  <si>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</si>
  <si>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</si>
  <si>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</si>
  <si>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</si>
  <si>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</si>
  <si>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</si>
  <si>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</si>
  <si>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</si>
  <si>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</si>
  <si>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</si>
  <si>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</si>
  <si>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SU004053</t>
  </si>
  <si>
    <t>P005187</t>
  </si>
  <si>
    <t>Сосиски «Сочные» Фикс.вес 0,3 П/а мгс ТМ «Вязанка»</t>
  </si>
  <si>
    <t>ЕАЭС N RU Д-RU.РА09.В.02701/25, ЕАЭС N RU Д-RU.РА09.В.02996/25</t>
  </si>
  <si>
    <t>Стародворье</t>
  </si>
  <si>
    <t>Мясорубская</t>
  </si>
  <si>
    <t>SU003512</t>
  </si>
  <si>
    <t>P004437</t>
  </si>
  <si>
    <t>ЕАЭС N RU Д-RU.РА09.В.27640/25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</si>
  <si>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</si>
  <si>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</si>
  <si>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</si>
  <si>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</si>
  <si>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</si>
  <si>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</si>
  <si>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</si>
  <si>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</si>
  <si>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</si>
  <si>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</si>
  <si>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</si>
  <si>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</si>
  <si>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</si>
  <si>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</si>
  <si>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</si>
  <si>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</si>
  <si>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Д-RU.РА09.В.28292/25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</si>
  <si>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</si>
  <si>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</si>
  <si>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</si>
  <si>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</si>
  <si>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</si>
  <si>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</si>
  <si>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</si>
  <si>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</si>
  <si>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</si>
  <si>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</si>
  <si>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</si>
  <si>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</si>
  <si>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</si>
  <si>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</si>
  <si>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</si>
  <si>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</si>
  <si>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</si>
  <si>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</si>
  <si>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</si>
  <si>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</si>
  <si>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</si>
  <si>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</si>
  <si>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</si>
  <si>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</si>
  <si>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</si>
  <si>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</si>
  <si>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</si>
  <si>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</si>
  <si>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</si>
  <si>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</si>
  <si>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</si>
  <si>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</si>
  <si>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</si>
  <si>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Д-RU.РА09.В.28469/25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</si>
  <si>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</si>
  <si>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</si>
  <si>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</si>
  <si>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</si>
  <si>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</si>
  <si>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</si>
  <si>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</si>
  <si>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</si>
  <si>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</si>
  <si>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</si>
  <si>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</si>
  <si>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</si>
  <si>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</si>
  <si>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</si>
  <si>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</si>
  <si>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</si>
  <si>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</si>
  <si>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</si>
  <si>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</si>
  <si>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</si>
  <si>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</si>
  <si>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</si>
  <si>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</si>
  <si>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</si>
  <si>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</si>
  <si>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Д-RU.РА01.В.93966/24, ЕАЭС N RU Д-RU.РА09.В.39078/25</t>
  </si>
  <si>
    <t>SU002842</t>
  </si>
  <si>
    <t>P003262</t>
  </si>
  <si>
    <t>SU002992</t>
  </si>
  <si>
    <t>P004147</t>
  </si>
  <si>
    <t>ЕАЭС N RU Д-RU.РА08.В.57431/22, ЕАЭС N RU Д-RU.РА09.В.39078/25</t>
  </si>
  <si>
    <t>SU002618</t>
  </si>
  <si>
    <t>P003957</t>
  </si>
  <si>
    <t>SU002621</t>
  </si>
  <si>
    <t>P003958</t>
  </si>
  <si>
    <t>SU002686</t>
  </si>
  <si>
    <t>P004178</t>
  </si>
  <si>
    <t>ЕАЭС N RU Д-RU.РА03.В.47009/25, ЕАЭС N RU Д-RU.РА09.В.38947/25</t>
  </si>
  <si>
    <t>SU002844</t>
  </si>
  <si>
    <t>P003265</t>
  </si>
  <si>
    <t>SU002759</t>
  </si>
  <si>
    <t>P003961</t>
  </si>
  <si>
    <t>ЕАЭС N RU Д-RU.РА09.В.28678/25</t>
  </si>
  <si>
    <t>SU002758</t>
  </si>
  <si>
    <t>P003960</t>
  </si>
  <si>
    <t>ЕАЭС N RU Д-RU.РА01.В.93159/24, ЕАЭС N RU Д-RU.РА01.В.93294/24, ЕАЭС N RU Д-RU.РА09.В.34969/25</t>
  </si>
  <si>
    <t>Стародворская</t>
  </si>
  <si>
    <t>SU003273</t>
  </si>
  <si>
    <t>P004070</t>
  </si>
  <si>
    <t>ЕАЭС N RU Д-RU.РА09.В.47899/25</t>
  </si>
  <si>
    <t>SU003275</t>
  </si>
  <si>
    <t>P003950</t>
  </si>
  <si>
    <t>ЕАЭС N RU Д-RU.РА10.В.27759/23</t>
  </si>
  <si>
    <t>SU003271</t>
  </si>
  <si>
    <t>P003945</t>
  </si>
  <si>
    <t>ЕАЭС N RU Д-RU.РА09.В.49311/25</t>
  </si>
  <si>
    <t>SU003274</t>
  </si>
  <si>
    <t>P004067</t>
  </si>
  <si>
    <t>P005062</t>
  </si>
  <si>
    <t>SU003859</t>
  </si>
  <si>
    <t>P004942</t>
  </si>
  <si>
    <t>ЕАЭС N RU Д-RU.РА09.В.48164/25</t>
  </si>
  <si>
    <t>SU003276</t>
  </si>
  <si>
    <t>P003956</t>
  </si>
  <si>
    <t>SU004011</t>
  </si>
  <si>
    <t>P005130</t>
  </si>
  <si>
    <t>SU003272</t>
  </si>
  <si>
    <t>P003947</t>
  </si>
  <si>
    <t>P005061</t>
  </si>
  <si>
    <t>SU003573</t>
  </si>
  <si>
    <t>P004891</t>
  </si>
  <si>
    <t>ЕАЭС N RU Д-RU.РА09.В.39204/25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</si>
  <si>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</si>
  <si>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</si>
  <si>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</si>
  <si>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</si>
  <si>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</si>
  <si>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</si>
  <si>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</si>
  <si>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</si>
  <si>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</si>
  <si>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</si>
  <si>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</si>
  <si>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</si>
  <si>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</si>
  <si>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</si>
  <si>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</si>
  <si>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</si>
  <si>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</si>
  <si>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</si>
  <si>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</si>
  <si>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</si>
  <si>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</si>
  <si>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</si>
  <si>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</si>
  <si>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</si>
  <si>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</si>
  <si>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</si>
  <si>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</si>
  <si>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</si>
  <si>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</si>
  <si>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</si>
  <si>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</si>
  <si>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</si>
  <si>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</si>
  <si>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</si>
  <si>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</si>
  <si>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</si>
  <si>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</si>
  <si>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</si>
  <si>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</si>
  <si>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</si>
  <si>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</si>
  <si>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</si>
  <si>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</si>
  <si>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</si>
  <si>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</si>
  <si>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</si>
  <si>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Д-RU.РА09.В.03891/22, ЕАЭС N RU Д-RU.РА09.В.38629/25</t>
  </si>
  <si>
    <t>SU002801</t>
  </si>
  <si>
    <t>P003475</t>
  </si>
  <si>
    <t>ЕАЭС N RU Д-RU.РА09.В.38306/25</t>
  </si>
  <si>
    <t>SU002799</t>
  </si>
  <si>
    <t>P003217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</si>
  <si>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</si>
  <si>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</si>
  <si>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</si>
  <si>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</si>
  <si>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</si>
  <si>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</si>
  <si>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</si>
  <si>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</si>
  <si>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</si>
  <si>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</si>
  <si>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</si>
  <si>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</si>
  <si>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</si>
  <si>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</si>
  <si>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</si>
  <si>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</si>
  <si>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</si>
  <si>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</si>
  <si>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</si>
  <si>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</si>
  <si>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</si>
  <si>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</si>
  <si>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</si>
  <si>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</si>
  <si>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</si>
  <si>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</si>
  <si>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</si>
  <si>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</si>
  <si>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</si>
  <si>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</si>
  <si>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</si>
  <si>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</si>
  <si>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</si>
  <si>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</si>
  <si>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</si>
  <si>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</si>
  <si>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</si>
  <si>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</si>
  <si>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</si>
  <si>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</si>
  <si>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</si>
  <si>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</si>
  <si>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</si>
  <si>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</si>
  <si>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</si>
  <si>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</si>
  <si>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</si>
  <si>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</si>
  <si>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</si>
  <si>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</si>
  <si>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</si>
  <si>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</si>
  <si>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</si>
  <si>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</si>
  <si>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</si>
  <si>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</si>
  <si>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</si>
  <si>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</si>
  <si>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</si>
  <si>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</si>
  <si>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</si>
  <si>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</si>
  <si>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</si>
  <si>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</si>
  <si>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</si>
  <si>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</si>
  <si>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</si>
  <si>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</si>
  <si>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</si>
  <si>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</si>
  <si>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</si>
  <si>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</si>
  <si>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</si>
  <si>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</si>
  <si>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</si>
  <si>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</si>
  <si>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</si>
  <si>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</si>
  <si>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</si>
  <si>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</si>
  <si>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</si>
  <si>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</si>
  <si>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</si>
  <si>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</si>
  <si>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</si>
  <si>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</si>
  <si>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</si>
  <si>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</si>
  <si>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</si>
  <si>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</si>
  <si>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</si>
  <si>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</si>
  <si>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</si>
  <si>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</si>
  <si>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</si>
  <si>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</si>
  <si>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</si>
  <si>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</si>
  <si>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</si>
  <si>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</si>
  <si>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</si>
  <si>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</si>
  <si>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</si>
  <si>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</si>
  <si>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</si>
  <si>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</si>
  <si>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</si>
  <si>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</si>
  <si>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</si>
  <si>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</si>
  <si>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</si>
  <si>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</si>
  <si>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</si>
  <si>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</si>
  <si>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Д-RU.РА09.В.21652/25,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</si>
  <si>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</si>
  <si>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</si>
  <si>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</si>
  <si>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</si>
  <si>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</si>
  <si>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</si>
  <si>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</si>
  <si>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</si>
  <si>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</si>
  <si>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</si>
  <si>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</si>
  <si>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</si>
  <si>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</si>
  <si>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</si>
  <si>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Д-RU.РА09.В.23245/25, ЕАЭС N RU Д-RU.РА09.В.23811/25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</si>
  <si>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</si>
  <si>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</si>
  <si>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</si>
  <si>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</si>
  <si>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</si>
  <si>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</si>
  <si>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</si>
  <si>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</si>
  <si>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</si>
  <si>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Д-RU.РА09.В.20743/25, ЕАЭС N RU Д-RU.РА09.В.96881/24</t>
  </si>
  <si>
    <t>SU003426</t>
  </si>
  <si>
    <t>P004258</t>
  </si>
  <si>
    <t>SU002360</t>
  </si>
  <si>
    <t>P004227</t>
  </si>
  <si>
    <t>ЕАЭС N RU Д-RU.РА09.В.34803/25</t>
  </si>
  <si>
    <t>P005172</t>
  </si>
  <si>
    <t>ЕАЭС N RU Д-RU.РА02.В.61652/24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</si>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</sst>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4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66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0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1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1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0"/>
  <sheetViews>
    <sheetView showGridLines="0" tabSelected="1" topLeftCell="A480" zoomScaleNormal="100" zoomScaleSheetLayoutView="100" workbookViewId="0">
      <selection activeCell="AA496" sqref="AA496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70" t="s">
        <v>8</v>
      </c>
      <c r="B5" s="643"/>
      <c r="C5" s="644"/>
      <c r="D5" s="627"/>
      <c r="E5" s="628"/>
      <c r="F5" s="837" t="s">
        <v>9</v>
      </c>
      <c r="G5" s="644"/>
      <c r="H5" s="627"/>
      <c r="I5" s="781"/>
      <c r="J5" s="781"/>
      <c r="K5" s="781"/>
      <c r="L5" s="781"/>
      <c r="M5" s="628"/>
      <c r="N5" s="58"/>
      <c r="P5" s="24" t="s">
        <v>10</v>
      </c>
      <c r="Q5" s="846">
        <v>45967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7" customFormat="1" ht="24" customHeight="1" x14ac:dyDescent="0.2">
      <c r="A6" s="670" t="s">
        <v>13</v>
      </c>
      <c r="B6" s="643"/>
      <c r="C6" s="644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Четверг</v>
      </c>
      <c r="R6" s="548"/>
      <c r="T6" s="718" t="s">
        <v>16</v>
      </c>
      <c r="U6" s="709"/>
      <c r="V6" s="767" t="s">
        <v>17</v>
      </c>
      <c r="W6" s="590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54"/>
      <c r="U7" s="709"/>
      <c r="V7" s="768"/>
      <c r="W7" s="769"/>
      <c r="AB7" s="51"/>
      <c r="AC7" s="51"/>
      <c r="AD7" s="51"/>
      <c r="AE7" s="51"/>
    </row>
    <row r="8" spans="1:32" s="537" customFormat="1" ht="25.5" customHeight="1" x14ac:dyDescent="0.2">
      <c r="A8" s="866" t="s">
        <v>18</v>
      </c>
      <c r="B8" s="563"/>
      <c r="C8" s="564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6">
        <v>0.41666666666666669</v>
      </c>
      <c r="R8" s="606"/>
      <c r="T8" s="554"/>
      <c r="U8" s="709"/>
      <c r="V8" s="768"/>
      <c r="W8" s="769"/>
      <c r="AB8" s="51"/>
      <c r="AC8" s="51"/>
      <c r="AD8" s="51"/>
      <c r="AE8" s="51"/>
    </row>
    <row r="9" spans="1:32" s="537" customFormat="1" ht="39.950000000000003" customHeight="1" x14ac:dyDescent="0.2">
      <c r="A9" s="68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86"/>
      <c r="E9" s="561"/>
      <c r="F9" s="68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60" t="str">
        <f>IF(AND($A$9="Тип доверенности/получателя при получении в адресе перегруза:",$D$9="Разовая доверенность"),"Введите ФИО","")</f>
        <v/>
      </c>
      <c r="I9" s="561"/>
      <c r="J9" s="5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1"/>
      <c r="L9" s="561"/>
      <c r="M9" s="561"/>
      <c r="N9" s="535"/>
      <c r="P9" s="26" t="s">
        <v>21</v>
      </c>
      <c r="Q9" s="665"/>
      <c r="R9" s="666"/>
      <c r="T9" s="554"/>
      <c r="U9" s="709"/>
      <c r="V9" s="770"/>
      <c r="W9" s="771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86"/>
      <c r="E10" s="561"/>
      <c r="F10" s="68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0" t="str">
        <f>IFERROR(VLOOKUP($D$10,Proxy,2,FALSE),"")</f>
        <v/>
      </c>
      <c r="I10" s="554"/>
      <c r="J10" s="554"/>
      <c r="K10" s="554"/>
      <c r="L10" s="554"/>
      <c r="M10" s="554"/>
      <c r="N10" s="536"/>
      <c r="P10" s="26" t="s">
        <v>22</v>
      </c>
      <c r="Q10" s="719"/>
      <c r="R10" s="720"/>
      <c r="U10" s="24" t="s">
        <v>23</v>
      </c>
      <c r="V10" s="589" t="s">
        <v>24</v>
      </c>
      <c r="W10" s="590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805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03" t="s">
        <v>29</v>
      </c>
      <c r="B12" s="643"/>
      <c r="C12" s="643"/>
      <c r="D12" s="643"/>
      <c r="E12" s="643"/>
      <c r="F12" s="643"/>
      <c r="G12" s="643"/>
      <c r="H12" s="643"/>
      <c r="I12" s="643"/>
      <c r="J12" s="643"/>
      <c r="K12" s="643"/>
      <c r="L12" s="643"/>
      <c r="M12" s="644"/>
      <c r="N12" s="62"/>
      <c r="P12" s="24" t="s">
        <v>30</v>
      </c>
      <c r="Q12" s="676"/>
      <c r="R12" s="606"/>
      <c r="S12" s="23"/>
      <c r="U12" s="24"/>
      <c r="V12" s="574"/>
      <c r="W12" s="554"/>
      <c r="AB12" s="51"/>
      <c r="AC12" s="51"/>
      <c r="AD12" s="51"/>
      <c r="AE12" s="51"/>
    </row>
    <row r="13" spans="1:32" s="537" customFormat="1" ht="23.25" customHeight="1" x14ac:dyDescent="0.2">
      <c r="A13" s="703" t="s">
        <v>31</v>
      </c>
      <c r="B13" s="643"/>
      <c r="C13" s="643"/>
      <c r="D13" s="643"/>
      <c r="E13" s="643"/>
      <c r="F13" s="643"/>
      <c r="G13" s="643"/>
      <c r="H13" s="643"/>
      <c r="I13" s="643"/>
      <c r="J13" s="643"/>
      <c r="K13" s="643"/>
      <c r="L13" s="643"/>
      <c r="M13" s="644"/>
      <c r="N13" s="62"/>
      <c r="O13" s="26"/>
      <c r="P13" s="26" t="s">
        <v>32</v>
      </c>
      <c r="Q13" s="805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03" t="s">
        <v>33</v>
      </c>
      <c r="B14" s="643"/>
      <c r="C14" s="643"/>
      <c r="D14" s="643"/>
      <c r="E14" s="643"/>
      <c r="F14" s="643"/>
      <c r="G14" s="643"/>
      <c r="H14" s="643"/>
      <c r="I14" s="643"/>
      <c r="J14" s="643"/>
      <c r="K14" s="643"/>
      <c r="L14" s="643"/>
      <c r="M14" s="64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5" t="s">
        <v>34</v>
      </c>
      <c r="B15" s="643"/>
      <c r="C15" s="643"/>
      <c r="D15" s="643"/>
      <c r="E15" s="643"/>
      <c r="F15" s="643"/>
      <c r="G15" s="643"/>
      <c r="H15" s="643"/>
      <c r="I15" s="643"/>
      <c r="J15" s="643"/>
      <c r="K15" s="643"/>
      <c r="L15" s="643"/>
      <c r="M15" s="644"/>
      <c r="N15" s="63"/>
      <c r="P15" s="696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4" t="s">
        <v>36</v>
      </c>
      <c r="B17" s="584" t="s">
        <v>37</v>
      </c>
      <c r="C17" s="683" t="s">
        <v>38</v>
      </c>
      <c r="D17" s="584" t="s">
        <v>39</v>
      </c>
      <c r="E17" s="652"/>
      <c r="F17" s="584" t="s">
        <v>40</v>
      </c>
      <c r="G17" s="584" t="s">
        <v>41</v>
      </c>
      <c r="H17" s="584" t="s">
        <v>42</v>
      </c>
      <c r="I17" s="584" t="s">
        <v>43</v>
      </c>
      <c r="J17" s="584" t="s">
        <v>44</v>
      </c>
      <c r="K17" s="584" t="s">
        <v>45</v>
      </c>
      <c r="L17" s="584" t="s">
        <v>46</v>
      </c>
      <c r="M17" s="584" t="s">
        <v>47</v>
      </c>
      <c r="N17" s="584" t="s">
        <v>48</v>
      </c>
      <c r="O17" s="584" t="s">
        <v>49</v>
      </c>
      <c r="P17" s="584" t="s">
        <v>50</v>
      </c>
      <c r="Q17" s="651"/>
      <c r="R17" s="651"/>
      <c r="S17" s="651"/>
      <c r="T17" s="652"/>
      <c r="U17" s="865" t="s">
        <v>51</v>
      </c>
      <c r="V17" s="644"/>
      <c r="W17" s="584" t="s">
        <v>52</v>
      </c>
      <c r="X17" s="584" t="s">
        <v>53</v>
      </c>
      <c r="Y17" s="863" t="s">
        <v>54</v>
      </c>
      <c r="Z17" s="779" t="s">
        <v>55</v>
      </c>
      <c r="AA17" s="758" t="s">
        <v>56</v>
      </c>
      <c r="AB17" s="758" t="s">
        <v>57</v>
      </c>
      <c r="AC17" s="758" t="s">
        <v>58</v>
      </c>
      <c r="AD17" s="758" t="s">
        <v>59</v>
      </c>
      <c r="AE17" s="832"/>
      <c r="AF17" s="833"/>
      <c r="AG17" s="66"/>
      <c r="BD17" s="65" t="s">
        <v>60</v>
      </c>
    </row>
    <row r="18" spans="1:68" ht="14.25" customHeight="1" x14ac:dyDescent="0.2">
      <c r="A18" s="585"/>
      <c r="B18" s="585"/>
      <c r="C18" s="585"/>
      <c r="D18" s="653"/>
      <c r="E18" s="655"/>
      <c r="F18" s="585"/>
      <c r="G18" s="585"/>
      <c r="H18" s="585"/>
      <c r="I18" s="585"/>
      <c r="J18" s="585"/>
      <c r="K18" s="585"/>
      <c r="L18" s="585"/>
      <c r="M18" s="585"/>
      <c r="N18" s="585"/>
      <c r="O18" s="585"/>
      <c r="P18" s="653"/>
      <c r="Q18" s="654"/>
      <c r="R18" s="654"/>
      <c r="S18" s="654"/>
      <c r="T18" s="655"/>
      <c r="U18" s="67" t="s">
        <v>61</v>
      </c>
      <c r="V18" s="67" t="s">
        <v>62</v>
      </c>
      <c r="W18" s="585"/>
      <c r="X18" s="585"/>
      <c r="Y18" s="864"/>
      <c r="Z18" s="780"/>
      <c r="AA18" s="759"/>
      <c r="AB18" s="759"/>
      <c r="AC18" s="759"/>
      <c r="AD18" s="834"/>
      <c r="AE18" s="835"/>
      <c r="AF18" s="836"/>
      <c r="AG18" s="66"/>
      <c r="BD18" s="65"/>
    </row>
    <row r="19" spans="1:68" ht="27.75" customHeight="1" x14ac:dyDescent="0.2">
      <c r="A19" s="566" t="s">
        <v>63</v>
      </c>
      <c r="B19" s="567"/>
      <c r="C19" s="567"/>
      <c r="D19" s="567"/>
      <c r="E19" s="567"/>
      <c r="F19" s="567"/>
      <c r="G19" s="567"/>
      <c r="H19" s="567"/>
      <c r="I19" s="567"/>
      <c r="J19" s="567"/>
      <c r="K19" s="567"/>
      <c r="L19" s="567"/>
      <c r="M19" s="567"/>
      <c r="N19" s="567"/>
      <c r="O19" s="567"/>
      <c r="P19" s="567"/>
      <c r="Q19" s="567"/>
      <c r="R19" s="567"/>
      <c r="S19" s="567"/>
      <c r="T19" s="567"/>
      <c r="U19" s="567"/>
      <c r="V19" s="567"/>
      <c r="W19" s="567"/>
      <c r="X19" s="567"/>
      <c r="Y19" s="567"/>
      <c r="Z19" s="567"/>
      <c r="AA19" s="48"/>
      <c r="AB19" s="48"/>
      <c r="AC19" s="48"/>
    </row>
    <row r="20" spans="1:68" ht="16.5" customHeight="1" x14ac:dyDescent="0.25">
      <c r="A20" s="559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38"/>
      <c r="AB20" s="538"/>
      <c r="AC20" s="538"/>
    </row>
    <row r="21" spans="1:68" ht="14.25" customHeight="1" x14ac:dyDescent="0.25">
      <c r="A21" s="558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5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3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55"/>
      <c r="P23" s="562" t="s">
        <v>71</v>
      </c>
      <c r="Q23" s="563"/>
      <c r="R23" s="563"/>
      <c r="S23" s="563"/>
      <c r="T23" s="563"/>
      <c r="U23" s="563"/>
      <c r="V23" s="564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55"/>
      <c r="P24" s="562" t="s">
        <v>71</v>
      </c>
      <c r="Q24" s="563"/>
      <c r="R24" s="563"/>
      <c r="S24" s="563"/>
      <c r="T24" s="563"/>
      <c r="U24" s="563"/>
      <c r="V24" s="564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8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5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 t="s">
        <v>88</v>
      </c>
      <c r="M29" s="33" t="s">
        <v>84</v>
      </c>
      <c r="N29" s="33"/>
      <c r="O29" s="32">
        <v>40</v>
      </c>
      <c r="P29" s="60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90</v>
      </c>
      <c r="Y29" s="544">
        <f>IFERROR(IF(X29="",0,CEILING((X29/$H29),1)*$H29),"")</f>
        <v>90</v>
      </c>
      <c r="Z29" s="36">
        <f>IFERROR(IF(Y29=0,"",ROUNDUP(Y29/H29,0)*0.00651),"")</f>
        <v>0.32550000000000001</v>
      </c>
      <c r="AA29" s="56"/>
      <c r="AB29" s="57"/>
      <c r="AC29" s="77" t="s">
        <v>89</v>
      </c>
      <c r="AG29" s="64"/>
      <c r="AJ29" s="68" t="s">
        <v>90</v>
      </c>
      <c r="AK29" s="68">
        <v>25.2</v>
      </c>
      <c r="BB29" s="78" t="s">
        <v>1</v>
      </c>
      <c r="BM29" s="64">
        <f>IFERROR(X29*I29/H29,"0")</f>
        <v>159</v>
      </c>
      <c r="BN29" s="64">
        <f>IFERROR(Y29*I29/H29,"0")</f>
        <v>159</v>
      </c>
      <c r="BO29" s="64">
        <f>IFERROR(1/J29*(X29/H29),"0")</f>
        <v>0.27472527472527475</v>
      </c>
      <c r="BP29" s="64">
        <f>IFERROR(1/J29*(Y29/H29),"0")</f>
        <v>0.27472527472527475</v>
      </c>
    </row>
    <row r="30" spans="1:68" ht="27" customHeight="1" x14ac:dyDescent="0.25">
      <c r="A30" s="54" t="s">
        <v>91</v>
      </c>
      <c r="B30" s="54" t="s">
        <v>92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 t="s">
        <v>88</v>
      </c>
      <c r="M30" s="33" t="s">
        <v>84</v>
      </c>
      <c r="N30" s="33"/>
      <c r="O30" s="32">
        <v>40</v>
      </c>
      <c r="P30" s="5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89</v>
      </c>
      <c r="AG30" s="64"/>
      <c r="AJ30" s="68" t="s">
        <v>90</v>
      </c>
      <c r="AK30" s="68">
        <v>35.28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53"/>
      <c r="B31" s="554"/>
      <c r="C31" s="554"/>
      <c r="D31" s="554"/>
      <c r="E31" s="554"/>
      <c r="F31" s="554"/>
      <c r="G31" s="554"/>
      <c r="H31" s="554"/>
      <c r="I31" s="554"/>
      <c r="J31" s="554"/>
      <c r="K31" s="554"/>
      <c r="L31" s="554"/>
      <c r="M31" s="554"/>
      <c r="N31" s="554"/>
      <c r="O31" s="555"/>
      <c r="P31" s="562" t="s">
        <v>71</v>
      </c>
      <c r="Q31" s="563"/>
      <c r="R31" s="563"/>
      <c r="S31" s="563"/>
      <c r="T31" s="563"/>
      <c r="U31" s="563"/>
      <c r="V31" s="564"/>
      <c r="W31" s="37" t="s">
        <v>72</v>
      </c>
      <c r="X31" s="545">
        <f>IFERROR(X26/H26,"0")+IFERROR(X27/H27,"0")+IFERROR(X28/H28,"0")+IFERROR(X29/H29,"0")+IFERROR(X30/H30,"0")</f>
        <v>50</v>
      </c>
      <c r="Y31" s="545">
        <f>IFERROR(Y26/H26,"0")+IFERROR(Y27/H27,"0")+IFERROR(Y28/H28,"0")+IFERROR(Y29/H29,"0")+IFERROR(Y30/H30,"0")</f>
        <v>50</v>
      </c>
      <c r="Z31" s="545">
        <f>IFERROR(IF(Z26="",0,Z26),"0")+IFERROR(IF(Z27="",0,Z27),"0")+IFERROR(IF(Z28="",0,Z28),"0")+IFERROR(IF(Z29="",0,Z29),"0")+IFERROR(IF(Z30="",0,Z30),"0")</f>
        <v>0.32550000000000001</v>
      </c>
      <c r="AA31" s="546"/>
      <c r="AB31" s="546"/>
      <c r="AC31" s="546"/>
    </row>
    <row r="32" spans="1:68" x14ac:dyDescent="0.2">
      <c r="A32" s="554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55"/>
      <c r="P32" s="562" t="s">
        <v>71</v>
      </c>
      <c r="Q32" s="563"/>
      <c r="R32" s="563"/>
      <c r="S32" s="563"/>
      <c r="T32" s="563"/>
      <c r="U32" s="563"/>
      <c r="V32" s="564"/>
      <c r="W32" s="37" t="s">
        <v>69</v>
      </c>
      <c r="X32" s="545">
        <f>IFERROR(SUM(X26:X30),"0")</f>
        <v>90</v>
      </c>
      <c r="Y32" s="545">
        <f>IFERROR(SUM(Y26:Y30),"0")</f>
        <v>90</v>
      </c>
      <c r="Z32" s="37"/>
      <c r="AA32" s="546"/>
      <c r="AB32" s="546"/>
      <c r="AC32" s="546"/>
    </row>
    <row r="33" spans="1:68" ht="14.25" customHeight="1" x14ac:dyDescent="0.25">
      <c r="A33" s="558" t="s">
        <v>93</v>
      </c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54"/>
      <c r="P33" s="554"/>
      <c r="Q33" s="554"/>
      <c r="R33" s="554"/>
      <c r="S33" s="554"/>
      <c r="T33" s="554"/>
      <c r="U33" s="554"/>
      <c r="V33" s="554"/>
      <c r="W33" s="554"/>
      <c r="X33" s="554"/>
      <c r="Y33" s="554"/>
      <c r="Z33" s="554"/>
      <c r="AA33" s="539"/>
      <c r="AB33" s="539"/>
      <c r="AC33" s="539"/>
    </row>
    <row r="34" spans="1:68" ht="27" customHeight="1" x14ac:dyDescent="0.25">
      <c r="A34" s="54" t="s">
        <v>94</v>
      </c>
      <c r="B34" s="54" t="s">
        <v>95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96</v>
      </c>
      <c r="N34" s="33"/>
      <c r="O34" s="32">
        <v>120</v>
      </c>
      <c r="P34" s="81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97</v>
      </c>
      <c r="AG34" s="64"/>
      <c r="AJ34" s="68"/>
      <c r="AK34" s="68">
        <v>0</v>
      </c>
      <c r="BB34" s="82" t="s">
        <v>98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53"/>
      <c r="B35" s="554"/>
      <c r="C35" s="554"/>
      <c r="D35" s="554"/>
      <c r="E35" s="554"/>
      <c r="F35" s="554"/>
      <c r="G35" s="554"/>
      <c r="H35" s="554"/>
      <c r="I35" s="554"/>
      <c r="J35" s="554"/>
      <c r="K35" s="554"/>
      <c r="L35" s="554"/>
      <c r="M35" s="554"/>
      <c r="N35" s="554"/>
      <c r="O35" s="555"/>
      <c r="P35" s="562" t="s">
        <v>71</v>
      </c>
      <c r="Q35" s="563"/>
      <c r="R35" s="563"/>
      <c r="S35" s="563"/>
      <c r="T35" s="563"/>
      <c r="U35" s="563"/>
      <c r="V35" s="564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4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55"/>
      <c r="P36" s="562" t="s">
        <v>71</v>
      </c>
      <c r="Q36" s="563"/>
      <c r="R36" s="563"/>
      <c r="S36" s="563"/>
      <c r="T36" s="563"/>
      <c r="U36" s="563"/>
      <c r="V36" s="564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566" t="s">
        <v>99</v>
      </c>
      <c r="B37" s="567"/>
      <c r="C37" s="567"/>
      <c r="D37" s="567"/>
      <c r="E37" s="567"/>
      <c r="F37" s="567"/>
      <c r="G37" s="567"/>
      <c r="H37" s="567"/>
      <c r="I37" s="567"/>
      <c r="J37" s="567"/>
      <c r="K37" s="567"/>
      <c r="L37" s="567"/>
      <c r="M37" s="567"/>
      <c r="N37" s="567"/>
      <c r="O37" s="567"/>
      <c r="P37" s="567"/>
      <c r="Q37" s="567"/>
      <c r="R37" s="567"/>
      <c r="S37" s="567"/>
      <c r="T37" s="567"/>
      <c r="U37" s="567"/>
      <c r="V37" s="567"/>
      <c r="W37" s="567"/>
      <c r="X37" s="567"/>
      <c r="Y37" s="567"/>
      <c r="Z37" s="567"/>
      <c r="AA37" s="48"/>
      <c r="AB37" s="48"/>
      <c r="AC37" s="48"/>
    </row>
    <row r="38" spans="1:68" ht="16.5" customHeight="1" x14ac:dyDescent="0.25">
      <c r="A38" s="559" t="s">
        <v>100</v>
      </c>
      <c r="B38" s="554"/>
      <c r="C38" s="554"/>
      <c r="D38" s="554"/>
      <c r="E38" s="554"/>
      <c r="F38" s="554"/>
      <c r="G38" s="554"/>
      <c r="H38" s="554"/>
      <c r="I38" s="554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38"/>
      <c r="AB38" s="538"/>
      <c r="AC38" s="538"/>
    </row>
    <row r="39" spans="1:68" ht="14.25" customHeight="1" x14ac:dyDescent="0.25">
      <c r="A39" s="558" t="s">
        <v>101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39"/>
      <c r="AB39" s="539"/>
      <c r="AC39" s="539"/>
    </row>
    <row r="40" spans="1:68" ht="16.5" customHeight="1" x14ac:dyDescent="0.25">
      <c r="A40" s="54" t="s">
        <v>102</v>
      </c>
      <c r="B40" s="54" t="s">
        <v>103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104</v>
      </c>
      <c r="L40" s="32" t="s">
        <v>105</v>
      </c>
      <c r="M40" s="33" t="s">
        <v>106</v>
      </c>
      <c r="N40" s="33"/>
      <c r="O40" s="32">
        <v>50</v>
      </c>
      <c r="P40" s="7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107</v>
      </c>
      <c r="AG40" s="64"/>
      <c r="AJ40" s="68" t="s">
        <v>90</v>
      </c>
      <c r="AK40" s="68">
        <v>86.4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108</v>
      </c>
      <c r="B41" s="54" t="s">
        <v>109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110</v>
      </c>
      <c r="L41" s="32" t="s">
        <v>111</v>
      </c>
      <c r="M41" s="33" t="s">
        <v>77</v>
      </c>
      <c r="N41" s="33"/>
      <c r="O41" s="32">
        <v>50</v>
      </c>
      <c r="P41" s="81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140</v>
      </c>
      <c r="Y41" s="544">
        <f>IFERROR(IF(X41="",0,CEILING((X41/$H41),1)*$H41),"")</f>
        <v>140</v>
      </c>
      <c r="Z41" s="36">
        <f>IFERROR(IF(Y41=0,"",ROUNDUP(Y41/H41,0)*0.00902),"")</f>
        <v>0.31569999999999998</v>
      </c>
      <c r="AA41" s="56"/>
      <c r="AB41" s="57"/>
      <c r="AC41" s="85" t="s">
        <v>107</v>
      </c>
      <c r="AG41" s="64"/>
      <c r="AJ41" s="68" t="s">
        <v>90</v>
      </c>
      <c r="AK41" s="68">
        <v>48</v>
      </c>
      <c r="BB41" s="86" t="s">
        <v>1</v>
      </c>
      <c r="BM41" s="64">
        <f>IFERROR(X41*I41/H41,"0")</f>
        <v>147.35</v>
      </c>
      <c r="BN41" s="64">
        <f>IFERROR(Y41*I41/H41,"0")</f>
        <v>147.35</v>
      </c>
      <c r="BO41" s="64">
        <f>IFERROR(1/J41*(X41/H41),"0")</f>
        <v>0.26515151515151514</v>
      </c>
      <c r="BP41" s="64">
        <f>IFERROR(1/J41*(Y41/H41),"0")</f>
        <v>0.26515151515151514</v>
      </c>
    </row>
    <row r="42" spans="1:68" ht="27" customHeight="1" x14ac:dyDescent="0.25">
      <c r="A42" s="54" t="s">
        <v>112</v>
      </c>
      <c r="B42" s="54" t="s">
        <v>113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0</v>
      </c>
      <c r="Y42" s="54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53"/>
      <c r="B43" s="554"/>
      <c r="C43" s="554"/>
      <c r="D43" s="554"/>
      <c r="E43" s="554"/>
      <c r="F43" s="554"/>
      <c r="G43" s="554"/>
      <c r="H43" s="554"/>
      <c r="I43" s="554"/>
      <c r="J43" s="554"/>
      <c r="K43" s="554"/>
      <c r="L43" s="554"/>
      <c r="M43" s="554"/>
      <c r="N43" s="554"/>
      <c r="O43" s="555"/>
      <c r="P43" s="562" t="s">
        <v>71</v>
      </c>
      <c r="Q43" s="563"/>
      <c r="R43" s="563"/>
      <c r="S43" s="563"/>
      <c r="T43" s="563"/>
      <c r="U43" s="563"/>
      <c r="V43" s="564"/>
      <c r="W43" s="37" t="s">
        <v>72</v>
      </c>
      <c r="X43" s="545">
        <f>IFERROR(X40/H40,"0")+IFERROR(X41/H41,"0")+IFERROR(X42/H42,"0")</f>
        <v>35</v>
      </c>
      <c r="Y43" s="545">
        <f>IFERROR(Y40/H40,"0")+IFERROR(Y41/H41,"0")+IFERROR(Y42/H42,"0")</f>
        <v>35</v>
      </c>
      <c r="Z43" s="545">
        <f>IFERROR(IF(Z40="",0,Z40),"0")+IFERROR(IF(Z41="",0,Z41),"0")+IFERROR(IF(Z42="",0,Z42),"0")</f>
        <v>0.31569999999999998</v>
      </c>
      <c r="AA43" s="546"/>
      <c r="AB43" s="546"/>
      <c r="AC43" s="546"/>
    </row>
    <row r="44" spans="1:68" x14ac:dyDescent="0.2">
      <c r="A44" s="554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55"/>
      <c r="P44" s="562" t="s">
        <v>71</v>
      </c>
      <c r="Q44" s="563"/>
      <c r="R44" s="563"/>
      <c r="S44" s="563"/>
      <c r="T44" s="563"/>
      <c r="U44" s="563"/>
      <c r="V44" s="564"/>
      <c r="W44" s="37" t="s">
        <v>69</v>
      </c>
      <c r="X44" s="545">
        <f>IFERROR(SUM(X40:X42),"0")</f>
        <v>140</v>
      </c>
      <c r="Y44" s="545">
        <f>IFERROR(SUM(Y40:Y42),"0")</f>
        <v>140</v>
      </c>
      <c r="Z44" s="37"/>
      <c r="AA44" s="546"/>
      <c r="AB44" s="546"/>
      <c r="AC44" s="546"/>
    </row>
    <row r="45" spans="1:68" ht="14.25" customHeight="1" x14ac:dyDescent="0.25">
      <c r="A45" s="558" t="s">
        <v>73</v>
      </c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54"/>
      <c r="P45" s="554"/>
      <c r="Q45" s="554"/>
      <c r="R45" s="554"/>
      <c r="S45" s="554"/>
      <c r="T45" s="554"/>
      <c r="U45" s="554"/>
      <c r="V45" s="554"/>
      <c r="W45" s="554"/>
      <c r="X45" s="554"/>
      <c r="Y45" s="554"/>
      <c r="Z45" s="554"/>
      <c r="AA45" s="539"/>
      <c r="AB45" s="539"/>
      <c r="AC45" s="539"/>
    </row>
    <row r="46" spans="1:68" ht="16.5" customHeight="1" x14ac:dyDescent="0.25">
      <c r="A46" s="54" t="s">
        <v>114</v>
      </c>
      <c r="B46" s="54" t="s">
        <v>115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 t="s">
        <v>88</v>
      </c>
      <c r="M46" s="33" t="s">
        <v>77</v>
      </c>
      <c r="N46" s="33"/>
      <c r="O46" s="32">
        <v>40</v>
      </c>
      <c r="P46" s="7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105</v>
      </c>
      <c r="Y46" s="544">
        <f>IFERROR(IF(X46="",0,CEILING((X46/$H46),1)*$H46),"")</f>
        <v>106.2</v>
      </c>
      <c r="Z46" s="36">
        <f>IFERROR(IF(Y46=0,"",ROUNDUP(Y46/H46,0)*0.00651),"")</f>
        <v>0.38408999999999999</v>
      </c>
      <c r="AA46" s="56"/>
      <c r="AB46" s="57"/>
      <c r="AC46" s="89" t="s">
        <v>116</v>
      </c>
      <c r="AG46" s="64"/>
      <c r="AJ46" s="68" t="s">
        <v>90</v>
      </c>
      <c r="AK46" s="68">
        <v>25.2</v>
      </c>
      <c r="BB46" s="90" t="s">
        <v>1</v>
      </c>
      <c r="BM46" s="64">
        <f>IFERROR(X46*I46/H46,"0")</f>
        <v>115.5</v>
      </c>
      <c r="BN46" s="64">
        <f>IFERROR(Y46*I46/H46,"0")</f>
        <v>116.82000000000001</v>
      </c>
      <c r="BO46" s="64">
        <f>IFERROR(1/J46*(X46/H46),"0")</f>
        <v>0.32051282051282048</v>
      </c>
      <c r="BP46" s="64">
        <f>IFERROR(1/J46*(Y46/H46),"0")</f>
        <v>0.32417582417582419</v>
      </c>
    </row>
    <row r="47" spans="1:68" x14ac:dyDescent="0.2">
      <c r="A47" s="553"/>
      <c r="B47" s="554"/>
      <c r="C47" s="554"/>
      <c r="D47" s="554"/>
      <c r="E47" s="554"/>
      <c r="F47" s="554"/>
      <c r="G47" s="554"/>
      <c r="H47" s="554"/>
      <c r="I47" s="554"/>
      <c r="J47" s="554"/>
      <c r="K47" s="554"/>
      <c r="L47" s="554"/>
      <c r="M47" s="554"/>
      <c r="N47" s="554"/>
      <c r="O47" s="555"/>
      <c r="P47" s="562" t="s">
        <v>71</v>
      </c>
      <c r="Q47" s="563"/>
      <c r="R47" s="563"/>
      <c r="S47" s="563"/>
      <c r="T47" s="563"/>
      <c r="U47" s="563"/>
      <c r="V47" s="564"/>
      <c r="W47" s="37" t="s">
        <v>72</v>
      </c>
      <c r="X47" s="545">
        <f>IFERROR(X46/H46,"0")</f>
        <v>58.333333333333329</v>
      </c>
      <c r="Y47" s="545">
        <f>IFERROR(Y46/H46,"0")</f>
        <v>59</v>
      </c>
      <c r="Z47" s="545">
        <f>IFERROR(IF(Z46="",0,Z46),"0")</f>
        <v>0.38408999999999999</v>
      </c>
      <c r="AA47" s="546"/>
      <c r="AB47" s="546"/>
      <c r="AC47" s="546"/>
    </row>
    <row r="48" spans="1:68" x14ac:dyDescent="0.2">
      <c r="A48" s="554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55"/>
      <c r="P48" s="562" t="s">
        <v>71</v>
      </c>
      <c r="Q48" s="563"/>
      <c r="R48" s="563"/>
      <c r="S48" s="563"/>
      <c r="T48" s="563"/>
      <c r="U48" s="563"/>
      <c r="V48" s="564"/>
      <c r="W48" s="37" t="s">
        <v>69</v>
      </c>
      <c r="X48" s="545">
        <f>IFERROR(SUM(X46:X46),"0")</f>
        <v>105</v>
      </c>
      <c r="Y48" s="545">
        <f>IFERROR(SUM(Y46:Y46),"0")</f>
        <v>106.2</v>
      </c>
      <c r="Z48" s="37"/>
      <c r="AA48" s="546"/>
      <c r="AB48" s="546"/>
      <c r="AC48" s="546"/>
    </row>
    <row r="49" spans="1:68" ht="16.5" customHeight="1" x14ac:dyDescent="0.25">
      <c r="A49" s="559" t="s">
        <v>117</v>
      </c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54"/>
      <c r="P49" s="554"/>
      <c r="Q49" s="554"/>
      <c r="R49" s="554"/>
      <c r="S49" s="554"/>
      <c r="T49" s="554"/>
      <c r="U49" s="554"/>
      <c r="V49" s="554"/>
      <c r="W49" s="554"/>
      <c r="X49" s="554"/>
      <c r="Y49" s="554"/>
      <c r="Z49" s="554"/>
      <c r="AA49" s="538"/>
      <c r="AB49" s="538"/>
      <c r="AC49" s="538"/>
    </row>
    <row r="50" spans="1:68" ht="14.25" customHeight="1" x14ac:dyDescent="0.25">
      <c r="A50" s="558" t="s">
        <v>101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39"/>
      <c r="AB50" s="539"/>
      <c r="AC50" s="539"/>
    </row>
    <row r="51" spans="1:68" ht="27" customHeight="1" x14ac:dyDescent="0.25">
      <c r="A51" s="54" t="s">
        <v>118</v>
      </c>
      <c r="B51" s="54" t="s">
        <v>119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104</v>
      </c>
      <c r="L51" s="32" t="s">
        <v>105</v>
      </c>
      <c r="M51" s="33" t="s">
        <v>77</v>
      </c>
      <c r="N51" s="33"/>
      <c r="O51" s="32">
        <v>50</v>
      </c>
      <c r="P51" s="72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120</v>
      </c>
      <c r="AG51" s="64"/>
      <c r="AJ51" s="68" t="s">
        <v>90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121</v>
      </c>
      <c r="B52" s="54" t="s">
        <v>122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104</v>
      </c>
      <c r="L52" s="32"/>
      <c r="M52" s="33" t="s">
        <v>106</v>
      </c>
      <c r="N52" s="33"/>
      <c r="O52" s="32">
        <v>50</v>
      </c>
      <c r="P52" s="66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123</v>
      </c>
      <c r="AG52" s="64"/>
      <c r="AJ52" s="68" t="s">
        <v>90</v>
      </c>
      <c r="AK52" s="68">
        <v>10.8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124</v>
      </c>
      <c r="B53" s="54" t="s">
        <v>125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110</v>
      </c>
      <c r="L53" s="32"/>
      <c r="M53" s="33" t="s">
        <v>106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126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127</v>
      </c>
      <c r="B54" s="54" t="s">
        <v>128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50</v>
      </c>
      <c r="P54" s="82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0</v>
      </c>
      <c r="Y54" s="544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130</v>
      </c>
      <c r="B55" s="54" t="s">
        <v>131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 t="s">
        <v>88</v>
      </c>
      <c r="M55" s="33" t="s">
        <v>84</v>
      </c>
      <c r="N55" s="33"/>
      <c r="O55" s="32">
        <v>50</v>
      </c>
      <c r="P55" s="6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132</v>
      </c>
      <c r="AG55" s="64"/>
      <c r="AJ55" s="68" t="s">
        <v>90</v>
      </c>
      <c r="AK55" s="68">
        <v>29.4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58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135</v>
      </c>
      <c r="AG56" s="64"/>
      <c r="AJ56" s="68" t="s">
        <v>90</v>
      </c>
      <c r="AK56" s="68">
        <v>4.5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53"/>
      <c r="B57" s="554"/>
      <c r="C57" s="554"/>
      <c r="D57" s="554"/>
      <c r="E57" s="554"/>
      <c r="F57" s="554"/>
      <c r="G57" s="554"/>
      <c r="H57" s="554"/>
      <c r="I57" s="554"/>
      <c r="J57" s="554"/>
      <c r="K57" s="554"/>
      <c r="L57" s="554"/>
      <c r="M57" s="554"/>
      <c r="N57" s="554"/>
      <c r="O57" s="555"/>
      <c r="P57" s="562" t="s">
        <v>71</v>
      </c>
      <c r="Q57" s="563"/>
      <c r="R57" s="563"/>
      <c r="S57" s="563"/>
      <c r="T57" s="563"/>
      <c r="U57" s="563"/>
      <c r="V57" s="564"/>
      <c r="W57" s="37" t="s">
        <v>72</v>
      </c>
      <c r="X57" s="545">
        <f>IFERROR(X51/H51,"0")+IFERROR(X52/H52,"0")+IFERROR(X53/H53,"0")+IFERROR(X54/H54,"0")+IFERROR(X55/H55,"0")+IFERROR(X56/H56,"0")</f>
        <v>0</v>
      </c>
      <c r="Y57" s="545">
        <f>IFERROR(Y51/H51,"0")+IFERROR(Y52/H52,"0")+IFERROR(Y53/H53,"0")+IFERROR(Y54/H54,"0")+IFERROR(Y55/H55,"0")+IFERROR(Y56/H56,"0")</f>
        <v>0</v>
      </c>
      <c r="Z57" s="545">
        <f>IFERROR(IF(Z51="",0,Z51),"0")+IFERROR(IF(Z52="",0,Z52),"0")+IFERROR(IF(Z53="",0,Z53),"0")+IFERROR(IF(Z54="",0,Z54),"0")+IFERROR(IF(Z55="",0,Z55),"0")+IFERROR(IF(Z56="",0,Z56),"0")</f>
        <v>0</v>
      </c>
      <c r="AA57" s="546"/>
      <c r="AB57" s="546"/>
      <c r="AC57" s="546"/>
    </row>
    <row r="58" spans="1:68" x14ac:dyDescent="0.2">
      <c r="A58" s="554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55"/>
      <c r="P58" s="562" t="s">
        <v>71</v>
      </c>
      <c r="Q58" s="563"/>
      <c r="R58" s="563"/>
      <c r="S58" s="563"/>
      <c r="T58" s="563"/>
      <c r="U58" s="563"/>
      <c r="V58" s="564"/>
      <c r="W58" s="37" t="s">
        <v>69</v>
      </c>
      <c r="X58" s="545">
        <f>IFERROR(SUM(X51:X56),"0")</f>
        <v>0</v>
      </c>
      <c r="Y58" s="545">
        <f>IFERROR(SUM(Y51:Y56),"0")</f>
        <v>0</v>
      </c>
      <c r="Z58" s="37"/>
      <c r="AA58" s="546"/>
      <c r="AB58" s="546"/>
      <c r="AC58" s="546"/>
    </row>
    <row r="59" spans="1:68" ht="14.25" customHeight="1" x14ac:dyDescent="0.25">
      <c r="A59" s="558" t="s">
        <v>136</v>
      </c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54"/>
      <c r="P59" s="554"/>
      <c r="Q59" s="554"/>
      <c r="R59" s="554"/>
      <c r="S59" s="554"/>
      <c r="T59" s="554"/>
      <c r="U59" s="554"/>
      <c r="V59" s="554"/>
      <c r="W59" s="554"/>
      <c r="X59" s="554"/>
      <c r="Y59" s="554"/>
      <c r="Z59" s="554"/>
      <c r="AA59" s="539"/>
      <c r="AB59" s="539"/>
      <c r="AC59" s="539"/>
    </row>
    <row r="60" spans="1:68" ht="16.5" customHeight="1" x14ac:dyDescent="0.25">
      <c r="A60" s="54" t="s">
        <v>137</v>
      </c>
      <c r="B60" s="54" t="s">
        <v>138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104</v>
      </c>
      <c r="L60" s="32" t="s">
        <v>105</v>
      </c>
      <c r="M60" s="33" t="s">
        <v>106</v>
      </c>
      <c r="N60" s="33"/>
      <c r="O60" s="32">
        <v>50</v>
      </c>
      <c r="P60" s="8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0</v>
      </c>
      <c r="Y60" s="544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139</v>
      </c>
      <c r="AG60" s="64"/>
      <c r="AJ60" s="68" t="s">
        <v>90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140</v>
      </c>
      <c r="B61" s="54" t="s">
        <v>141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139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142</v>
      </c>
      <c r="B62" s="54" t="s">
        <v>143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106</v>
      </c>
      <c r="N62" s="33"/>
      <c r="O62" s="32">
        <v>50</v>
      </c>
      <c r="P62" s="8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157.5</v>
      </c>
      <c r="Y62" s="544">
        <f>IFERROR(IF(X62="",0,CEILING((X62/$H62),1)*$H62),"")</f>
        <v>159.30000000000001</v>
      </c>
      <c r="Z62" s="36">
        <f>IFERROR(IF(Y62=0,"",ROUNDUP(Y62/H62,0)*0.00651),"")</f>
        <v>0.38408999999999999</v>
      </c>
      <c r="AA62" s="56"/>
      <c r="AB62" s="57"/>
      <c r="AC62" s="107" t="s">
        <v>139</v>
      </c>
      <c r="AG62" s="64"/>
      <c r="AJ62" s="68" t="s">
        <v>90</v>
      </c>
      <c r="AK62" s="68">
        <v>2.7</v>
      </c>
      <c r="BB62" s="108" t="s">
        <v>1</v>
      </c>
      <c r="BM62" s="64">
        <f>IFERROR(X62*I62/H62,"0")</f>
        <v>167.99999999999997</v>
      </c>
      <c r="BN62" s="64">
        <f>IFERROR(Y62*I62/H62,"0")</f>
        <v>169.92</v>
      </c>
      <c r="BO62" s="64">
        <f>IFERROR(1/J62*(X62/H62),"0")</f>
        <v>0.32051282051282048</v>
      </c>
      <c r="BP62" s="64">
        <f>IFERROR(1/J62*(Y62/H62),"0")</f>
        <v>0.32417582417582419</v>
      </c>
    </row>
    <row r="63" spans="1:68" x14ac:dyDescent="0.2">
      <c r="A63" s="553"/>
      <c r="B63" s="554"/>
      <c r="C63" s="554"/>
      <c r="D63" s="554"/>
      <c r="E63" s="554"/>
      <c r="F63" s="554"/>
      <c r="G63" s="554"/>
      <c r="H63" s="554"/>
      <c r="I63" s="554"/>
      <c r="J63" s="554"/>
      <c r="K63" s="554"/>
      <c r="L63" s="554"/>
      <c r="M63" s="554"/>
      <c r="N63" s="554"/>
      <c r="O63" s="555"/>
      <c r="P63" s="562" t="s">
        <v>71</v>
      </c>
      <c r="Q63" s="563"/>
      <c r="R63" s="563"/>
      <c r="S63" s="563"/>
      <c r="T63" s="563"/>
      <c r="U63" s="563"/>
      <c r="V63" s="564"/>
      <c r="W63" s="37" t="s">
        <v>72</v>
      </c>
      <c r="X63" s="545">
        <f>IFERROR(X60/H60,"0")+IFERROR(X61/H61,"0")+IFERROR(X62/H62,"0")</f>
        <v>58.333333333333329</v>
      </c>
      <c r="Y63" s="545">
        <f>IFERROR(Y60/H60,"0")+IFERROR(Y61/H61,"0")+IFERROR(Y62/H62,"0")</f>
        <v>59</v>
      </c>
      <c r="Z63" s="545">
        <f>IFERROR(IF(Z60="",0,Z60),"0")+IFERROR(IF(Z61="",0,Z61),"0")+IFERROR(IF(Z62="",0,Z62),"0")</f>
        <v>0.38408999999999999</v>
      </c>
      <c r="AA63" s="546"/>
      <c r="AB63" s="546"/>
      <c r="AC63" s="546"/>
    </row>
    <row r="64" spans="1:68" x14ac:dyDescent="0.2">
      <c r="A64" s="554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55"/>
      <c r="P64" s="562" t="s">
        <v>71</v>
      </c>
      <c r="Q64" s="563"/>
      <c r="R64" s="563"/>
      <c r="S64" s="563"/>
      <c r="T64" s="563"/>
      <c r="U64" s="563"/>
      <c r="V64" s="564"/>
      <c r="W64" s="37" t="s">
        <v>69</v>
      </c>
      <c r="X64" s="545">
        <f>IFERROR(SUM(X60:X62),"0")</f>
        <v>157.5</v>
      </c>
      <c r="Y64" s="545">
        <f>IFERROR(SUM(Y60:Y62),"0")</f>
        <v>159.30000000000001</v>
      </c>
      <c r="Z64" s="37"/>
      <c r="AA64" s="546"/>
      <c r="AB64" s="546"/>
      <c r="AC64" s="546"/>
    </row>
    <row r="65" spans="1:68" ht="14.25" customHeight="1" x14ac:dyDescent="0.25">
      <c r="A65" s="558" t="s">
        <v>64</v>
      </c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54"/>
      <c r="P65" s="554"/>
      <c r="Q65" s="554"/>
      <c r="R65" s="554"/>
      <c r="S65" s="554"/>
      <c r="T65" s="554"/>
      <c r="U65" s="554"/>
      <c r="V65" s="554"/>
      <c r="W65" s="554"/>
      <c r="X65" s="554"/>
      <c r="Y65" s="554"/>
      <c r="Z65" s="554"/>
      <c r="AA65" s="539"/>
      <c r="AB65" s="539"/>
      <c r="AC65" s="539"/>
    </row>
    <row r="66" spans="1:68" ht="27" customHeight="1" x14ac:dyDescent="0.25">
      <c r="A66" s="54" t="s">
        <v>144</v>
      </c>
      <c r="B66" s="54" t="s">
        <v>145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146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147</v>
      </c>
      <c r="B67" s="54" t="s">
        <v>148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53"/>
      <c r="B69" s="554"/>
      <c r="C69" s="554"/>
      <c r="D69" s="554"/>
      <c r="E69" s="554"/>
      <c r="F69" s="554"/>
      <c r="G69" s="554"/>
      <c r="H69" s="554"/>
      <c r="I69" s="554"/>
      <c r="J69" s="554"/>
      <c r="K69" s="554"/>
      <c r="L69" s="554"/>
      <c r="M69" s="554"/>
      <c r="N69" s="554"/>
      <c r="O69" s="555"/>
      <c r="P69" s="562" t="s">
        <v>71</v>
      </c>
      <c r="Q69" s="563"/>
      <c r="R69" s="563"/>
      <c r="S69" s="563"/>
      <c r="T69" s="563"/>
      <c r="U69" s="563"/>
      <c r="V69" s="564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4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55"/>
      <c r="P70" s="562" t="s">
        <v>71</v>
      </c>
      <c r="Q70" s="563"/>
      <c r="R70" s="563"/>
      <c r="S70" s="563"/>
      <c r="T70" s="563"/>
      <c r="U70" s="563"/>
      <c r="V70" s="564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8" t="s">
        <v>73</v>
      </c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54"/>
      <c r="P71" s="554"/>
      <c r="Q71" s="554"/>
      <c r="R71" s="554"/>
      <c r="S71" s="554"/>
      <c r="T71" s="554"/>
      <c r="U71" s="554"/>
      <c r="V71" s="554"/>
      <c r="W71" s="554"/>
      <c r="X71" s="554"/>
      <c r="Y71" s="554"/>
      <c r="Z71" s="554"/>
      <c r="AA71" s="539"/>
      <c r="AB71" s="539"/>
      <c r="AC71" s="539"/>
    </row>
    <row r="72" spans="1:68" ht="16.5" customHeight="1" x14ac:dyDescent="0.25">
      <c r="A72" s="54" t="s">
        <v>153</v>
      </c>
      <c r="B72" s="54" t="s">
        <v>154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104</v>
      </c>
      <c r="L72" s="32"/>
      <c r="M72" s="33" t="s">
        <v>77</v>
      </c>
      <c r="N72" s="33"/>
      <c r="O72" s="32">
        <v>40</v>
      </c>
      <c r="P72" s="84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155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156</v>
      </c>
      <c r="B73" s="54" t="s">
        <v>157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104</v>
      </c>
      <c r="L73" s="32"/>
      <c r="M73" s="33" t="s">
        <v>77</v>
      </c>
      <c r="N73" s="33"/>
      <c r="O73" s="32">
        <v>45</v>
      </c>
      <c r="P73" s="54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159</v>
      </c>
      <c r="B74" s="54" t="s">
        <v>160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 t="s">
        <v>88</v>
      </c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105</v>
      </c>
      <c r="Y74" s="544">
        <f>IFERROR(IF(X74="",0,CEILING((X74/$H74),1)*$H74),"")</f>
        <v>106.2</v>
      </c>
      <c r="Z74" s="36">
        <f>IFERROR(IF(Y74=0,"",ROUNDUP(Y74/H74,0)*0.00651),"")</f>
        <v>0.38408999999999999</v>
      </c>
      <c r="AA74" s="56"/>
      <c r="AB74" s="57"/>
      <c r="AC74" s="119" t="s">
        <v>155</v>
      </c>
      <c r="AG74" s="64"/>
      <c r="AJ74" s="68" t="s">
        <v>90</v>
      </c>
      <c r="AK74" s="68">
        <v>25.2</v>
      </c>
      <c r="BB74" s="120" t="s">
        <v>1</v>
      </c>
      <c r="BM74" s="64">
        <f>IFERROR(X74*I74/H74,"0")</f>
        <v>119.35</v>
      </c>
      <c r="BN74" s="64">
        <f>IFERROR(Y74*I74/H74,"0")</f>
        <v>120.71399999999998</v>
      </c>
      <c r="BO74" s="64">
        <f>IFERROR(1/J74*(X74/H74),"0")</f>
        <v>0.32051282051282048</v>
      </c>
      <c r="BP74" s="64">
        <f>IFERROR(1/J74*(Y74/H74),"0")</f>
        <v>0.32417582417582419</v>
      </c>
    </row>
    <row r="75" spans="1:68" ht="27" customHeight="1" x14ac:dyDescent="0.25">
      <c r="A75" s="54" t="s">
        <v>161</v>
      </c>
      <c r="B75" s="54" t="s">
        <v>162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 t="s">
        <v>88</v>
      </c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90</v>
      </c>
      <c r="Y76" s="544">
        <f>IFERROR(IF(X76="",0,CEILING((X76/$H76),1)*$H76),"")</f>
        <v>90</v>
      </c>
      <c r="Z76" s="36">
        <f>IFERROR(IF(Y76=0,"",ROUNDUP(Y76/H76,0)*0.00651),"")</f>
        <v>0.32550000000000001</v>
      </c>
      <c r="AA76" s="56"/>
      <c r="AB76" s="57"/>
      <c r="AC76" s="123" t="s">
        <v>165</v>
      </c>
      <c r="AG76" s="64"/>
      <c r="AJ76" s="68" t="s">
        <v>90</v>
      </c>
      <c r="AK76" s="68">
        <v>25.2</v>
      </c>
      <c r="BB76" s="124" t="s">
        <v>1</v>
      </c>
      <c r="BM76" s="64">
        <f>IFERROR(X76*I76/H76,"0")</f>
        <v>98.999999999999986</v>
      </c>
      <c r="BN76" s="64">
        <f>IFERROR(Y76*I76/H76,"0")</f>
        <v>98.999999999999986</v>
      </c>
      <c r="BO76" s="64">
        <f>IFERROR(1/J76*(X76/H76),"0")</f>
        <v>0.27472527472527475</v>
      </c>
      <c r="BP76" s="64">
        <f>IFERROR(1/J76*(Y76/H76),"0")</f>
        <v>0.27472527472527475</v>
      </c>
    </row>
    <row r="77" spans="1:68" x14ac:dyDescent="0.2">
      <c r="A77" s="553"/>
      <c r="B77" s="554"/>
      <c r="C77" s="554"/>
      <c r="D77" s="554"/>
      <c r="E77" s="554"/>
      <c r="F77" s="554"/>
      <c r="G77" s="554"/>
      <c r="H77" s="554"/>
      <c r="I77" s="554"/>
      <c r="J77" s="554"/>
      <c r="K77" s="554"/>
      <c r="L77" s="554"/>
      <c r="M77" s="554"/>
      <c r="N77" s="554"/>
      <c r="O77" s="555"/>
      <c r="P77" s="562" t="s">
        <v>71</v>
      </c>
      <c r="Q77" s="563"/>
      <c r="R77" s="563"/>
      <c r="S77" s="563"/>
      <c r="T77" s="563"/>
      <c r="U77" s="563"/>
      <c r="V77" s="564"/>
      <c r="W77" s="37" t="s">
        <v>72</v>
      </c>
      <c r="X77" s="545">
        <f>IFERROR(X72/H72,"0")+IFERROR(X73/H73,"0")+IFERROR(X74/H74,"0")+IFERROR(X75/H75,"0")+IFERROR(X76/H76,"0")</f>
        <v>108.33333333333333</v>
      </c>
      <c r="Y77" s="545">
        <f>IFERROR(Y72/H72,"0")+IFERROR(Y73/H73,"0")+IFERROR(Y74/H74,"0")+IFERROR(Y75/H75,"0")+IFERROR(Y76/H76,"0")</f>
        <v>109</v>
      </c>
      <c r="Z77" s="545">
        <f>IFERROR(IF(Z72="",0,Z72),"0")+IFERROR(IF(Z73="",0,Z73),"0")+IFERROR(IF(Z74="",0,Z74),"0")+IFERROR(IF(Z75="",0,Z75),"0")+IFERROR(IF(Z76="",0,Z76),"0")</f>
        <v>0.70958999999999994</v>
      </c>
      <c r="AA77" s="546"/>
      <c r="AB77" s="546"/>
      <c r="AC77" s="546"/>
    </row>
    <row r="78" spans="1:68" x14ac:dyDescent="0.2">
      <c r="A78" s="554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55"/>
      <c r="P78" s="562" t="s">
        <v>71</v>
      </c>
      <c r="Q78" s="563"/>
      <c r="R78" s="563"/>
      <c r="S78" s="563"/>
      <c r="T78" s="563"/>
      <c r="U78" s="563"/>
      <c r="V78" s="564"/>
      <c r="W78" s="37" t="s">
        <v>69</v>
      </c>
      <c r="X78" s="545">
        <f>IFERROR(SUM(X72:X76),"0")</f>
        <v>195</v>
      </c>
      <c r="Y78" s="545">
        <f>IFERROR(SUM(Y72:Y76),"0")</f>
        <v>196.2</v>
      </c>
      <c r="Z78" s="37"/>
      <c r="AA78" s="546"/>
      <c r="AB78" s="546"/>
      <c r="AC78" s="546"/>
    </row>
    <row r="79" spans="1:68" ht="14.25" customHeight="1" x14ac:dyDescent="0.25">
      <c r="A79" s="558" t="s">
        <v>166</v>
      </c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54"/>
      <c r="P79" s="554"/>
      <c r="Q79" s="554"/>
      <c r="R79" s="554"/>
      <c r="S79" s="554"/>
      <c r="T79" s="554"/>
      <c r="U79" s="554"/>
      <c r="V79" s="554"/>
      <c r="W79" s="554"/>
      <c r="X79" s="554"/>
      <c r="Y79" s="554"/>
      <c r="Z79" s="554"/>
      <c r="AA79" s="539"/>
      <c r="AB79" s="539"/>
      <c r="AC79" s="539"/>
    </row>
    <row r="80" spans="1:68" ht="27" customHeight="1" x14ac:dyDescent="0.25">
      <c r="A80" s="54" t="s">
        <v>167</v>
      </c>
      <c r="B80" s="54" t="s">
        <v>168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104</v>
      </c>
      <c r="L80" s="32" t="s">
        <v>105</v>
      </c>
      <c r="M80" s="33" t="s">
        <v>84</v>
      </c>
      <c r="N80" s="33"/>
      <c r="O80" s="32">
        <v>30</v>
      </c>
      <c r="P80" s="77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0</v>
      </c>
      <c r="Y80" s="544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169</v>
      </c>
      <c r="AG80" s="64"/>
      <c r="AJ80" s="68" t="s">
        <v>90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170</v>
      </c>
      <c r="B81" s="54" t="s">
        <v>171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110</v>
      </c>
      <c r="L81" s="32" t="s">
        <v>111</v>
      </c>
      <c r="M81" s="33" t="s">
        <v>77</v>
      </c>
      <c r="N81" s="33"/>
      <c r="O81" s="32">
        <v>30</v>
      </c>
      <c r="P81" s="5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120</v>
      </c>
      <c r="Y81" s="544">
        <f>IFERROR(IF(X81="",0,CEILING((X81/$H81),1)*$H81),"")</f>
        <v>120</v>
      </c>
      <c r="Z81" s="36">
        <f>IFERROR(IF(Y81=0,"",ROUNDUP(Y81/H81,0)*0.00902),"")</f>
        <v>0.45100000000000001</v>
      </c>
      <c r="AA81" s="56"/>
      <c r="AB81" s="57"/>
      <c r="AC81" s="127" t="s">
        <v>172</v>
      </c>
      <c r="AG81" s="64"/>
      <c r="AJ81" s="68" t="s">
        <v>90</v>
      </c>
      <c r="AK81" s="68">
        <v>28.8</v>
      </c>
      <c r="BB81" s="128" t="s">
        <v>1</v>
      </c>
      <c r="BM81" s="64">
        <f>IFERROR(X81*I81/H81,"0")</f>
        <v>130.5</v>
      </c>
      <c r="BN81" s="64">
        <f>IFERROR(Y81*I81/H81,"0")</f>
        <v>130.5</v>
      </c>
      <c r="BO81" s="64">
        <f>IFERROR(1/J81*(X81/H81),"0")</f>
        <v>0.37878787878787878</v>
      </c>
      <c r="BP81" s="64">
        <f>IFERROR(1/J81*(Y81/H81),"0")</f>
        <v>0.37878787878787878</v>
      </c>
    </row>
    <row r="82" spans="1:68" x14ac:dyDescent="0.2">
      <c r="A82" s="553"/>
      <c r="B82" s="554"/>
      <c r="C82" s="554"/>
      <c r="D82" s="554"/>
      <c r="E82" s="554"/>
      <c r="F82" s="554"/>
      <c r="G82" s="554"/>
      <c r="H82" s="554"/>
      <c r="I82" s="554"/>
      <c r="J82" s="554"/>
      <c r="K82" s="554"/>
      <c r="L82" s="554"/>
      <c r="M82" s="554"/>
      <c r="N82" s="554"/>
      <c r="O82" s="555"/>
      <c r="P82" s="562" t="s">
        <v>71</v>
      </c>
      <c r="Q82" s="563"/>
      <c r="R82" s="563"/>
      <c r="S82" s="563"/>
      <c r="T82" s="563"/>
      <c r="U82" s="563"/>
      <c r="V82" s="564"/>
      <c r="W82" s="37" t="s">
        <v>72</v>
      </c>
      <c r="X82" s="545">
        <f>IFERROR(X80/H80,"0")+IFERROR(X81/H81,"0")</f>
        <v>50</v>
      </c>
      <c r="Y82" s="545">
        <f>IFERROR(Y80/H80,"0")+IFERROR(Y81/H81,"0")</f>
        <v>50</v>
      </c>
      <c r="Z82" s="545">
        <f>IFERROR(IF(Z80="",0,Z80),"0")+IFERROR(IF(Z81="",0,Z81),"0")</f>
        <v>0.45100000000000001</v>
      </c>
      <c r="AA82" s="546"/>
      <c r="AB82" s="546"/>
      <c r="AC82" s="546"/>
    </row>
    <row r="83" spans="1:68" x14ac:dyDescent="0.2">
      <c r="A83" s="554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55"/>
      <c r="P83" s="562" t="s">
        <v>71</v>
      </c>
      <c r="Q83" s="563"/>
      <c r="R83" s="563"/>
      <c r="S83" s="563"/>
      <c r="T83" s="563"/>
      <c r="U83" s="563"/>
      <c r="V83" s="564"/>
      <c r="W83" s="37" t="s">
        <v>69</v>
      </c>
      <c r="X83" s="545">
        <f>IFERROR(SUM(X80:X81),"0")</f>
        <v>120</v>
      </c>
      <c r="Y83" s="545">
        <f>IFERROR(SUM(Y80:Y81),"0")</f>
        <v>120</v>
      </c>
      <c r="Z83" s="37"/>
      <c r="AA83" s="546"/>
      <c r="AB83" s="546"/>
      <c r="AC83" s="546"/>
    </row>
    <row r="84" spans="1:68" ht="16.5" customHeight="1" x14ac:dyDescent="0.25">
      <c r="A84" s="559" t="s">
        <v>173</v>
      </c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54"/>
      <c r="P84" s="554"/>
      <c r="Q84" s="554"/>
      <c r="R84" s="554"/>
      <c r="S84" s="554"/>
      <c r="T84" s="554"/>
      <c r="U84" s="554"/>
      <c r="V84" s="554"/>
      <c r="W84" s="554"/>
      <c r="X84" s="554"/>
      <c r="Y84" s="554"/>
      <c r="Z84" s="554"/>
      <c r="AA84" s="538"/>
      <c r="AB84" s="538"/>
      <c r="AC84" s="538"/>
    </row>
    <row r="85" spans="1:68" ht="14.25" customHeight="1" x14ac:dyDescent="0.25">
      <c r="A85" s="558" t="s">
        <v>101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39"/>
      <c r="AB85" s="539"/>
      <c r="AC85" s="539"/>
    </row>
    <row r="86" spans="1:68" ht="27" customHeight="1" x14ac:dyDescent="0.25">
      <c r="A86" s="54" t="s">
        <v>174</v>
      </c>
      <c r="B86" s="54" t="s">
        <v>175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104</v>
      </c>
      <c r="L86" s="32" t="s">
        <v>105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0</v>
      </c>
      <c r="Y86" s="544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176</v>
      </c>
      <c r="AG86" s="64"/>
      <c r="AJ86" s="68" t="s">
        <v>90</v>
      </c>
      <c r="AK86" s="68">
        <v>86.4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customHeight="1" x14ac:dyDescent="0.25">
      <c r="A87" s="54" t="s">
        <v>177</v>
      </c>
      <c r="B87" s="54" t="s">
        <v>178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110</v>
      </c>
      <c r="L87" s="32"/>
      <c r="M87" s="33" t="s">
        <v>77</v>
      </c>
      <c r="N87" s="33"/>
      <c r="O87" s="32">
        <v>50</v>
      </c>
      <c r="P87" s="72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176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179</v>
      </c>
      <c r="B88" s="54" t="s">
        <v>180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110</v>
      </c>
      <c r="L88" s="32" t="s">
        <v>111</v>
      </c>
      <c r="M88" s="33" t="s">
        <v>84</v>
      </c>
      <c r="N88" s="33"/>
      <c r="O88" s="32">
        <v>50</v>
      </c>
      <c r="P88" s="72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176</v>
      </c>
      <c r="AG88" s="64"/>
      <c r="AJ88" s="68" t="s">
        <v>90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53"/>
      <c r="B89" s="554"/>
      <c r="C89" s="554"/>
      <c r="D89" s="554"/>
      <c r="E89" s="554"/>
      <c r="F89" s="554"/>
      <c r="G89" s="554"/>
      <c r="H89" s="554"/>
      <c r="I89" s="554"/>
      <c r="J89" s="554"/>
      <c r="K89" s="554"/>
      <c r="L89" s="554"/>
      <c r="M89" s="554"/>
      <c r="N89" s="554"/>
      <c r="O89" s="555"/>
      <c r="P89" s="562" t="s">
        <v>71</v>
      </c>
      <c r="Q89" s="563"/>
      <c r="R89" s="563"/>
      <c r="S89" s="563"/>
      <c r="T89" s="563"/>
      <c r="U89" s="563"/>
      <c r="V89" s="564"/>
      <c r="W89" s="37" t="s">
        <v>72</v>
      </c>
      <c r="X89" s="545">
        <f>IFERROR(X86/H86,"0")+IFERROR(X87/H87,"0")+IFERROR(X88/H88,"0")</f>
        <v>0</v>
      </c>
      <c r="Y89" s="545">
        <f>IFERROR(Y86/H86,"0")+IFERROR(Y87/H87,"0")+IFERROR(Y88/H88,"0")</f>
        <v>0</v>
      </c>
      <c r="Z89" s="545">
        <f>IFERROR(IF(Z86="",0,Z86),"0")+IFERROR(IF(Z87="",0,Z87),"0")+IFERROR(IF(Z88="",0,Z88),"0")</f>
        <v>0</v>
      </c>
      <c r="AA89" s="546"/>
      <c r="AB89" s="546"/>
      <c r="AC89" s="546"/>
    </row>
    <row r="90" spans="1:68" x14ac:dyDescent="0.2">
      <c r="A90" s="554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55"/>
      <c r="P90" s="562" t="s">
        <v>71</v>
      </c>
      <c r="Q90" s="563"/>
      <c r="R90" s="563"/>
      <c r="S90" s="563"/>
      <c r="T90" s="563"/>
      <c r="U90" s="563"/>
      <c r="V90" s="564"/>
      <c r="W90" s="37" t="s">
        <v>69</v>
      </c>
      <c r="X90" s="545">
        <f>IFERROR(SUM(X86:X88),"0")</f>
        <v>0</v>
      </c>
      <c r="Y90" s="545">
        <f>IFERROR(SUM(Y86:Y88),"0")</f>
        <v>0</v>
      </c>
      <c r="Z90" s="37"/>
      <c r="AA90" s="546"/>
      <c r="AB90" s="546"/>
      <c r="AC90" s="546"/>
    </row>
    <row r="91" spans="1:68" ht="14.25" customHeight="1" x14ac:dyDescent="0.25">
      <c r="A91" s="558" t="s">
        <v>73</v>
      </c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54"/>
      <c r="P91" s="554"/>
      <c r="Q91" s="554"/>
      <c r="R91" s="554"/>
      <c r="S91" s="554"/>
      <c r="T91" s="554"/>
      <c r="U91" s="554"/>
      <c r="V91" s="554"/>
      <c r="W91" s="554"/>
      <c r="X91" s="554"/>
      <c r="Y91" s="554"/>
      <c r="Z91" s="554"/>
      <c r="AA91" s="539"/>
      <c r="AB91" s="539"/>
      <c r="AC91" s="539"/>
    </row>
    <row r="92" spans="1:68" ht="16.5" customHeight="1" x14ac:dyDescent="0.25">
      <c r="A92" s="54" t="s">
        <v>181</v>
      </c>
      <c r="B92" s="54" t="s">
        <v>182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104</v>
      </c>
      <c r="L92" s="32" t="s">
        <v>105</v>
      </c>
      <c r="M92" s="33" t="s">
        <v>84</v>
      </c>
      <c r="N92" s="33"/>
      <c r="O92" s="32">
        <v>45</v>
      </c>
      <c r="P92" s="607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0</v>
      </c>
      <c r="Y92" s="544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183</v>
      </c>
      <c r="AG92" s="64"/>
      <c r="AJ92" s="68" t="s">
        <v>90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184</v>
      </c>
      <c r="B93" s="54" t="s">
        <v>185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186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187</v>
      </c>
      <c r="B94" s="54" t="s">
        <v>188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183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189</v>
      </c>
      <c r="B95" s="54" t="s">
        <v>190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 t="s">
        <v>88</v>
      </c>
      <c r="M95" s="33" t="s">
        <v>77</v>
      </c>
      <c r="N95" s="33"/>
      <c r="O95" s="32">
        <v>45</v>
      </c>
      <c r="P95" s="62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191</v>
      </c>
      <c r="AG95" s="64"/>
      <c r="AJ95" s="68" t="s">
        <v>90</v>
      </c>
      <c r="AK95" s="68">
        <v>27.72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53"/>
      <c r="B96" s="554"/>
      <c r="C96" s="554"/>
      <c r="D96" s="554"/>
      <c r="E96" s="554"/>
      <c r="F96" s="554"/>
      <c r="G96" s="554"/>
      <c r="H96" s="554"/>
      <c r="I96" s="554"/>
      <c r="J96" s="554"/>
      <c r="K96" s="554"/>
      <c r="L96" s="554"/>
      <c r="M96" s="554"/>
      <c r="N96" s="554"/>
      <c r="O96" s="555"/>
      <c r="P96" s="562" t="s">
        <v>71</v>
      </c>
      <c r="Q96" s="563"/>
      <c r="R96" s="563"/>
      <c r="S96" s="563"/>
      <c r="T96" s="563"/>
      <c r="U96" s="563"/>
      <c r="V96" s="564"/>
      <c r="W96" s="37" t="s">
        <v>72</v>
      </c>
      <c r="X96" s="545">
        <f>IFERROR(X92/H92,"0")+IFERROR(X93/H93,"0")+IFERROR(X94/H94,"0")+IFERROR(X95/H95,"0")</f>
        <v>0</v>
      </c>
      <c r="Y96" s="545">
        <f>IFERROR(Y92/H92,"0")+IFERROR(Y93/H93,"0")+IFERROR(Y94/H94,"0")+IFERROR(Y95/H95,"0")</f>
        <v>0</v>
      </c>
      <c r="Z96" s="545">
        <f>IFERROR(IF(Z92="",0,Z92),"0")+IFERROR(IF(Z93="",0,Z93),"0")+IFERROR(IF(Z94="",0,Z94),"0")+IFERROR(IF(Z95="",0,Z95),"0")</f>
        <v>0</v>
      </c>
      <c r="AA96" s="546"/>
      <c r="AB96" s="546"/>
      <c r="AC96" s="546"/>
    </row>
    <row r="97" spans="1:68" x14ac:dyDescent="0.2">
      <c r="A97" s="554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55"/>
      <c r="P97" s="562" t="s">
        <v>71</v>
      </c>
      <c r="Q97" s="563"/>
      <c r="R97" s="563"/>
      <c r="S97" s="563"/>
      <c r="T97" s="563"/>
      <c r="U97" s="563"/>
      <c r="V97" s="564"/>
      <c r="W97" s="37" t="s">
        <v>69</v>
      </c>
      <c r="X97" s="545">
        <f>IFERROR(SUM(X92:X95),"0")</f>
        <v>0</v>
      </c>
      <c r="Y97" s="545">
        <f>IFERROR(SUM(Y92:Y95),"0")</f>
        <v>0</v>
      </c>
      <c r="Z97" s="37"/>
      <c r="AA97" s="546"/>
      <c r="AB97" s="546"/>
      <c r="AC97" s="546"/>
    </row>
    <row r="98" spans="1:68" ht="16.5" customHeight="1" x14ac:dyDescent="0.25">
      <c r="A98" s="559" t="s">
        <v>192</v>
      </c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54"/>
      <c r="P98" s="554"/>
      <c r="Q98" s="554"/>
      <c r="R98" s="554"/>
      <c r="S98" s="554"/>
      <c r="T98" s="554"/>
      <c r="U98" s="554"/>
      <c r="V98" s="554"/>
      <c r="W98" s="554"/>
      <c r="X98" s="554"/>
      <c r="Y98" s="554"/>
      <c r="Z98" s="554"/>
      <c r="AA98" s="538"/>
      <c r="AB98" s="538"/>
      <c r="AC98" s="538"/>
    </row>
    <row r="99" spans="1:68" ht="14.25" customHeight="1" x14ac:dyDescent="0.25">
      <c r="A99" s="558" t="s">
        <v>101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39"/>
      <c r="AB99" s="539"/>
      <c r="AC99" s="539"/>
    </row>
    <row r="100" spans="1:68" ht="37.5" customHeight="1" x14ac:dyDescent="0.25">
      <c r="A100" s="54" t="s">
        <v>193</v>
      </c>
      <c r="B100" s="54" t="s">
        <v>194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104</v>
      </c>
      <c r="L100" s="32" t="s">
        <v>105</v>
      </c>
      <c r="M100" s="33" t="s">
        <v>106</v>
      </c>
      <c r="N100" s="33"/>
      <c r="O100" s="32">
        <v>50</v>
      </c>
      <c r="P100" s="61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0</v>
      </c>
      <c r="Y100" s="544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195</v>
      </c>
      <c r="AG100" s="64"/>
      <c r="AJ100" s="68" t="s">
        <v>90</v>
      </c>
      <c r="AK100" s="68">
        <v>86.4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196</v>
      </c>
      <c r="B101" s="54" t="s">
        <v>197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110</v>
      </c>
      <c r="L101" s="32" t="s">
        <v>111</v>
      </c>
      <c r="M101" s="33" t="s">
        <v>77</v>
      </c>
      <c r="N101" s="33"/>
      <c r="O101" s="32">
        <v>50</v>
      </c>
      <c r="P101" s="8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195</v>
      </c>
      <c r="AG101" s="64"/>
      <c r="AJ101" s="68" t="s">
        <v>90</v>
      </c>
      <c r="AK101" s="68">
        <v>45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198</v>
      </c>
      <c r="B102" s="54" t="s">
        <v>199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110</v>
      </c>
      <c r="L102" s="32" t="s">
        <v>111</v>
      </c>
      <c r="M102" s="33" t="s">
        <v>77</v>
      </c>
      <c r="N102" s="33"/>
      <c r="O102" s="32">
        <v>50</v>
      </c>
      <c r="P102" s="8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0</v>
      </c>
      <c r="Y102" s="544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 t="s">
        <v>90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200</v>
      </c>
      <c r="B103" s="54" t="s">
        <v>201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110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53"/>
      <c r="B104" s="554"/>
      <c r="C104" s="554"/>
      <c r="D104" s="554"/>
      <c r="E104" s="554"/>
      <c r="F104" s="554"/>
      <c r="G104" s="554"/>
      <c r="H104" s="554"/>
      <c r="I104" s="554"/>
      <c r="J104" s="554"/>
      <c r="K104" s="554"/>
      <c r="L104" s="554"/>
      <c r="M104" s="554"/>
      <c r="N104" s="554"/>
      <c r="O104" s="555"/>
      <c r="P104" s="562" t="s">
        <v>71</v>
      </c>
      <c r="Q104" s="563"/>
      <c r="R104" s="563"/>
      <c r="S104" s="563"/>
      <c r="T104" s="563"/>
      <c r="U104" s="563"/>
      <c r="V104" s="564"/>
      <c r="W104" s="37" t="s">
        <v>72</v>
      </c>
      <c r="X104" s="545">
        <f>IFERROR(X100/H100,"0")+IFERROR(X101/H101,"0")+IFERROR(X102/H102,"0")+IFERROR(X103/H103,"0")</f>
        <v>0</v>
      </c>
      <c r="Y104" s="545">
        <f>IFERROR(Y100/H100,"0")+IFERROR(Y101/H101,"0")+IFERROR(Y102/H102,"0")+IFERROR(Y103/H103,"0")</f>
        <v>0</v>
      </c>
      <c r="Z104" s="545">
        <f>IFERROR(IF(Z100="",0,Z100),"0")+IFERROR(IF(Z101="",0,Z101),"0")+IFERROR(IF(Z102="",0,Z102),"0")+IFERROR(IF(Z103="",0,Z103),"0")</f>
        <v>0</v>
      </c>
      <c r="AA104" s="546"/>
      <c r="AB104" s="546"/>
      <c r="AC104" s="546"/>
    </row>
    <row r="105" spans="1:68" x14ac:dyDescent="0.2">
      <c r="A105" s="554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55"/>
      <c r="P105" s="562" t="s">
        <v>71</v>
      </c>
      <c r="Q105" s="563"/>
      <c r="R105" s="563"/>
      <c r="S105" s="563"/>
      <c r="T105" s="563"/>
      <c r="U105" s="563"/>
      <c r="V105" s="564"/>
      <c r="W105" s="37" t="s">
        <v>69</v>
      </c>
      <c r="X105" s="545">
        <f>IFERROR(SUM(X100:X103),"0")</f>
        <v>0</v>
      </c>
      <c r="Y105" s="545">
        <f>IFERROR(SUM(Y100:Y103),"0")</f>
        <v>0</v>
      </c>
      <c r="Z105" s="37"/>
      <c r="AA105" s="546"/>
      <c r="AB105" s="546"/>
      <c r="AC105" s="546"/>
    </row>
    <row r="106" spans="1:68" ht="14.25" customHeight="1" x14ac:dyDescent="0.25">
      <c r="A106" s="558" t="s">
        <v>136</v>
      </c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54"/>
      <c r="P106" s="554"/>
      <c r="Q106" s="554"/>
      <c r="R106" s="554"/>
      <c r="S106" s="554"/>
      <c r="T106" s="554"/>
      <c r="U106" s="554"/>
      <c r="V106" s="554"/>
      <c r="W106" s="554"/>
      <c r="X106" s="554"/>
      <c r="Y106" s="554"/>
      <c r="Z106" s="554"/>
      <c r="AA106" s="539"/>
      <c r="AB106" s="539"/>
      <c r="AC106" s="539"/>
    </row>
    <row r="107" spans="1:68" ht="16.5" customHeight="1" x14ac:dyDescent="0.25">
      <c r="A107" s="54" t="s">
        <v>202</v>
      </c>
      <c r="B107" s="54" t="s">
        <v>203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104</v>
      </c>
      <c r="L107" s="32"/>
      <c r="M107" s="33" t="s">
        <v>106</v>
      </c>
      <c r="N107" s="33"/>
      <c r="O107" s="32">
        <v>55</v>
      </c>
      <c r="P107" s="8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204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205</v>
      </c>
      <c r="B108" s="54" t="s">
        <v>206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106</v>
      </c>
      <c r="N108" s="33"/>
      <c r="O108" s="32">
        <v>55</v>
      </c>
      <c r="P108" s="76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207</v>
      </c>
      <c r="B109" s="54" t="s">
        <v>208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/>
      <c r="M109" s="33" t="s">
        <v>106</v>
      </c>
      <c r="N109" s="33"/>
      <c r="O109" s="32">
        <v>55</v>
      </c>
      <c r="P109" s="7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53"/>
      <c r="B110" s="554"/>
      <c r="C110" s="554"/>
      <c r="D110" s="554"/>
      <c r="E110" s="554"/>
      <c r="F110" s="554"/>
      <c r="G110" s="554"/>
      <c r="H110" s="554"/>
      <c r="I110" s="554"/>
      <c r="J110" s="554"/>
      <c r="K110" s="554"/>
      <c r="L110" s="554"/>
      <c r="M110" s="554"/>
      <c r="N110" s="554"/>
      <c r="O110" s="555"/>
      <c r="P110" s="562" t="s">
        <v>71</v>
      </c>
      <c r="Q110" s="563"/>
      <c r="R110" s="563"/>
      <c r="S110" s="563"/>
      <c r="T110" s="563"/>
      <c r="U110" s="563"/>
      <c r="V110" s="564"/>
      <c r="W110" s="37" t="s">
        <v>72</v>
      </c>
      <c r="X110" s="545">
        <f>IFERROR(X107/H107,"0")+IFERROR(X108/H108,"0")+IFERROR(X109/H109,"0")</f>
        <v>0</v>
      </c>
      <c r="Y110" s="545">
        <f>IFERROR(Y107/H107,"0")+IFERROR(Y108/H108,"0")+IFERROR(Y109/H109,"0")</f>
        <v>0</v>
      </c>
      <c r="Z110" s="545">
        <f>IFERROR(IF(Z107="",0,Z107),"0")+IFERROR(IF(Z108="",0,Z108),"0")+IFERROR(IF(Z109="",0,Z109),"0")</f>
        <v>0</v>
      </c>
      <c r="AA110" s="546"/>
      <c r="AB110" s="546"/>
      <c r="AC110" s="546"/>
    </row>
    <row r="111" spans="1:68" x14ac:dyDescent="0.2">
      <c r="A111" s="554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55"/>
      <c r="P111" s="562" t="s">
        <v>71</v>
      </c>
      <c r="Q111" s="563"/>
      <c r="R111" s="563"/>
      <c r="S111" s="563"/>
      <c r="T111" s="563"/>
      <c r="U111" s="563"/>
      <c r="V111" s="564"/>
      <c r="W111" s="37" t="s">
        <v>69</v>
      </c>
      <c r="X111" s="545">
        <f>IFERROR(SUM(X107:X109),"0")</f>
        <v>0</v>
      </c>
      <c r="Y111" s="545">
        <f>IFERROR(SUM(Y107:Y109),"0")</f>
        <v>0</v>
      </c>
      <c r="Z111" s="37"/>
      <c r="AA111" s="546"/>
      <c r="AB111" s="546"/>
      <c r="AC111" s="546"/>
    </row>
    <row r="112" spans="1:68" ht="14.25" customHeight="1" x14ac:dyDescent="0.25">
      <c r="A112" s="558" t="s">
        <v>73</v>
      </c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54"/>
      <c r="P112" s="554"/>
      <c r="Q112" s="554"/>
      <c r="R112" s="554"/>
      <c r="S112" s="554"/>
      <c r="T112" s="554"/>
      <c r="U112" s="554"/>
      <c r="V112" s="554"/>
      <c r="W112" s="554"/>
      <c r="X112" s="554"/>
      <c r="Y112" s="554"/>
      <c r="Z112" s="554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104</v>
      </c>
      <c r="L113" s="32" t="s">
        <v>105</v>
      </c>
      <c r="M113" s="33" t="s">
        <v>84</v>
      </c>
      <c r="N113" s="33"/>
      <c r="O113" s="32">
        <v>45</v>
      </c>
      <c r="P113" s="65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90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 t="s">
        <v>88</v>
      </c>
      <c r="M114" s="33" t="s">
        <v>84</v>
      </c>
      <c r="N114" s="33"/>
      <c r="O114" s="32">
        <v>45</v>
      </c>
      <c r="P114" s="8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 t="s">
        <v>90</v>
      </c>
      <c r="AK114" s="68">
        <v>27.72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88</v>
      </c>
      <c r="M115" s="33" t="s">
        <v>84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90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 t="s">
        <v>88</v>
      </c>
      <c r="M116" s="33" t="s">
        <v>77</v>
      </c>
      <c r="N116" s="33"/>
      <c r="O116" s="32">
        <v>45</v>
      </c>
      <c r="P116" s="63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105</v>
      </c>
      <c r="Y116" s="544">
        <f>IFERROR(IF(X116="",0,CEILING((X116/$H116),1)*$H116),"")</f>
        <v>106.2</v>
      </c>
      <c r="Z116" s="36">
        <f>IFERROR(IF(Y116=0,"",ROUNDUP(Y116/H116,0)*0.00651),"")</f>
        <v>0.38408999999999999</v>
      </c>
      <c r="AA116" s="56"/>
      <c r="AB116" s="57"/>
      <c r="AC116" s="163" t="s">
        <v>218</v>
      </c>
      <c r="AG116" s="64"/>
      <c r="AJ116" s="68" t="s">
        <v>90</v>
      </c>
      <c r="AK116" s="68">
        <v>25.2</v>
      </c>
      <c r="BB116" s="164" t="s">
        <v>1</v>
      </c>
      <c r="BM116" s="64">
        <f>IFERROR(X116*I116/H116,"0")</f>
        <v>115.5</v>
      </c>
      <c r="BN116" s="64">
        <f>IFERROR(Y116*I116/H116,"0")</f>
        <v>116.82000000000001</v>
      </c>
      <c r="BO116" s="64">
        <f>IFERROR(1/J116*(X116/H116),"0")</f>
        <v>0.32051282051282048</v>
      </c>
      <c r="BP116" s="64">
        <f>IFERROR(1/J116*(Y116/H116),"0")</f>
        <v>0.32417582417582419</v>
      </c>
    </row>
    <row r="117" spans="1:68" x14ac:dyDescent="0.2">
      <c r="A117" s="553"/>
      <c r="B117" s="554"/>
      <c r="C117" s="554"/>
      <c r="D117" s="554"/>
      <c r="E117" s="554"/>
      <c r="F117" s="554"/>
      <c r="G117" s="554"/>
      <c r="H117" s="554"/>
      <c r="I117" s="554"/>
      <c r="J117" s="554"/>
      <c r="K117" s="554"/>
      <c r="L117" s="554"/>
      <c r="M117" s="554"/>
      <c r="N117" s="554"/>
      <c r="O117" s="555"/>
      <c r="P117" s="562" t="s">
        <v>71</v>
      </c>
      <c r="Q117" s="563"/>
      <c r="R117" s="563"/>
      <c r="S117" s="563"/>
      <c r="T117" s="563"/>
      <c r="U117" s="563"/>
      <c r="V117" s="564"/>
      <c r="W117" s="37" t="s">
        <v>72</v>
      </c>
      <c r="X117" s="545">
        <f>IFERROR(X113/H113,"0")+IFERROR(X114/H114,"0")+IFERROR(X115/H115,"0")+IFERROR(X116/H116,"0")</f>
        <v>58.333333333333329</v>
      </c>
      <c r="Y117" s="545">
        <f>IFERROR(Y113/H113,"0")+IFERROR(Y114/H114,"0")+IFERROR(Y115/H115,"0")+IFERROR(Y116/H116,"0")</f>
        <v>59</v>
      </c>
      <c r="Z117" s="545">
        <f>IFERROR(IF(Z113="",0,Z113),"0")+IFERROR(IF(Z114="",0,Z114),"0")+IFERROR(IF(Z115="",0,Z115),"0")+IFERROR(IF(Z116="",0,Z116),"0")</f>
        <v>0.38408999999999999</v>
      </c>
      <c r="AA117" s="546"/>
      <c r="AB117" s="546"/>
      <c r="AC117" s="546"/>
    </row>
    <row r="118" spans="1:68" x14ac:dyDescent="0.2">
      <c r="A118" s="554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55"/>
      <c r="P118" s="562" t="s">
        <v>71</v>
      </c>
      <c r="Q118" s="563"/>
      <c r="R118" s="563"/>
      <c r="S118" s="563"/>
      <c r="T118" s="563"/>
      <c r="U118" s="563"/>
      <c r="V118" s="564"/>
      <c r="W118" s="37" t="s">
        <v>69</v>
      </c>
      <c r="X118" s="545">
        <f>IFERROR(SUM(X113:X116),"0")</f>
        <v>105</v>
      </c>
      <c r="Y118" s="545">
        <f>IFERROR(SUM(Y113:Y116),"0")</f>
        <v>106.2</v>
      </c>
      <c r="Z118" s="37"/>
      <c r="AA118" s="546"/>
      <c r="AB118" s="546"/>
      <c r="AC118" s="546"/>
    </row>
    <row r="119" spans="1:68" ht="14.25" customHeight="1" x14ac:dyDescent="0.25">
      <c r="A119" s="558" t="s">
        <v>166</v>
      </c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54"/>
      <c r="P119" s="554"/>
      <c r="Q119" s="554"/>
      <c r="R119" s="554"/>
      <c r="S119" s="554"/>
      <c r="T119" s="554"/>
      <c r="U119" s="554"/>
      <c r="V119" s="554"/>
      <c r="W119" s="554"/>
      <c r="X119" s="554"/>
      <c r="Y119" s="554"/>
      <c r="Z119" s="554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 t="s">
        <v>88</v>
      </c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125.4</v>
      </c>
      <c r="Y120" s="544">
        <f>IFERROR(IF(X120="",0,CEILING((X120/$H120),1)*$H120),"")</f>
        <v>126.72</v>
      </c>
      <c r="Z120" s="36">
        <f>IFERROR(IF(Y120=0,"",ROUNDUP(Y120/H120,0)*0.00651),"")</f>
        <v>0.41664000000000001</v>
      </c>
      <c r="AA120" s="56"/>
      <c r="AB120" s="57"/>
      <c r="AC120" s="165" t="s">
        <v>221</v>
      </c>
      <c r="AG120" s="64"/>
      <c r="AJ120" s="68" t="s">
        <v>90</v>
      </c>
      <c r="AK120" s="68">
        <v>27.72</v>
      </c>
      <c r="BB120" s="166" t="s">
        <v>1</v>
      </c>
      <c r="BM120" s="64">
        <f>IFERROR(X120*I120/H120,"0")</f>
        <v>141.74</v>
      </c>
      <c r="BN120" s="64">
        <f>IFERROR(Y120*I120/H120,"0")</f>
        <v>143.232</v>
      </c>
      <c r="BO120" s="64">
        <f>IFERROR(1/J120*(X120/H120),"0")</f>
        <v>0.34798534798534803</v>
      </c>
      <c r="BP120" s="64">
        <f>IFERROR(1/J120*(Y120/H120),"0")</f>
        <v>0.35164835164835168</v>
      </c>
    </row>
    <row r="121" spans="1:68" x14ac:dyDescent="0.2">
      <c r="A121" s="553"/>
      <c r="B121" s="554"/>
      <c r="C121" s="554"/>
      <c r="D121" s="554"/>
      <c r="E121" s="554"/>
      <c r="F121" s="554"/>
      <c r="G121" s="554"/>
      <c r="H121" s="554"/>
      <c r="I121" s="554"/>
      <c r="J121" s="554"/>
      <c r="K121" s="554"/>
      <c r="L121" s="554"/>
      <c r="M121" s="554"/>
      <c r="N121" s="554"/>
      <c r="O121" s="555"/>
      <c r="P121" s="562" t="s">
        <v>71</v>
      </c>
      <c r="Q121" s="563"/>
      <c r="R121" s="563"/>
      <c r="S121" s="563"/>
      <c r="T121" s="563"/>
      <c r="U121" s="563"/>
      <c r="V121" s="564"/>
      <c r="W121" s="37" t="s">
        <v>72</v>
      </c>
      <c r="X121" s="545">
        <f>IFERROR(X120/H120,"0")</f>
        <v>63.333333333333336</v>
      </c>
      <c r="Y121" s="545">
        <f>IFERROR(Y120/H120,"0")</f>
        <v>64</v>
      </c>
      <c r="Z121" s="545">
        <f>IFERROR(IF(Z120="",0,Z120),"0")</f>
        <v>0.41664000000000001</v>
      </c>
      <c r="AA121" s="546"/>
      <c r="AB121" s="546"/>
      <c r="AC121" s="546"/>
    </row>
    <row r="122" spans="1:68" x14ac:dyDescent="0.2">
      <c r="A122" s="554"/>
      <c r="B122" s="554"/>
      <c r="C122" s="554"/>
      <c r="D122" s="554"/>
      <c r="E122" s="554"/>
      <c r="F122" s="554"/>
      <c r="G122" s="554"/>
      <c r="H122" s="554"/>
      <c r="I122" s="554"/>
      <c r="J122" s="554"/>
      <c r="K122" s="554"/>
      <c r="L122" s="554"/>
      <c r="M122" s="554"/>
      <c r="N122" s="554"/>
      <c r="O122" s="555"/>
      <c r="P122" s="562" t="s">
        <v>71</v>
      </c>
      <c r="Q122" s="563"/>
      <c r="R122" s="563"/>
      <c r="S122" s="563"/>
      <c r="T122" s="563"/>
      <c r="U122" s="563"/>
      <c r="V122" s="564"/>
      <c r="W122" s="37" t="s">
        <v>69</v>
      </c>
      <c r="X122" s="545">
        <f>IFERROR(SUM(X120:X120),"0")</f>
        <v>125.4</v>
      </c>
      <c r="Y122" s="545">
        <f>IFERROR(SUM(Y120:Y120),"0")</f>
        <v>126.72</v>
      </c>
      <c r="Z122" s="37"/>
      <c r="AA122" s="546"/>
      <c r="AB122" s="546"/>
      <c r="AC122" s="546"/>
    </row>
    <row r="123" spans="1:68" ht="16.5" customHeight="1" x14ac:dyDescent="0.25">
      <c r="A123" s="559" t="s">
        <v>222</v>
      </c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54"/>
      <c r="P123" s="554"/>
      <c r="Q123" s="554"/>
      <c r="R123" s="554"/>
      <c r="S123" s="554"/>
      <c r="T123" s="554"/>
      <c r="U123" s="554"/>
      <c r="V123" s="554"/>
      <c r="W123" s="554"/>
      <c r="X123" s="554"/>
      <c r="Y123" s="554"/>
      <c r="Z123" s="554"/>
      <c r="AA123" s="538"/>
      <c r="AB123" s="538"/>
      <c r="AC123" s="538"/>
    </row>
    <row r="124" spans="1:68" ht="14.25" customHeight="1" x14ac:dyDescent="0.25">
      <c r="A124" s="558" t="s">
        <v>101</v>
      </c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54"/>
      <c r="P124" s="554"/>
      <c r="Q124" s="554"/>
      <c r="R124" s="554"/>
      <c r="S124" s="554"/>
      <c r="T124" s="554"/>
      <c r="U124" s="554"/>
      <c r="V124" s="554"/>
      <c r="W124" s="554"/>
      <c r="X124" s="554"/>
      <c r="Y124" s="554"/>
      <c r="Z124" s="554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 t="s">
        <v>88</v>
      </c>
      <c r="M125" s="33" t="s">
        <v>96</v>
      </c>
      <c r="N125" s="33"/>
      <c r="O125" s="32">
        <v>90</v>
      </c>
      <c r="P125" s="80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 t="s">
        <v>90</v>
      </c>
      <c r="AK125" s="68">
        <v>44.8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 t="s">
        <v>88</v>
      </c>
      <c r="M126" s="33" t="s">
        <v>96</v>
      </c>
      <c r="N126" s="33"/>
      <c r="O126" s="32">
        <v>90</v>
      </c>
      <c r="P126" s="8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 t="s">
        <v>90</v>
      </c>
      <c r="AK126" s="68">
        <v>44.8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53"/>
      <c r="B127" s="554"/>
      <c r="C127" s="554"/>
      <c r="D127" s="554"/>
      <c r="E127" s="554"/>
      <c r="F127" s="554"/>
      <c r="G127" s="554"/>
      <c r="H127" s="554"/>
      <c r="I127" s="554"/>
      <c r="J127" s="554"/>
      <c r="K127" s="554"/>
      <c r="L127" s="554"/>
      <c r="M127" s="554"/>
      <c r="N127" s="554"/>
      <c r="O127" s="555"/>
      <c r="P127" s="562" t="s">
        <v>71</v>
      </c>
      <c r="Q127" s="563"/>
      <c r="R127" s="563"/>
      <c r="S127" s="563"/>
      <c r="T127" s="563"/>
      <c r="U127" s="563"/>
      <c r="V127" s="564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4"/>
      <c r="B128" s="554"/>
      <c r="C128" s="554"/>
      <c r="D128" s="554"/>
      <c r="E128" s="554"/>
      <c r="F128" s="554"/>
      <c r="G128" s="554"/>
      <c r="H128" s="554"/>
      <c r="I128" s="554"/>
      <c r="J128" s="554"/>
      <c r="K128" s="554"/>
      <c r="L128" s="554"/>
      <c r="M128" s="554"/>
      <c r="N128" s="554"/>
      <c r="O128" s="555"/>
      <c r="P128" s="562" t="s">
        <v>71</v>
      </c>
      <c r="Q128" s="563"/>
      <c r="R128" s="563"/>
      <c r="S128" s="563"/>
      <c r="T128" s="563"/>
      <c r="U128" s="563"/>
      <c r="V128" s="564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8" t="s">
        <v>64</v>
      </c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54"/>
      <c r="P129" s="554"/>
      <c r="Q129" s="554"/>
      <c r="R129" s="554"/>
      <c r="S129" s="554"/>
      <c r="T129" s="554"/>
      <c r="U129" s="554"/>
      <c r="V129" s="554"/>
      <c r="W129" s="554"/>
      <c r="X129" s="554"/>
      <c r="Y129" s="554"/>
      <c r="Z129" s="554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 t="s">
        <v>88</v>
      </c>
      <c r="M130" s="33" t="s">
        <v>96</v>
      </c>
      <c r="N130" s="33"/>
      <c r="O130" s="32">
        <v>90</v>
      </c>
      <c r="P130" s="7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 t="s">
        <v>90</v>
      </c>
      <c r="AK130" s="68">
        <v>39.200000000000003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 t="s">
        <v>88</v>
      </c>
      <c r="M131" s="33" t="s">
        <v>96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 t="s">
        <v>90</v>
      </c>
      <c r="AK131" s="68">
        <v>39.200000000000003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53"/>
      <c r="B132" s="554"/>
      <c r="C132" s="554"/>
      <c r="D132" s="554"/>
      <c r="E132" s="554"/>
      <c r="F132" s="554"/>
      <c r="G132" s="554"/>
      <c r="H132" s="554"/>
      <c r="I132" s="554"/>
      <c r="J132" s="554"/>
      <c r="K132" s="554"/>
      <c r="L132" s="554"/>
      <c r="M132" s="554"/>
      <c r="N132" s="554"/>
      <c r="O132" s="555"/>
      <c r="P132" s="562" t="s">
        <v>71</v>
      </c>
      <c r="Q132" s="563"/>
      <c r="R132" s="563"/>
      <c r="S132" s="563"/>
      <c r="T132" s="563"/>
      <c r="U132" s="563"/>
      <c r="V132" s="564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4"/>
      <c r="B133" s="554"/>
      <c r="C133" s="554"/>
      <c r="D133" s="554"/>
      <c r="E133" s="554"/>
      <c r="F133" s="554"/>
      <c r="G133" s="554"/>
      <c r="H133" s="554"/>
      <c r="I133" s="554"/>
      <c r="J133" s="554"/>
      <c r="K133" s="554"/>
      <c r="L133" s="554"/>
      <c r="M133" s="554"/>
      <c r="N133" s="554"/>
      <c r="O133" s="555"/>
      <c r="P133" s="562" t="s">
        <v>71</v>
      </c>
      <c r="Q133" s="563"/>
      <c r="R133" s="563"/>
      <c r="S133" s="563"/>
      <c r="T133" s="563"/>
      <c r="U133" s="563"/>
      <c r="V133" s="564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8" t="s">
        <v>73</v>
      </c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54"/>
      <c r="P134" s="554"/>
      <c r="Q134" s="554"/>
      <c r="R134" s="554"/>
      <c r="S134" s="554"/>
      <c r="T134" s="554"/>
      <c r="U134" s="554"/>
      <c r="V134" s="554"/>
      <c r="W134" s="554"/>
      <c r="X134" s="554"/>
      <c r="Y134" s="554"/>
      <c r="Z134" s="554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96</v>
      </c>
      <c r="N135" s="33"/>
      <c r="O135" s="32">
        <v>60</v>
      </c>
      <c r="P135" s="82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 t="s">
        <v>88</v>
      </c>
      <c r="M136" s="33" t="s">
        <v>96</v>
      </c>
      <c r="N136" s="33"/>
      <c r="O136" s="32">
        <v>60</v>
      </c>
      <c r="P136" s="8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 t="s">
        <v>90</v>
      </c>
      <c r="AK136" s="68">
        <v>36.96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53"/>
      <c r="B137" s="554"/>
      <c r="C137" s="554"/>
      <c r="D137" s="554"/>
      <c r="E137" s="554"/>
      <c r="F137" s="554"/>
      <c r="G137" s="554"/>
      <c r="H137" s="554"/>
      <c r="I137" s="554"/>
      <c r="J137" s="554"/>
      <c r="K137" s="554"/>
      <c r="L137" s="554"/>
      <c r="M137" s="554"/>
      <c r="N137" s="554"/>
      <c r="O137" s="555"/>
      <c r="P137" s="562" t="s">
        <v>71</v>
      </c>
      <c r="Q137" s="563"/>
      <c r="R137" s="563"/>
      <c r="S137" s="563"/>
      <c r="T137" s="563"/>
      <c r="U137" s="563"/>
      <c r="V137" s="564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4"/>
      <c r="B138" s="554"/>
      <c r="C138" s="554"/>
      <c r="D138" s="554"/>
      <c r="E138" s="554"/>
      <c r="F138" s="554"/>
      <c r="G138" s="554"/>
      <c r="H138" s="554"/>
      <c r="I138" s="554"/>
      <c r="J138" s="554"/>
      <c r="K138" s="554"/>
      <c r="L138" s="554"/>
      <c r="M138" s="554"/>
      <c r="N138" s="554"/>
      <c r="O138" s="555"/>
      <c r="P138" s="562" t="s">
        <v>71</v>
      </c>
      <c r="Q138" s="563"/>
      <c r="R138" s="563"/>
      <c r="S138" s="563"/>
      <c r="T138" s="563"/>
      <c r="U138" s="563"/>
      <c r="V138" s="564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59" t="s">
        <v>99</v>
      </c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54"/>
      <c r="P139" s="554"/>
      <c r="Q139" s="554"/>
      <c r="R139" s="554"/>
      <c r="S139" s="554"/>
      <c r="T139" s="554"/>
      <c r="U139" s="554"/>
      <c r="V139" s="554"/>
      <c r="W139" s="554"/>
      <c r="X139" s="554"/>
      <c r="Y139" s="554"/>
      <c r="Z139" s="554"/>
      <c r="AA139" s="538"/>
      <c r="AB139" s="538"/>
      <c r="AC139" s="538"/>
    </row>
    <row r="140" spans="1:68" ht="14.25" customHeight="1" x14ac:dyDescent="0.25">
      <c r="A140" s="558" t="s">
        <v>101</v>
      </c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54"/>
      <c r="P140" s="554"/>
      <c r="Q140" s="554"/>
      <c r="R140" s="554"/>
      <c r="S140" s="554"/>
      <c r="T140" s="554"/>
      <c r="U140" s="554"/>
      <c r="V140" s="554"/>
      <c r="W140" s="554"/>
      <c r="X140" s="554"/>
      <c r="Y140" s="554"/>
      <c r="Z140" s="554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4301012244</v>
      </c>
      <c r="D141" s="547">
        <v>4680115887374</v>
      </c>
      <c r="E141" s="548"/>
      <c r="F141" s="542">
        <v>1.6</v>
      </c>
      <c r="G141" s="32">
        <v>8</v>
      </c>
      <c r="H141" s="542">
        <v>12.8</v>
      </c>
      <c r="I141" s="542">
        <v>13.234999999999999</v>
      </c>
      <c r="J141" s="32">
        <v>64</v>
      </c>
      <c r="K141" s="32" t="s">
        <v>104</v>
      </c>
      <c r="L141" s="32"/>
      <c r="M141" s="33" t="s">
        <v>106</v>
      </c>
      <c r="N141" s="33"/>
      <c r="O141" s="32">
        <v>55</v>
      </c>
      <c r="P141" s="740" t="str">
        <f>HYPERLINK("https://abi.ru/products/Охлажденные/Вязанка/Вязанка/Вареные колбасы/P005156/","Вареные колбасы «Мясная Классическая» Весовой п/а ТМ «Вязанка»")</f>
        <v>Вареные колбасы «Мясная Классическая» Весовой п/а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IFERROR(IF(Y141=0,"",ROUNDUP(Y141/H141,0)*0.01898),"")</f>
        <v/>
      </c>
      <c r="AA141" s="56"/>
      <c r="AB141" s="57" t="s">
        <v>236</v>
      </c>
      <c r="AC141" s="179" t="s">
        <v>237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customHeight="1" x14ac:dyDescent="0.25">
      <c r="A142" s="54" t="s">
        <v>238</v>
      </c>
      <c r="B142" s="54" t="s">
        <v>239</v>
      </c>
      <c r="C142" s="31">
        <v>4301011705</v>
      </c>
      <c r="D142" s="547">
        <v>4607091384604</v>
      </c>
      <c r="E142" s="548"/>
      <c r="F142" s="542">
        <v>0.4</v>
      </c>
      <c r="G142" s="32">
        <v>10</v>
      </c>
      <c r="H142" s="542">
        <v>4</v>
      </c>
      <c r="I142" s="542">
        <v>4.21</v>
      </c>
      <c r="J142" s="32">
        <v>132</v>
      </c>
      <c r="K142" s="32" t="s">
        <v>110</v>
      </c>
      <c r="L142" s="32" t="s">
        <v>111</v>
      </c>
      <c r="M142" s="33" t="s">
        <v>106</v>
      </c>
      <c r="N142" s="33"/>
      <c r="O142" s="32">
        <v>50</v>
      </c>
      <c r="P142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1" t="s">
        <v>240</v>
      </c>
      <c r="AG142" s="64"/>
      <c r="AJ142" s="68" t="s">
        <v>90</v>
      </c>
      <c r="AK142" s="68">
        <v>48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241</v>
      </c>
      <c r="B143" s="54" t="s">
        <v>242</v>
      </c>
      <c r="C143" s="31">
        <v>4301012179</v>
      </c>
      <c r="D143" s="547">
        <v>4680115886810</v>
      </c>
      <c r="E143" s="548"/>
      <c r="F143" s="542">
        <v>0.3</v>
      </c>
      <c r="G143" s="32">
        <v>10</v>
      </c>
      <c r="H143" s="542">
        <v>3</v>
      </c>
      <c r="I143" s="542">
        <v>3.18</v>
      </c>
      <c r="J143" s="32">
        <v>182</v>
      </c>
      <c r="K143" s="32" t="s">
        <v>76</v>
      </c>
      <c r="L143" s="32"/>
      <c r="M143" s="33" t="s">
        <v>106</v>
      </c>
      <c r="N143" s="33"/>
      <c r="O143" s="32">
        <v>55</v>
      </c>
      <c r="P143" s="743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3" s="550"/>
      <c r="R143" s="550"/>
      <c r="S143" s="550"/>
      <c r="T143" s="551"/>
      <c r="U143" s="34"/>
      <c r="V143" s="34"/>
      <c r="W143" s="35" t="s">
        <v>69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53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55"/>
      <c r="P144" s="562" t="s">
        <v>71</v>
      </c>
      <c r="Q144" s="563"/>
      <c r="R144" s="563"/>
      <c r="S144" s="563"/>
      <c r="T144" s="563"/>
      <c r="U144" s="563"/>
      <c r="V144" s="564"/>
      <c r="W144" s="37" t="s">
        <v>72</v>
      </c>
      <c r="X144" s="545">
        <f>IFERROR(X141/H141,"0")+IFERROR(X142/H142,"0")+IFERROR(X143/H143,"0")</f>
        <v>0</v>
      </c>
      <c r="Y144" s="545">
        <f>IFERROR(Y141/H141,"0")+IFERROR(Y142/H142,"0")+IFERROR(Y143/H143,"0")</f>
        <v>0</v>
      </c>
      <c r="Z144" s="545">
        <f>IFERROR(IF(Z141="",0,Z141),"0")+IFERROR(IF(Z142="",0,Z142),"0")+IFERROR(IF(Z143="",0,Z143),"0")</f>
        <v>0</v>
      </c>
      <c r="AA144" s="546"/>
      <c r="AB144" s="546"/>
      <c r="AC144" s="546"/>
    </row>
    <row r="145" spans="1:68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55"/>
      <c r="P145" s="562" t="s">
        <v>71</v>
      </c>
      <c r="Q145" s="563"/>
      <c r="R145" s="563"/>
      <c r="S145" s="563"/>
      <c r="T145" s="563"/>
      <c r="U145" s="563"/>
      <c r="V145" s="564"/>
      <c r="W145" s="37" t="s">
        <v>69</v>
      </c>
      <c r="X145" s="545">
        <f>IFERROR(SUM(X141:X143),"0")</f>
        <v>0</v>
      </c>
      <c r="Y145" s="545">
        <f>IFERROR(SUM(Y141:Y143),"0")</f>
        <v>0</v>
      </c>
      <c r="Z145" s="37"/>
      <c r="AA145" s="546"/>
      <c r="AB145" s="546"/>
      <c r="AC145" s="546"/>
    </row>
    <row r="146" spans="1:68" ht="14.25" customHeight="1" x14ac:dyDescent="0.25">
      <c r="A146" s="558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39"/>
      <c r="AB146" s="539"/>
      <c r="AC146" s="539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47">
        <v>4607091387667</v>
      </c>
      <c r="E147" s="548"/>
      <c r="F147" s="542">
        <v>0.9</v>
      </c>
      <c r="G147" s="32">
        <v>10</v>
      </c>
      <c r="H147" s="542">
        <v>9</v>
      </c>
      <c r="I147" s="542">
        <v>9.5850000000000009</v>
      </c>
      <c r="J147" s="32">
        <v>64</v>
      </c>
      <c r="K147" s="32" t="s">
        <v>104</v>
      </c>
      <c r="L147" s="32" t="s">
        <v>105</v>
      </c>
      <c r="M147" s="33" t="s">
        <v>106</v>
      </c>
      <c r="N147" s="33"/>
      <c r="O147" s="32">
        <v>40</v>
      </c>
      <c r="P147" s="6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 t="s">
        <v>90</v>
      </c>
      <c r="AK147" s="68">
        <v>72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47">
        <v>4607091387636</v>
      </c>
      <c r="E148" s="548"/>
      <c r="F148" s="542">
        <v>0.7</v>
      </c>
      <c r="G148" s="32">
        <v>6</v>
      </c>
      <c r="H148" s="542">
        <v>4.2</v>
      </c>
      <c r="I148" s="542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47">
        <v>4607091382426</v>
      </c>
      <c r="E149" s="548"/>
      <c r="F149" s="542">
        <v>0.9</v>
      </c>
      <c r="G149" s="32">
        <v>10</v>
      </c>
      <c r="H149" s="542">
        <v>9</v>
      </c>
      <c r="I149" s="542">
        <v>9.5850000000000009</v>
      </c>
      <c r="J149" s="32">
        <v>64</v>
      </c>
      <c r="K149" s="32" t="s">
        <v>104</v>
      </c>
      <c r="L149" s="32" t="s">
        <v>105</v>
      </c>
      <c r="M149" s="33" t="s">
        <v>68</v>
      </c>
      <c r="N149" s="33"/>
      <c r="O149" s="32">
        <v>40</v>
      </c>
      <c r="P149" s="8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0"/>
      <c r="R149" s="550"/>
      <c r="S149" s="550"/>
      <c r="T149" s="551"/>
      <c r="U149" s="34"/>
      <c r="V149" s="34"/>
      <c r="W149" s="35" t="s">
        <v>69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 t="s">
        <v>90</v>
      </c>
      <c r="AK149" s="68">
        <v>72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53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55"/>
      <c r="P150" s="562" t="s">
        <v>71</v>
      </c>
      <c r="Q150" s="563"/>
      <c r="R150" s="563"/>
      <c r="S150" s="563"/>
      <c r="T150" s="563"/>
      <c r="U150" s="563"/>
      <c r="V150" s="564"/>
      <c r="W150" s="37" t="s">
        <v>72</v>
      </c>
      <c r="X150" s="545">
        <f>IFERROR(X147/H147,"0")+IFERROR(X148/H148,"0")+IFERROR(X149/H149,"0")</f>
        <v>0</v>
      </c>
      <c r="Y150" s="545">
        <f>IFERROR(Y147/H147,"0")+IFERROR(Y148/H148,"0")+IFERROR(Y149/H149,"0")</f>
        <v>0</v>
      </c>
      <c r="Z150" s="545">
        <f>IFERROR(IF(Z147="",0,Z147),"0")+IFERROR(IF(Z148="",0,Z148),"0")+IFERROR(IF(Z149="",0,Z149),"0")</f>
        <v>0</v>
      </c>
      <c r="AA150" s="546"/>
      <c r="AB150" s="546"/>
      <c r="AC150" s="546"/>
    </row>
    <row r="151" spans="1:68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55"/>
      <c r="P151" s="562" t="s">
        <v>71</v>
      </c>
      <c r="Q151" s="563"/>
      <c r="R151" s="563"/>
      <c r="S151" s="563"/>
      <c r="T151" s="563"/>
      <c r="U151" s="563"/>
      <c r="V151" s="564"/>
      <c r="W151" s="37" t="s">
        <v>69</v>
      </c>
      <c r="X151" s="545">
        <f>IFERROR(SUM(X147:X149),"0")</f>
        <v>0</v>
      </c>
      <c r="Y151" s="545">
        <f>IFERROR(SUM(Y147:Y149),"0")</f>
        <v>0</v>
      </c>
      <c r="Z151" s="37"/>
      <c r="AA151" s="546"/>
      <c r="AB151" s="546"/>
      <c r="AC151" s="546"/>
    </row>
    <row r="152" spans="1:68" ht="14.25" customHeight="1" x14ac:dyDescent="0.25">
      <c r="A152" s="558" t="s">
        <v>73</v>
      </c>
      <c r="B152" s="554"/>
      <c r="C152" s="554"/>
      <c r="D152" s="554"/>
      <c r="E152" s="554"/>
      <c r="F152" s="554"/>
      <c r="G152" s="554"/>
      <c r="H152" s="554"/>
      <c r="I152" s="554"/>
      <c r="J152" s="554"/>
      <c r="K152" s="554"/>
      <c r="L152" s="554"/>
      <c r="M152" s="554"/>
      <c r="N152" s="554"/>
      <c r="O152" s="554"/>
      <c r="P152" s="554"/>
      <c r="Q152" s="554"/>
      <c r="R152" s="554"/>
      <c r="S152" s="554"/>
      <c r="T152" s="554"/>
      <c r="U152" s="554"/>
      <c r="V152" s="554"/>
      <c r="W152" s="554"/>
      <c r="X152" s="554"/>
      <c r="Y152" s="554"/>
      <c r="Z152" s="554"/>
      <c r="AA152" s="539"/>
      <c r="AB152" s="539"/>
      <c r="AC152" s="539"/>
    </row>
    <row r="153" spans="1:68" ht="27" customHeight="1" x14ac:dyDescent="0.25">
      <c r="A153" s="54" t="s">
        <v>253</v>
      </c>
      <c r="B153" s="54" t="s">
        <v>254</v>
      </c>
      <c r="C153" s="31">
        <v>4301052064</v>
      </c>
      <c r="D153" s="547">
        <v>4680115887459</v>
      </c>
      <c r="E153" s="548"/>
      <c r="F153" s="542">
        <v>0.3</v>
      </c>
      <c r="G153" s="32">
        <v>6</v>
      </c>
      <c r="H153" s="542">
        <v>1.8</v>
      </c>
      <c r="I153" s="542">
        <v>2.0579999999999998</v>
      </c>
      <c r="J153" s="32">
        <v>182</v>
      </c>
      <c r="K153" s="32" t="s">
        <v>76</v>
      </c>
      <c r="L153" s="32"/>
      <c r="M153" s="33" t="s">
        <v>77</v>
      </c>
      <c r="N153" s="33"/>
      <c r="O153" s="32">
        <v>45</v>
      </c>
      <c r="P153" s="732" t="s">
        <v>255</v>
      </c>
      <c r="Q153" s="550"/>
      <c r="R153" s="550"/>
      <c r="S153" s="550"/>
      <c r="T153" s="551"/>
      <c r="U153" s="34"/>
      <c r="V153" s="34"/>
      <c r="W153" s="35" t="s">
        <v>69</v>
      </c>
      <c r="X153" s="543">
        <v>0</v>
      </c>
      <c r="Y153" s="54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 t="s">
        <v>236</v>
      </c>
      <c r="AC153" s="191" t="s">
        <v>256</v>
      </c>
      <c r="AG153" s="64"/>
      <c r="AJ153" s="68"/>
      <c r="AK153" s="68">
        <v>0</v>
      </c>
      <c r="BB153" s="192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53"/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5"/>
      <c r="P154" s="562" t="s">
        <v>71</v>
      </c>
      <c r="Q154" s="563"/>
      <c r="R154" s="563"/>
      <c r="S154" s="563"/>
      <c r="T154" s="563"/>
      <c r="U154" s="563"/>
      <c r="V154" s="564"/>
      <c r="W154" s="37" t="s">
        <v>72</v>
      </c>
      <c r="X154" s="545">
        <f>IFERROR(X153/H153,"0")</f>
        <v>0</v>
      </c>
      <c r="Y154" s="545">
        <f>IFERROR(Y153/H153,"0")</f>
        <v>0</v>
      </c>
      <c r="Z154" s="545">
        <f>IFERROR(IF(Z153="",0,Z153),"0")</f>
        <v>0</v>
      </c>
      <c r="AA154" s="546"/>
      <c r="AB154" s="546"/>
      <c r="AC154" s="546"/>
    </row>
    <row r="155" spans="1:68" x14ac:dyDescent="0.2">
      <c r="A155" s="554"/>
      <c r="B155" s="554"/>
      <c r="C155" s="554"/>
      <c r="D155" s="554"/>
      <c r="E155" s="554"/>
      <c r="F155" s="554"/>
      <c r="G155" s="554"/>
      <c r="H155" s="554"/>
      <c r="I155" s="554"/>
      <c r="J155" s="554"/>
      <c r="K155" s="554"/>
      <c r="L155" s="554"/>
      <c r="M155" s="554"/>
      <c r="N155" s="554"/>
      <c r="O155" s="555"/>
      <c r="P155" s="562" t="s">
        <v>71</v>
      </c>
      <c r="Q155" s="563"/>
      <c r="R155" s="563"/>
      <c r="S155" s="563"/>
      <c r="T155" s="563"/>
      <c r="U155" s="563"/>
      <c r="V155" s="564"/>
      <c r="W155" s="37" t="s">
        <v>69</v>
      </c>
      <c r="X155" s="545">
        <f>IFERROR(SUM(X153:X153),"0")</f>
        <v>0</v>
      </c>
      <c r="Y155" s="545">
        <f>IFERROR(SUM(Y153:Y153),"0")</f>
        <v>0</v>
      </c>
      <c r="Z155" s="37"/>
      <c r="AA155" s="546"/>
      <c r="AB155" s="546"/>
      <c r="AC155" s="546"/>
    </row>
    <row r="156" spans="1:68" ht="27.75" customHeight="1" x14ac:dyDescent="0.2">
      <c r="A156" s="566" t="s">
        <v>257</v>
      </c>
      <c r="B156" s="567"/>
      <c r="C156" s="567"/>
      <c r="D156" s="567"/>
      <c r="E156" s="567"/>
      <c r="F156" s="567"/>
      <c r="G156" s="567"/>
      <c r="H156" s="567"/>
      <c r="I156" s="567"/>
      <c r="J156" s="567"/>
      <c r="K156" s="567"/>
      <c r="L156" s="567"/>
      <c r="M156" s="567"/>
      <c r="N156" s="567"/>
      <c r="O156" s="567"/>
      <c r="P156" s="567"/>
      <c r="Q156" s="567"/>
      <c r="R156" s="567"/>
      <c r="S156" s="567"/>
      <c r="T156" s="567"/>
      <c r="U156" s="567"/>
      <c r="V156" s="567"/>
      <c r="W156" s="567"/>
      <c r="X156" s="567"/>
      <c r="Y156" s="567"/>
      <c r="Z156" s="567"/>
      <c r="AA156" s="48"/>
      <c r="AB156" s="48"/>
      <c r="AC156" s="48"/>
    </row>
    <row r="157" spans="1:68" ht="16.5" customHeight="1" x14ac:dyDescent="0.25">
      <c r="A157" s="559" t="s">
        <v>258</v>
      </c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54"/>
      <c r="P157" s="554"/>
      <c r="Q157" s="554"/>
      <c r="R157" s="554"/>
      <c r="S157" s="554"/>
      <c r="T157" s="554"/>
      <c r="U157" s="554"/>
      <c r="V157" s="554"/>
      <c r="W157" s="554"/>
      <c r="X157" s="554"/>
      <c r="Y157" s="554"/>
      <c r="Z157" s="554"/>
      <c r="AA157" s="538"/>
      <c r="AB157" s="538"/>
      <c r="AC157" s="538"/>
    </row>
    <row r="158" spans="1:68" ht="14.25" customHeight="1" x14ac:dyDescent="0.25">
      <c r="A158" s="558" t="s">
        <v>136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39"/>
      <c r="AB158" s="539"/>
      <c r="AC158" s="539"/>
    </row>
    <row r="159" spans="1:68" ht="27" customHeight="1" x14ac:dyDescent="0.25">
      <c r="A159" s="54" t="s">
        <v>259</v>
      </c>
      <c r="B159" s="54" t="s">
        <v>260</v>
      </c>
      <c r="C159" s="31">
        <v>4301020323</v>
      </c>
      <c r="D159" s="547">
        <v>4680115886223</v>
      </c>
      <c r="E159" s="548"/>
      <c r="F159" s="542">
        <v>0.33</v>
      </c>
      <c r="G159" s="32">
        <v>6</v>
      </c>
      <c r="H159" s="542">
        <v>1.98</v>
      </c>
      <c r="I159" s="542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3" t="s">
        <v>261</v>
      </c>
      <c r="AG159" s="64"/>
      <c r="AJ159" s="68"/>
      <c r="AK159" s="68">
        <v>0</v>
      </c>
      <c r="BB159" s="19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53"/>
      <c r="B160" s="554"/>
      <c r="C160" s="554"/>
      <c r="D160" s="554"/>
      <c r="E160" s="554"/>
      <c r="F160" s="554"/>
      <c r="G160" s="554"/>
      <c r="H160" s="554"/>
      <c r="I160" s="554"/>
      <c r="J160" s="554"/>
      <c r="K160" s="554"/>
      <c r="L160" s="554"/>
      <c r="M160" s="554"/>
      <c r="N160" s="554"/>
      <c r="O160" s="555"/>
      <c r="P160" s="562" t="s">
        <v>71</v>
      </c>
      <c r="Q160" s="563"/>
      <c r="R160" s="563"/>
      <c r="S160" s="563"/>
      <c r="T160" s="563"/>
      <c r="U160" s="563"/>
      <c r="V160" s="564"/>
      <c r="W160" s="37" t="s">
        <v>72</v>
      </c>
      <c r="X160" s="545">
        <f>IFERROR(X159/H159,"0")</f>
        <v>0</v>
      </c>
      <c r="Y160" s="545">
        <f>IFERROR(Y159/H159,"0")</f>
        <v>0</v>
      </c>
      <c r="Z160" s="545">
        <f>IFERROR(IF(Z159="",0,Z159),"0")</f>
        <v>0</v>
      </c>
      <c r="AA160" s="546"/>
      <c r="AB160" s="546"/>
      <c r="AC160" s="546"/>
    </row>
    <row r="161" spans="1:68" x14ac:dyDescent="0.2">
      <c r="A161" s="554"/>
      <c r="B161" s="554"/>
      <c r="C161" s="554"/>
      <c r="D161" s="554"/>
      <c r="E161" s="554"/>
      <c r="F161" s="554"/>
      <c r="G161" s="554"/>
      <c r="H161" s="554"/>
      <c r="I161" s="554"/>
      <c r="J161" s="554"/>
      <c r="K161" s="554"/>
      <c r="L161" s="554"/>
      <c r="M161" s="554"/>
      <c r="N161" s="554"/>
      <c r="O161" s="555"/>
      <c r="P161" s="562" t="s">
        <v>71</v>
      </c>
      <c r="Q161" s="563"/>
      <c r="R161" s="563"/>
      <c r="S161" s="563"/>
      <c r="T161" s="563"/>
      <c r="U161" s="563"/>
      <c r="V161" s="564"/>
      <c r="W161" s="37" t="s">
        <v>69</v>
      </c>
      <c r="X161" s="545">
        <f>IFERROR(SUM(X159:X159),"0")</f>
        <v>0</v>
      </c>
      <c r="Y161" s="545">
        <f>IFERROR(SUM(Y159:Y159),"0")</f>
        <v>0</v>
      </c>
      <c r="Z161" s="37"/>
      <c r="AA161" s="546"/>
      <c r="AB161" s="546"/>
      <c r="AC161" s="546"/>
    </row>
    <row r="162" spans="1:68" ht="14.25" customHeight="1" x14ac:dyDescent="0.25">
      <c r="A162" s="558" t="s">
        <v>64</v>
      </c>
      <c r="B162" s="554"/>
      <c r="C162" s="554"/>
      <c r="D162" s="554"/>
      <c r="E162" s="554"/>
      <c r="F162" s="554"/>
      <c r="G162" s="554"/>
      <c r="H162" s="554"/>
      <c r="I162" s="554"/>
      <c r="J162" s="554"/>
      <c r="K162" s="554"/>
      <c r="L162" s="554"/>
      <c r="M162" s="554"/>
      <c r="N162" s="554"/>
      <c r="O162" s="554"/>
      <c r="P162" s="554"/>
      <c r="Q162" s="554"/>
      <c r="R162" s="554"/>
      <c r="S162" s="554"/>
      <c r="T162" s="554"/>
      <c r="U162" s="554"/>
      <c r="V162" s="554"/>
      <c r="W162" s="554"/>
      <c r="X162" s="554"/>
      <c r="Y162" s="554"/>
      <c r="Z162" s="554"/>
      <c r="AA162" s="539"/>
      <c r="AB162" s="539"/>
      <c r="AC162" s="539"/>
    </row>
    <row r="163" spans="1:68" ht="27" customHeight="1" x14ac:dyDescent="0.25">
      <c r="A163" s="54" t="s">
        <v>262</v>
      </c>
      <c r="B163" s="54" t="s">
        <v>263</v>
      </c>
      <c r="C163" s="31">
        <v>4301031191</v>
      </c>
      <c r="D163" s="547">
        <v>4680115880993</v>
      </c>
      <c r="E163" s="548"/>
      <c r="F163" s="542">
        <v>0.7</v>
      </c>
      <c r="G163" s="32">
        <v>6</v>
      </c>
      <c r="H163" s="542">
        <v>4.2</v>
      </c>
      <c r="I163" s="542">
        <v>4.47</v>
      </c>
      <c r="J163" s="32">
        <v>132</v>
      </c>
      <c r="K163" s="32" t="s">
        <v>110</v>
      </c>
      <c r="L163" s="32" t="s">
        <v>111</v>
      </c>
      <c r="M163" s="33" t="s">
        <v>68</v>
      </c>
      <c r="N163" s="33"/>
      <c r="O163" s="32">
        <v>40</v>
      </c>
      <c r="P163" s="70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0</v>
      </c>
      <c r="Y163" s="544">
        <f t="shared" ref="Y163:Y171" si="5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195" t="s">
        <v>264</v>
      </c>
      <c r="AG163" s="64"/>
      <c r="AJ163" s="68" t="s">
        <v>90</v>
      </c>
      <c r="AK163" s="68">
        <v>50.4</v>
      </c>
      <c r="BB163" s="196" t="s">
        <v>1</v>
      </c>
      <c r="BM163" s="64">
        <f t="shared" ref="BM163:BM171" si="6">IFERROR(X163*I163/H163,"0")</f>
        <v>0</v>
      </c>
      <c r="BN163" s="64">
        <f t="shared" ref="BN163:BN171" si="7">IFERROR(Y163*I163/H163,"0")</f>
        <v>0</v>
      </c>
      <c r="BO163" s="64">
        <f t="shared" ref="BO163:BO171" si="8">IFERROR(1/J163*(X163/H163),"0")</f>
        <v>0</v>
      </c>
      <c r="BP163" s="64">
        <f t="shared" ref="BP163:BP171" si="9">IFERROR(1/J163*(Y163/H163),"0")</f>
        <v>0</v>
      </c>
    </row>
    <row r="164" spans="1:68" ht="27" customHeight="1" x14ac:dyDescent="0.25">
      <c r="A164" s="54" t="s">
        <v>265</v>
      </c>
      <c r="B164" s="54" t="s">
        <v>266</v>
      </c>
      <c r="C164" s="31">
        <v>4301031204</v>
      </c>
      <c r="D164" s="547">
        <v>4680115881761</v>
      </c>
      <c r="E164" s="548"/>
      <c r="F164" s="542">
        <v>0.7</v>
      </c>
      <c r="G164" s="32">
        <v>6</v>
      </c>
      <c r="H164" s="542">
        <v>4.2</v>
      </c>
      <c r="I164" s="542">
        <v>4.47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0</v>
      </c>
      <c r="Y164" s="544">
        <f t="shared" si="5"/>
        <v>0</v>
      </c>
      <c r="Z164" s="36" t="str">
        <f>IFERROR(IF(Y164=0,"",ROUNDUP(Y164/H164,0)*0.00902),"")</f>
        <v/>
      </c>
      <c r="AA164" s="56"/>
      <c r="AB164" s="57"/>
      <c r="AC164" s="197" t="s">
        <v>267</v>
      </c>
      <c r="AG164" s="64"/>
      <c r="AJ164" s="68"/>
      <c r="AK164" s="68">
        <v>0</v>
      </c>
      <c r="BB164" s="198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268</v>
      </c>
      <c r="B165" s="54" t="s">
        <v>269</v>
      </c>
      <c r="C165" s="31">
        <v>4301031201</v>
      </c>
      <c r="D165" s="547">
        <v>4680115881563</v>
      </c>
      <c r="E165" s="548"/>
      <c r="F165" s="542">
        <v>0.7</v>
      </c>
      <c r="G165" s="32">
        <v>6</v>
      </c>
      <c r="H165" s="542">
        <v>4.2</v>
      </c>
      <c r="I165" s="542">
        <v>4.41</v>
      </c>
      <c r="J165" s="32">
        <v>132</v>
      </c>
      <c r="K165" s="32" t="s">
        <v>110</v>
      </c>
      <c r="L165" s="32" t="s">
        <v>111</v>
      </c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IFERROR(IF(Y165=0,"",ROUNDUP(Y165/H165,0)*0.00902),"")</f>
        <v/>
      </c>
      <c r="AA165" s="56"/>
      <c r="AB165" s="57"/>
      <c r="AC165" s="199" t="s">
        <v>270</v>
      </c>
      <c r="AG165" s="64"/>
      <c r="AJ165" s="68" t="s">
        <v>90</v>
      </c>
      <c r="AK165" s="68">
        <v>50.4</v>
      </c>
      <c r="BB165" s="200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4301031199</v>
      </c>
      <c r="D166" s="547">
        <v>4680115880986</v>
      </c>
      <c r="E166" s="548"/>
      <c r="F166" s="542">
        <v>0.35</v>
      </c>
      <c r="G166" s="32">
        <v>6</v>
      </c>
      <c r="H166" s="542">
        <v>2.1</v>
      </c>
      <c r="I166" s="542">
        <v>2.23</v>
      </c>
      <c r="J166" s="32">
        <v>234</v>
      </c>
      <c r="K166" s="32" t="s">
        <v>67</v>
      </c>
      <c r="L166" s="32" t="s">
        <v>273</v>
      </c>
      <c r="M166" s="33" t="s">
        <v>68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1" t="s">
        <v>264</v>
      </c>
      <c r="AG166" s="64"/>
      <c r="AJ166" s="68" t="s">
        <v>90</v>
      </c>
      <c r="AK166" s="68">
        <v>37.799999999999997</v>
      </c>
      <c r="BB166" s="202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t="27" customHeight="1" x14ac:dyDescent="0.25">
      <c r="A167" s="54" t="s">
        <v>274</v>
      </c>
      <c r="B167" s="54" t="s">
        <v>275</v>
      </c>
      <c r="C167" s="31">
        <v>4301031205</v>
      </c>
      <c r="D167" s="547">
        <v>4680115881785</v>
      </c>
      <c r="E167" s="548"/>
      <c r="F167" s="542">
        <v>0.35</v>
      </c>
      <c r="G167" s="32">
        <v>6</v>
      </c>
      <c r="H167" s="542">
        <v>2.1</v>
      </c>
      <c r="I167" s="542">
        <v>2.23</v>
      </c>
      <c r="J167" s="32">
        <v>234</v>
      </c>
      <c r="K167" s="32" t="s">
        <v>67</v>
      </c>
      <c r="L167" s="32" t="s">
        <v>273</v>
      </c>
      <c r="M167" s="33" t="s">
        <v>68</v>
      </c>
      <c r="N167" s="33"/>
      <c r="O167" s="32">
        <v>40</v>
      </c>
      <c r="P167" s="6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50"/>
      <c r="R167" s="550"/>
      <c r="S167" s="550"/>
      <c r="T167" s="551"/>
      <c r="U167" s="34"/>
      <c r="V167" s="34"/>
      <c r="W167" s="35" t="s">
        <v>69</v>
      </c>
      <c r="X167" s="543">
        <v>0</v>
      </c>
      <c r="Y167" s="544">
        <f t="shared" si="5"/>
        <v>0</v>
      </c>
      <c r="Z167" s="36" t="str">
        <f>IFERROR(IF(Y167=0,"",ROUNDUP(Y167/H167,0)*0.00502),"")</f>
        <v/>
      </c>
      <c r="AA167" s="56"/>
      <c r="AB167" s="57"/>
      <c r="AC167" s="203" t="s">
        <v>267</v>
      </c>
      <c r="AG167" s="64"/>
      <c r="AJ167" s="68" t="s">
        <v>90</v>
      </c>
      <c r="AK167" s="68">
        <v>37.799999999999997</v>
      </c>
      <c r="BB167" s="204" t="s">
        <v>1</v>
      </c>
      <c r="BM167" s="64">
        <f t="shared" si="6"/>
        <v>0</v>
      </c>
      <c r="BN167" s="64">
        <f t="shared" si="7"/>
        <v>0</v>
      </c>
      <c r="BO167" s="64">
        <f t="shared" si="8"/>
        <v>0</v>
      </c>
      <c r="BP167" s="64">
        <f t="shared" si="9"/>
        <v>0</v>
      </c>
    </row>
    <row r="168" spans="1:68" ht="27" customHeight="1" x14ac:dyDescent="0.25">
      <c r="A168" s="54" t="s">
        <v>276</v>
      </c>
      <c r="B168" s="54" t="s">
        <v>277</v>
      </c>
      <c r="C168" s="31">
        <v>4301031399</v>
      </c>
      <c r="D168" s="547">
        <v>4680115886537</v>
      </c>
      <c r="E168" s="548"/>
      <c r="F168" s="542">
        <v>0.3</v>
      </c>
      <c r="G168" s="32">
        <v>6</v>
      </c>
      <c r="H168" s="542">
        <v>1.8</v>
      </c>
      <c r="I168" s="542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50"/>
      <c r="R168" s="550"/>
      <c r="S168" s="550"/>
      <c r="T168" s="551"/>
      <c r="U168" s="34"/>
      <c r="V168" s="34"/>
      <c r="W168" s="35" t="s">
        <v>69</v>
      </c>
      <c r="X168" s="543">
        <v>0</v>
      </c>
      <c r="Y168" s="544">
        <f t="shared" si="5"/>
        <v>0</v>
      </c>
      <c r="Z168" s="36" t="str">
        <f>IFERROR(IF(Y168=0,"",ROUNDUP(Y168/H168,0)*0.00502),"")</f>
        <v/>
      </c>
      <c r="AA168" s="56"/>
      <c r="AB168" s="57"/>
      <c r="AC168" s="205" t="s">
        <v>278</v>
      </c>
      <c r="AG168" s="64"/>
      <c r="AJ168" s="68"/>
      <c r="AK168" s="68">
        <v>0</v>
      </c>
      <c r="BB168" s="206" t="s">
        <v>1</v>
      </c>
      <c r="BM168" s="64">
        <f t="shared" si="6"/>
        <v>0</v>
      </c>
      <c r="BN168" s="64">
        <f t="shared" si="7"/>
        <v>0</v>
      </c>
      <c r="BO168" s="64">
        <f t="shared" si="8"/>
        <v>0</v>
      </c>
      <c r="BP168" s="64">
        <f t="shared" si="9"/>
        <v>0</v>
      </c>
    </row>
    <row r="169" spans="1:68" ht="37.5" customHeight="1" x14ac:dyDescent="0.25">
      <c r="A169" s="54" t="s">
        <v>279</v>
      </c>
      <c r="B169" s="54" t="s">
        <v>280</v>
      </c>
      <c r="C169" s="31">
        <v>4301031202</v>
      </c>
      <c r="D169" s="547">
        <v>4680115881679</v>
      </c>
      <c r="E169" s="548"/>
      <c r="F169" s="542">
        <v>0.35</v>
      </c>
      <c r="G169" s="32">
        <v>6</v>
      </c>
      <c r="H169" s="542">
        <v>2.1</v>
      </c>
      <c r="I169" s="542">
        <v>2.2000000000000002</v>
      </c>
      <c r="J169" s="32">
        <v>234</v>
      </c>
      <c r="K169" s="32" t="s">
        <v>67</v>
      </c>
      <c r="L169" s="32" t="s">
        <v>273</v>
      </c>
      <c r="M169" s="33" t="s">
        <v>68</v>
      </c>
      <c r="N169" s="33"/>
      <c r="O169" s="32">
        <v>40</v>
      </c>
      <c r="P169" s="6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50"/>
      <c r="R169" s="550"/>
      <c r="S169" s="550"/>
      <c r="T169" s="551"/>
      <c r="U169" s="34"/>
      <c r="V169" s="34"/>
      <c r="W169" s="35" t="s">
        <v>69</v>
      </c>
      <c r="X169" s="543">
        <v>0</v>
      </c>
      <c r="Y169" s="544">
        <f t="shared" si="5"/>
        <v>0</v>
      </c>
      <c r="Z169" s="36" t="str">
        <f>IFERROR(IF(Y169=0,"",ROUNDUP(Y169/H169,0)*0.00502),"")</f>
        <v/>
      </c>
      <c r="AA169" s="56"/>
      <c r="AB169" s="57"/>
      <c r="AC169" s="207" t="s">
        <v>270</v>
      </c>
      <c r="AG169" s="64"/>
      <c r="AJ169" s="68" t="s">
        <v>90</v>
      </c>
      <c r="AK169" s="68">
        <v>37.799999999999997</v>
      </c>
      <c r="BB169" s="208" t="s">
        <v>1</v>
      </c>
      <c r="BM169" s="64">
        <f t="shared" si="6"/>
        <v>0</v>
      </c>
      <c r="BN169" s="64">
        <f t="shared" si="7"/>
        <v>0</v>
      </c>
      <c r="BO169" s="64">
        <f t="shared" si="8"/>
        <v>0</v>
      </c>
      <c r="BP169" s="64">
        <f t="shared" si="9"/>
        <v>0</v>
      </c>
    </row>
    <row r="170" spans="1:68" ht="27" customHeight="1" x14ac:dyDescent="0.25">
      <c r="A170" s="54" t="s">
        <v>281</v>
      </c>
      <c r="B170" s="54" t="s">
        <v>282</v>
      </c>
      <c r="C170" s="31">
        <v>4301031158</v>
      </c>
      <c r="D170" s="547">
        <v>4680115880191</v>
      </c>
      <c r="E170" s="548"/>
      <c r="F170" s="542">
        <v>0.4</v>
      </c>
      <c r="G170" s="32">
        <v>6</v>
      </c>
      <c r="H170" s="542">
        <v>2.4</v>
      </c>
      <c r="I170" s="542">
        <v>2.58</v>
      </c>
      <c r="J170" s="32">
        <v>182</v>
      </c>
      <c r="K170" s="32" t="s">
        <v>76</v>
      </c>
      <c r="L170" s="32"/>
      <c r="M170" s="33" t="s">
        <v>68</v>
      </c>
      <c r="N170" s="33"/>
      <c r="O170" s="32">
        <v>40</v>
      </c>
      <c r="P170" s="5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 t="shared" si="5"/>
        <v>0</v>
      </c>
      <c r="Z170" s="36" t="str">
        <f>IFERROR(IF(Y170=0,"",ROUNDUP(Y170/H170,0)*0.00651),"")</f>
        <v/>
      </c>
      <c r="AA170" s="56"/>
      <c r="AB170" s="57"/>
      <c r="AC170" s="209" t="s">
        <v>270</v>
      </c>
      <c r="AG170" s="64"/>
      <c r="AJ170" s="68"/>
      <c r="AK170" s="68">
        <v>0</v>
      </c>
      <c r="BB170" s="210" t="s">
        <v>1</v>
      </c>
      <c r="BM170" s="64">
        <f t="shared" si="6"/>
        <v>0</v>
      </c>
      <c r="BN170" s="64">
        <f t="shared" si="7"/>
        <v>0</v>
      </c>
      <c r="BO170" s="64">
        <f t="shared" si="8"/>
        <v>0</v>
      </c>
      <c r="BP170" s="64">
        <f t="shared" si="9"/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4301031245</v>
      </c>
      <c r="D171" s="547">
        <v>4680115883963</v>
      </c>
      <c r="E171" s="548"/>
      <c r="F171" s="542">
        <v>0.28000000000000003</v>
      </c>
      <c r="G171" s="32">
        <v>6</v>
      </c>
      <c r="H171" s="542">
        <v>1.68</v>
      </c>
      <c r="I171" s="542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2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 t="shared" si="5"/>
        <v>0</v>
      </c>
      <c r="Z171" s="36" t="str">
        <f>IFERROR(IF(Y171=0,"",ROUNDUP(Y171/H171,0)*0.00502),"")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 t="shared" si="6"/>
        <v>0</v>
      </c>
      <c r="BN171" s="64">
        <f t="shared" si="7"/>
        <v>0</v>
      </c>
      <c r="BO171" s="64">
        <f t="shared" si="8"/>
        <v>0</v>
      </c>
      <c r="BP171" s="64">
        <f t="shared" si="9"/>
        <v>0</v>
      </c>
    </row>
    <row r="172" spans="1:68" x14ac:dyDescent="0.2">
      <c r="A172" s="553"/>
      <c r="B172" s="554"/>
      <c r="C172" s="554"/>
      <c r="D172" s="554"/>
      <c r="E172" s="554"/>
      <c r="F172" s="554"/>
      <c r="G172" s="554"/>
      <c r="H172" s="554"/>
      <c r="I172" s="554"/>
      <c r="J172" s="554"/>
      <c r="K172" s="554"/>
      <c r="L172" s="554"/>
      <c r="M172" s="554"/>
      <c r="N172" s="554"/>
      <c r="O172" s="555"/>
      <c r="P172" s="562" t="s">
        <v>71</v>
      </c>
      <c r="Q172" s="563"/>
      <c r="R172" s="563"/>
      <c r="S172" s="563"/>
      <c r="T172" s="563"/>
      <c r="U172" s="563"/>
      <c r="V172" s="564"/>
      <c r="W172" s="37" t="s">
        <v>72</v>
      </c>
      <c r="X172" s="545">
        <f>IFERROR(X163/H163,"0")+IFERROR(X164/H164,"0")+IFERROR(X165/H165,"0")+IFERROR(X166/H166,"0")+IFERROR(X167/H167,"0")+IFERROR(X168/H168,"0")+IFERROR(X169/H169,"0")+IFERROR(X170/H170,"0")+IFERROR(X171/H171,"0")</f>
        <v>0</v>
      </c>
      <c r="Y172" s="545">
        <f>IFERROR(Y163/H163,"0")+IFERROR(Y164/H164,"0")+IFERROR(Y165/H165,"0")+IFERROR(Y166/H166,"0")+IFERROR(Y167/H167,"0")+IFERROR(Y168/H168,"0")+IFERROR(Y169/H169,"0")+IFERROR(Y170/H170,"0")+IFERROR(Y171/H171,"0")</f>
        <v>0</v>
      </c>
      <c r="Z172" s="54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46"/>
      <c r="AB172" s="546"/>
      <c r="AC172" s="546"/>
    </row>
    <row r="173" spans="1:68" x14ac:dyDescent="0.2">
      <c r="A173" s="554"/>
      <c r="B173" s="554"/>
      <c r="C173" s="554"/>
      <c r="D173" s="554"/>
      <c r="E173" s="554"/>
      <c r="F173" s="554"/>
      <c r="G173" s="554"/>
      <c r="H173" s="554"/>
      <c r="I173" s="554"/>
      <c r="J173" s="554"/>
      <c r="K173" s="554"/>
      <c r="L173" s="554"/>
      <c r="M173" s="554"/>
      <c r="N173" s="554"/>
      <c r="O173" s="555"/>
      <c r="P173" s="562" t="s">
        <v>71</v>
      </c>
      <c r="Q173" s="563"/>
      <c r="R173" s="563"/>
      <c r="S173" s="563"/>
      <c r="T173" s="563"/>
      <c r="U173" s="563"/>
      <c r="V173" s="564"/>
      <c r="W173" s="37" t="s">
        <v>69</v>
      </c>
      <c r="X173" s="545">
        <f>IFERROR(SUM(X163:X171),"0")</f>
        <v>0</v>
      </c>
      <c r="Y173" s="545">
        <f>IFERROR(SUM(Y163:Y171),"0")</f>
        <v>0</v>
      </c>
      <c r="Z173" s="37"/>
      <c r="AA173" s="546"/>
      <c r="AB173" s="546"/>
      <c r="AC173" s="546"/>
    </row>
    <row r="174" spans="1:68" ht="14.25" customHeight="1" x14ac:dyDescent="0.25">
      <c r="A174" s="558" t="s">
        <v>93</v>
      </c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54"/>
      <c r="P174" s="554"/>
      <c r="Q174" s="554"/>
      <c r="R174" s="554"/>
      <c r="S174" s="554"/>
      <c r="T174" s="554"/>
      <c r="U174" s="554"/>
      <c r="V174" s="554"/>
      <c r="W174" s="554"/>
      <c r="X174" s="554"/>
      <c r="Y174" s="554"/>
      <c r="Z174" s="554"/>
      <c r="AA174" s="539"/>
      <c r="AB174" s="539"/>
      <c r="AC174" s="539"/>
    </row>
    <row r="175" spans="1:68" ht="27" customHeight="1" x14ac:dyDescent="0.25">
      <c r="A175" s="54" t="s">
        <v>286</v>
      </c>
      <c r="B175" s="54" t="s">
        <v>287</v>
      </c>
      <c r="C175" s="31">
        <v>4301032053</v>
      </c>
      <c r="D175" s="547">
        <v>4680115886780</v>
      </c>
      <c r="E175" s="548"/>
      <c r="F175" s="542">
        <v>7.0000000000000007E-2</v>
      </c>
      <c r="G175" s="32">
        <v>18</v>
      </c>
      <c r="H175" s="542">
        <v>1.26</v>
      </c>
      <c r="I175" s="542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60</v>
      </c>
      <c r="P175" s="78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50"/>
      <c r="R175" s="550"/>
      <c r="S175" s="550"/>
      <c r="T175" s="551"/>
      <c r="U175" s="34"/>
      <c r="V175" s="34"/>
      <c r="W175" s="35" t="s">
        <v>69</v>
      </c>
      <c r="X175" s="543">
        <v>0</v>
      </c>
      <c r="Y175" s="54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3" t="s">
        <v>290</v>
      </c>
      <c r="AG175" s="64"/>
      <c r="AJ175" s="68"/>
      <c r="AK175" s="68">
        <v>0</v>
      </c>
      <c r="BB175" s="21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4301032051</v>
      </c>
      <c r="D176" s="547">
        <v>4680115886742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0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293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294</v>
      </c>
      <c r="B177" s="54" t="s">
        <v>295</v>
      </c>
      <c r="C177" s="31">
        <v>4301032052</v>
      </c>
      <c r="D177" s="547">
        <v>4680115886766</v>
      </c>
      <c r="E177" s="548"/>
      <c r="F177" s="542">
        <v>7.0000000000000007E-2</v>
      </c>
      <c r="G177" s="32">
        <v>18</v>
      </c>
      <c r="H177" s="542">
        <v>1.26</v>
      </c>
      <c r="I177" s="54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79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50"/>
      <c r="R177" s="550"/>
      <c r="S177" s="550"/>
      <c r="T177" s="551"/>
      <c r="U177" s="34"/>
      <c r="V177" s="34"/>
      <c r="W177" s="35" t="s">
        <v>69</v>
      </c>
      <c r="X177" s="543">
        <v>0</v>
      </c>
      <c r="Y177" s="54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293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53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55"/>
      <c r="P178" s="562" t="s">
        <v>71</v>
      </c>
      <c r="Q178" s="563"/>
      <c r="R178" s="563"/>
      <c r="S178" s="563"/>
      <c r="T178" s="563"/>
      <c r="U178" s="563"/>
      <c r="V178" s="564"/>
      <c r="W178" s="37" t="s">
        <v>72</v>
      </c>
      <c r="X178" s="545">
        <f>IFERROR(X175/H175,"0")+IFERROR(X176/H176,"0")+IFERROR(X177/H177,"0")</f>
        <v>0</v>
      </c>
      <c r="Y178" s="545">
        <f>IFERROR(Y175/H175,"0")+IFERROR(Y176/H176,"0")+IFERROR(Y177/H177,"0")</f>
        <v>0</v>
      </c>
      <c r="Z178" s="545">
        <f>IFERROR(IF(Z175="",0,Z175),"0")+IFERROR(IF(Z176="",0,Z176),"0")+IFERROR(IF(Z177="",0,Z177),"0")</f>
        <v>0</v>
      </c>
      <c r="AA178" s="546"/>
      <c r="AB178" s="546"/>
      <c r="AC178" s="546"/>
    </row>
    <row r="179" spans="1:68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55"/>
      <c r="P179" s="562" t="s">
        <v>71</v>
      </c>
      <c r="Q179" s="563"/>
      <c r="R179" s="563"/>
      <c r="S179" s="563"/>
      <c r="T179" s="563"/>
      <c r="U179" s="563"/>
      <c r="V179" s="564"/>
      <c r="W179" s="37" t="s">
        <v>69</v>
      </c>
      <c r="X179" s="545">
        <f>IFERROR(SUM(X175:X177),"0")</f>
        <v>0</v>
      </c>
      <c r="Y179" s="545">
        <f>IFERROR(SUM(Y175:Y177),"0")</f>
        <v>0</v>
      </c>
      <c r="Z179" s="37"/>
      <c r="AA179" s="546"/>
      <c r="AB179" s="546"/>
      <c r="AC179" s="546"/>
    </row>
    <row r="180" spans="1:68" ht="14.25" customHeight="1" x14ac:dyDescent="0.25">
      <c r="A180" s="558" t="s">
        <v>296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39"/>
      <c r="AB180" s="539"/>
      <c r="AC180" s="539"/>
    </row>
    <row r="181" spans="1:68" ht="27" customHeight="1" x14ac:dyDescent="0.25">
      <c r="A181" s="54" t="s">
        <v>297</v>
      </c>
      <c r="B181" s="54" t="s">
        <v>298</v>
      </c>
      <c r="C181" s="31">
        <v>4301170013</v>
      </c>
      <c r="D181" s="547">
        <v>4680115886797</v>
      </c>
      <c r="E181" s="548"/>
      <c r="F181" s="542">
        <v>7.0000000000000007E-2</v>
      </c>
      <c r="G181" s="32">
        <v>18</v>
      </c>
      <c r="H181" s="542">
        <v>1.26</v>
      </c>
      <c r="I181" s="542">
        <v>1.45</v>
      </c>
      <c r="J181" s="32">
        <v>216</v>
      </c>
      <c r="K181" s="32" t="s">
        <v>288</v>
      </c>
      <c r="L181" s="32"/>
      <c r="M181" s="33" t="s">
        <v>289</v>
      </c>
      <c r="N181" s="33"/>
      <c r="O181" s="32">
        <v>90</v>
      </c>
      <c r="P181" s="84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19" t="s">
        <v>293</v>
      </c>
      <c r="AG181" s="64"/>
      <c r="AJ181" s="68"/>
      <c r="AK181" s="68">
        <v>0</v>
      </c>
      <c r="BB181" s="22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53"/>
      <c r="B182" s="554"/>
      <c r="C182" s="554"/>
      <c r="D182" s="554"/>
      <c r="E182" s="554"/>
      <c r="F182" s="554"/>
      <c r="G182" s="554"/>
      <c r="H182" s="554"/>
      <c r="I182" s="554"/>
      <c r="J182" s="554"/>
      <c r="K182" s="554"/>
      <c r="L182" s="554"/>
      <c r="M182" s="554"/>
      <c r="N182" s="554"/>
      <c r="O182" s="555"/>
      <c r="P182" s="562" t="s">
        <v>71</v>
      </c>
      <c r="Q182" s="563"/>
      <c r="R182" s="563"/>
      <c r="S182" s="563"/>
      <c r="T182" s="563"/>
      <c r="U182" s="563"/>
      <c r="V182" s="564"/>
      <c r="W182" s="37" t="s">
        <v>72</v>
      </c>
      <c r="X182" s="545">
        <f>IFERROR(X181/H181,"0")</f>
        <v>0</v>
      </c>
      <c r="Y182" s="545">
        <f>IFERROR(Y181/H181,"0")</f>
        <v>0</v>
      </c>
      <c r="Z182" s="545">
        <f>IFERROR(IF(Z181="",0,Z181),"0")</f>
        <v>0</v>
      </c>
      <c r="AA182" s="546"/>
      <c r="AB182" s="546"/>
      <c r="AC182" s="546"/>
    </row>
    <row r="183" spans="1:68" x14ac:dyDescent="0.2">
      <c r="A183" s="554"/>
      <c r="B183" s="554"/>
      <c r="C183" s="554"/>
      <c r="D183" s="554"/>
      <c r="E183" s="554"/>
      <c r="F183" s="554"/>
      <c r="G183" s="554"/>
      <c r="H183" s="554"/>
      <c r="I183" s="554"/>
      <c r="J183" s="554"/>
      <c r="K183" s="554"/>
      <c r="L183" s="554"/>
      <c r="M183" s="554"/>
      <c r="N183" s="554"/>
      <c r="O183" s="555"/>
      <c r="P183" s="562" t="s">
        <v>71</v>
      </c>
      <c r="Q183" s="563"/>
      <c r="R183" s="563"/>
      <c r="S183" s="563"/>
      <c r="T183" s="563"/>
      <c r="U183" s="563"/>
      <c r="V183" s="564"/>
      <c r="W183" s="37" t="s">
        <v>69</v>
      </c>
      <c r="X183" s="545">
        <f>IFERROR(SUM(X181:X181),"0")</f>
        <v>0</v>
      </c>
      <c r="Y183" s="545">
        <f>IFERROR(SUM(Y181:Y181),"0")</f>
        <v>0</v>
      </c>
      <c r="Z183" s="37"/>
      <c r="AA183" s="546"/>
      <c r="AB183" s="546"/>
      <c r="AC183" s="546"/>
    </row>
    <row r="184" spans="1:68" ht="16.5" customHeight="1" x14ac:dyDescent="0.25">
      <c r="A184" s="559" t="s">
        <v>299</v>
      </c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54"/>
      <c r="P184" s="554"/>
      <c r="Q184" s="554"/>
      <c r="R184" s="554"/>
      <c r="S184" s="554"/>
      <c r="T184" s="554"/>
      <c r="U184" s="554"/>
      <c r="V184" s="554"/>
      <c r="W184" s="554"/>
      <c r="X184" s="554"/>
      <c r="Y184" s="554"/>
      <c r="Z184" s="554"/>
      <c r="AA184" s="538"/>
      <c r="AB184" s="538"/>
      <c r="AC184" s="538"/>
    </row>
    <row r="185" spans="1:68" ht="14.25" customHeight="1" x14ac:dyDescent="0.25">
      <c r="A185" s="558" t="s">
        <v>101</v>
      </c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54"/>
      <c r="P185" s="554"/>
      <c r="Q185" s="554"/>
      <c r="R185" s="554"/>
      <c r="S185" s="554"/>
      <c r="T185" s="554"/>
      <c r="U185" s="554"/>
      <c r="V185" s="554"/>
      <c r="W185" s="554"/>
      <c r="X185" s="554"/>
      <c r="Y185" s="554"/>
      <c r="Z185" s="554"/>
      <c r="AA185" s="539"/>
      <c r="AB185" s="539"/>
      <c r="AC185" s="539"/>
    </row>
    <row r="186" spans="1:68" ht="16.5" customHeight="1" x14ac:dyDescent="0.25">
      <c r="A186" s="54" t="s">
        <v>300</v>
      </c>
      <c r="B186" s="54" t="s">
        <v>301</v>
      </c>
      <c r="C186" s="31">
        <v>4301011450</v>
      </c>
      <c r="D186" s="547">
        <v>4680115881402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104</v>
      </c>
      <c r="L186" s="32"/>
      <c r="M186" s="33" t="s">
        <v>106</v>
      </c>
      <c r="N186" s="33"/>
      <c r="O186" s="32">
        <v>55</v>
      </c>
      <c r="P186" s="8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302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303</v>
      </c>
      <c r="B187" s="54" t="s">
        <v>304</v>
      </c>
      <c r="C187" s="31">
        <v>4301011768</v>
      </c>
      <c r="D187" s="547">
        <v>4680115881396</v>
      </c>
      <c r="E187" s="548"/>
      <c r="F187" s="542">
        <v>0.45</v>
      </c>
      <c r="G187" s="32">
        <v>6</v>
      </c>
      <c r="H187" s="542">
        <v>2.7</v>
      </c>
      <c r="I187" s="542">
        <v>2.88</v>
      </c>
      <c r="J187" s="32">
        <v>182</v>
      </c>
      <c r="K187" s="32" t="s">
        <v>76</v>
      </c>
      <c r="L187" s="32" t="s">
        <v>88</v>
      </c>
      <c r="M187" s="33" t="s">
        <v>106</v>
      </c>
      <c r="N187" s="33"/>
      <c r="O187" s="32">
        <v>55</v>
      </c>
      <c r="P187" s="65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302</v>
      </c>
      <c r="AG187" s="64"/>
      <c r="AJ187" s="68" t="s">
        <v>90</v>
      </c>
      <c r="AK187" s="68">
        <v>37.799999999999997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53"/>
      <c r="B188" s="554"/>
      <c r="C188" s="554"/>
      <c r="D188" s="554"/>
      <c r="E188" s="554"/>
      <c r="F188" s="554"/>
      <c r="G188" s="554"/>
      <c r="H188" s="554"/>
      <c r="I188" s="554"/>
      <c r="J188" s="554"/>
      <c r="K188" s="554"/>
      <c r="L188" s="554"/>
      <c r="M188" s="554"/>
      <c r="N188" s="554"/>
      <c r="O188" s="555"/>
      <c r="P188" s="562" t="s">
        <v>71</v>
      </c>
      <c r="Q188" s="563"/>
      <c r="R188" s="563"/>
      <c r="S188" s="563"/>
      <c r="T188" s="563"/>
      <c r="U188" s="563"/>
      <c r="V188" s="564"/>
      <c r="W188" s="37" t="s">
        <v>72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x14ac:dyDescent="0.2">
      <c r="A189" s="554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55"/>
      <c r="P189" s="562" t="s">
        <v>71</v>
      </c>
      <c r="Q189" s="563"/>
      <c r="R189" s="563"/>
      <c r="S189" s="563"/>
      <c r="T189" s="563"/>
      <c r="U189" s="563"/>
      <c r="V189" s="564"/>
      <c r="W189" s="37" t="s">
        <v>69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customHeight="1" x14ac:dyDescent="0.25">
      <c r="A190" s="558" t="s">
        <v>136</v>
      </c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54"/>
      <c r="P190" s="554"/>
      <c r="Q190" s="554"/>
      <c r="R190" s="554"/>
      <c r="S190" s="554"/>
      <c r="T190" s="554"/>
      <c r="U190" s="554"/>
      <c r="V190" s="554"/>
      <c r="W190" s="554"/>
      <c r="X190" s="554"/>
      <c r="Y190" s="554"/>
      <c r="Z190" s="554"/>
      <c r="AA190" s="539"/>
      <c r="AB190" s="539"/>
      <c r="AC190" s="539"/>
    </row>
    <row r="191" spans="1:68" ht="16.5" customHeight="1" x14ac:dyDescent="0.25">
      <c r="A191" s="54" t="s">
        <v>305</v>
      </c>
      <c r="B191" s="54" t="s">
        <v>306</v>
      </c>
      <c r="C191" s="31">
        <v>4301020261</v>
      </c>
      <c r="D191" s="547">
        <v>4680115882935</v>
      </c>
      <c r="E191" s="548"/>
      <c r="F191" s="542">
        <v>1.35</v>
      </c>
      <c r="G191" s="32">
        <v>8</v>
      </c>
      <c r="H191" s="542">
        <v>10.8</v>
      </c>
      <c r="I191" s="542">
        <v>11.234999999999999</v>
      </c>
      <c r="J191" s="32">
        <v>64</v>
      </c>
      <c r="K191" s="32" t="s">
        <v>104</v>
      </c>
      <c r="L191" s="32"/>
      <c r="M191" s="33" t="s">
        <v>106</v>
      </c>
      <c r="N191" s="33"/>
      <c r="O191" s="32">
        <v>50</v>
      </c>
      <c r="P191" s="82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25" t="s">
        <v>307</v>
      </c>
      <c r="AG191" s="64"/>
      <c r="AJ191" s="68"/>
      <c r="AK191" s="68">
        <v>0</v>
      </c>
      <c r="BB191" s="226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308</v>
      </c>
      <c r="B192" s="54" t="s">
        <v>309</v>
      </c>
      <c r="C192" s="31">
        <v>4301020220</v>
      </c>
      <c r="D192" s="547">
        <v>4680115880764</v>
      </c>
      <c r="E192" s="548"/>
      <c r="F192" s="542">
        <v>0.35</v>
      </c>
      <c r="G192" s="32">
        <v>6</v>
      </c>
      <c r="H192" s="542">
        <v>2.1</v>
      </c>
      <c r="I192" s="542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4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53"/>
      <c r="B193" s="554"/>
      <c r="C193" s="554"/>
      <c r="D193" s="554"/>
      <c r="E193" s="554"/>
      <c r="F193" s="554"/>
      <c r="G193" s="554"/>
      <c r="H193" s="554"/>
      <c r="I193" s="554"/>
      <c r="J193" s="554"/>
      <c r="K193" s="554"/>
      <c r="L193" s="554"/>
      <c r="M193" s="554"/>
      <c r="N193" s="554"/>
      <c r="O193" s="555"/>
      <c r="P193" s="562" t="s">
        <v>71</v>
      </c>
      <c r="Q193" s="563"/>
      <c r="R193" s="563"/>
      <c r="S193" s="563"/>
      <c r="T193" s="563"/>
      <c r="U193" s="563"/>
      <c r="V193" s="564"/>
      <c r="W193" s="37" t="s">
        <v>72</v>
      </c>
      <c r="X193" s="545">
        <f>IFERROR(X191/H191,"0")+IFERROR(X192/H192,"0")</f>
        <v>0</v>
      </c>
      <c r="Y193" s="545">
        <f>IFERROR(Y191/H191,"0")+IFERROR(Y192/H192,"0")</f>
        <v>0</v>
      </c>
      <c r="Z193" s="545">
        <f>IFERROR(IF(Z191="",0,Z191),"0")+IFERROR(IF(Z192="",0,Z192),"0")</f>
        <v>0</v>
      </c>
      <c r="AA193" s="546"/>
      <c r="AB193" s="546"/>
      <c r="AC193" s="546"/>
    </row>
    <row r="194" spans="1:68" x14ac:dyDescent="0.2">
      <c r="A194" s="554"/>
      <c r="B194" s="554"/>
      <c r="C194" s="554"/>
      <c r="D194" s="554"/>
      <c r="E194" s="554"/>
      <c r="F194" s="554"/>
      <c r="G194" s="554"/>
      <c r="H194" s="554"/>
      <c r="I194" s="554"/>
      <c r="J194" s="554"/>
      <c r="K194" s="554"/>
      <c r="L194" s="554"/>
      <c r="M194" s="554"/>
      <c r="N194" s="554"/>
      <c r="O194" s="555"/>
      <c r="P194" s="562" t="s">
        <v>71</v>
      </c>
      <c r="Q194" s="563"/>
      <c r="R194" s="563"/>
      <c r="S194" s="563"/>
      <c r="T194" s="563"/>
      <c r="U194" s="563"/>
      <c r="V194" s="564"/>
      <c r="W194" s="37" t="s">
        <v>69</v>
      </c>
      <c r="X194" s="545">
        <f>IFERROR(SUM(X191:X192),"0")</f>
        <v>0</v>
      </c>
      <c r="Y194" s="545">
        <f>IFERROR(SUM(Y191:Y192),"0")</f>
        <v>0</v>
      </c>
      <c r="Z194" s="37"/>
      <c r="AA194" s="546"/>
      <c r="AB194" s="546"/>
      <c r="AC194" s="546"/>
    </row>
    <row r="195" spans="1:68" ht="14.25" customHeight="1" x14ac:dyDescent="0.25">
      <c r="A195" s="558" t="s">
        <v>64</v>
      </c>
      <c r="B195" s="554"/>
      <c r="C195" s="554"/>
      <c r="D195" s="554"/>
      <c r="E195" s="554"/>
      <c r="F195" s="554"/>
      <c r="G195" s="554"/>
      <c r="H195" s="554"/>
      <c r="I195" s="554"/>
      <c r="J195" s="554"/>
      <c r="K195" s="554"/>
      <c r="L195" s="554"/>
      <c r="M195" s="554"/>
      <c r="N195" s="554"/>
      <c r="O195" s="554"/>
      <c r="P195" s="554"/>
      <c r="Q195" s="554"/>
      <c r="R195" s="554"/>
      <c r="S195" s="554"/>
      <c r="T195" s="554"/>
      <c r="U195" s="554"/>
      <c r="V195" s="554"/>
      <c r="W195" s="554"/>
      <c r="X195" s="554"/>
      <c r="Y195" s="554"/>
      <c r="Z195" s="554"/>
      <c r="AA195" s="539"/>
      <c r="AB195" s="539"/>
      <c r="AC195" s="539"/>
    </row>
    <row r="196" spans="1:68" ht="27" customHeight="1" x14ac:dyDescent="0.25">
      <c r="A196" s="54" t="s">
        <v>310</v>
      </c>
      <c r="B196" s="54" t="s">
        <v>311</v>
      </c>
      <c r="C196" s="31">
        <v>4301031224</v>
      </c>
      <c r="D196" s="547">
        <v>4680115882683</v>
      </c>
      <c r="E196" s="548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110</v>
      </c>
      <c r="L196" s="32" t="s">
        <v>111</v>
      </c>
      <c r="M196" s="33" t="s">
        <v>68</v>
      </c>
      <c r="N196" s="33"/>
      <c r="O196" s="32">
        <v>40</v>
      </c>
      <c r="P196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0</v>
      </c>
      <c r="Y196" s="544">
        <f t="shared" ref="Y196:Y203" si="10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29" t="s">
        <v>312</v>
      </c>
      <c r="AG196" s="64"/>
      <c r="AJ196" s="68" t="s">
        <v>90</v>
      </c>
      <c r="AK196" s="68">
        <v>64.8</v>
      </c>
      <c r="BB196" s="230" t="s">
        <v>1</v>
      </c>
      <c r="BM196" s="64">
        <f t="shared" ref="BM196:BM203" si="11">IFERROR(X196*I196/H196,"0")</f>
        <v>0</v>
      </c>
      <c r="BN196" s="64">
        <f t="shared" ref="BN196:BN203" si="12">IFERROR(Y196*I196/H196,"0")</f>
        <v>0</v>
      </c>
      <c r="BO196" s="64">
        <f t="shared" ref="BO196:BO203" si="13">IFERROR(1/J196*(X196/H196),"0")</f>
        <v>0</v>
      </c>
      <c r="BP196" s="64">
        <f t="shared" ref="BP196:BP203" si="14">IFERROR(1/J196*(Y196/H196),"0")</f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4301031230</v>
      </c>
      <c r="D197" s="547">
        <v>4680115882690</v>
      </c>
      <c r="E197" s="548"/>
      <c r="F197" s="542">
        <v>0.9</v>
      </c>
      <c r="G197" s="32">
        <v>6</v>
      </c>
      <c r="H197" s="542">
        <v>5.4</v>
      </c>
      <c r="I197" s="542">
        <v>5.61</v>
      </c>
      <c r="J197" s="32">
        <v>132</v>
      </c>
      <c r="K197" s="32" t="s">
        <v>110</v>
      </c>
      <c r="L197" s="32" t="s">
        <v>111</v>
      </c>
      <c r="M197" s="33" t="s">
        <v>68</v>
      </c>
      <c r="N197" s="33"/>
      <c r="O197" s="32">
        <v>40</v>
      </c>
      <c r="P197" s="6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IFERROR(IF(Y197=0,"",ROUNDUP(Y197/H197,0)*0.00902),"")</f>
        <v/>
      </c>
      <c r="AA197" s="56"/>
      <c r="AB197" s="57"/>
      <c r="AC197" s="231" t="s">
        <v>315</v>
      </c>
      <c r="AG197" s="64"/>
      <c r="AJ197" s="68" t="s">
        <v>90</v>
      </c>
      <c r="AK197" s="68">
        <v>64.8</v>
      </c>
      <c r="BB197" s="232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4301031220</v>
      </c>
      <c r="D198" s="547">
        <v>4680115882669</v>
      </c>
      <c r="E198" s="548"/>
      <c r="F198" s="542">
        <v>0.9</v>
      </c>
      <c r="G198" s="32">
        <v>6</v>
      </c>
      <c r="H198" s="542">
        <v>5.4</v>
      </c>
      <c r="I198" s="542">
        <v>5.61</v>
      </c>
      <c r="J198" s="32">
        <v>132</v>
      </c>
      <c r="K198" s="32" t="s">
        <v>110</v>
      </c>
      <c r="L198" s="32" t="s">
        <v>111</v>
      </c>
      <c r="M198" s="33" t="s">
        <v>68</v>
      </c>
      <c r="N198" s="33"/>
      <c r="O198" s="32">
        <v>40</v>
      </c>
      <c r="P198" s="82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0</v>
      </c>
      <c r="Y198" s="544">
        <f t="shared" si="10"/>
        <v>0</v>
      </c>
      <c r="Z198" s="36" t="str">
        <f>IFERROR(IF(Y198=0,"",ROUNDUP(Y198/H198,0)*0.00902),"")</f>
        <v/>
      </c>
      <c r="AA198" s="56"/>
      <c r="AB198" s="57"/>
      <c r="AC198" s="233" t="s">
        <v>318</v>
      </c>
      <c r="AG198" s="64"/>
      <c r="AJ198" s="68" t="s">
        <v>90</v>
      </c>
      <c r="AK198" s="68">
        <v>64.8</v>
      </c>
      <c r="BB198" s="234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4301031221</v>
      </c>
      <c r="D199" s="547">
        <v>4680115882676</v>
      </c>
      <c r="E199" s="548"/>
      <c r="F199" s="542">
        <v>0.9</v>
      </c>
      <c r="G199" s="32">
        <v>6</v>
      </c>
      <c r="H199" s="542">
        <v>5.4</v>
      </c>
      <c r="I199" s="542">
        <v>5.61</v>
      </c>
      <c r="J199" s="32">
        <v>132</v>
      </c>
      <c r="K199" s="32" t="s">
        <v>110</v>
      </c>
      <c r="L199" s="32" t="s">
        <v>111</v>
      </c>
      <c r="M199" s="33" t="s">
        <v>68</v>
      </c>
      <c r="N199" s="33"/>
      <c r="O199" s="32">
        <v>40</v>
      </c>
      <c r="P199" s="8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50"/>
      <c r="R199" s="550"/>
      <c r="S199" s="550"/>
      <c r="T199" s="551"/>
      <c r="U199" s="34"/>
      <c r="V199" s="34"/>
      <c r="W199" s="35" t="s">
        <v>69</v>
      </c>
      <c r="X199" s="543">
        <v>0</v>
      </c>
      <c r="Y199" s="544">
        <f t="shared" si="10"/>
        <v>0</v>
      </c>
      <c r="Z199" s="36" t="str">
        <f>IFERROR(IF(Y199=0,"",ROUNDUP(Y199/H199,0)*0.00902),"")</f>
        <v/>
      </c>
      <c r="AA199" s="56"/>
      <c r="AB199" s="57"/>
      <c r="AC199" s="235" t="s">
        <v>321</v>
      </c>
      <c r="AG199" s="64"/>
      <c r="AJ199" s="68" t="s">
        <v>90</v>
      </c>
      <c r="AK199" s="68">
        <v>64.8</v>
      </c>
      <c r="BB199" s="236" t="s">
        <v>1</v>
      </c>
      <c r="BM199" s="64">
        <f t="shared" si="11"/>
        <v>0</v>
      </c>
      <c r="BN199" s="64">
        <f t="shared" si="12"/>
        <v>0</v>
      </c>
      <c r="BO199" s="64">
        <f t="shared" si="13"/>
        <v>0</v>
      </c>
      <c r="BP199" s="64">
        <f t="shared" si="14"/>
        <v>0</v>
      </c>
    </row>
    <row r="200" spans="1:68" ht="27" customHeight="1" x14ac:dyDescent="0.25">
      <c r="A200" s="54" t="s">
        <v>322</v>
      </c>
      <c r="B200" s="54" t="s">
        <v>323</v>
      </c>
      <c r="C200" s="31">
        <v>4301031223</v>
      </c>
      <c r="D200" s="547">
        <v>4680115884014</v>
      </c>
      <c r="E200" s="548"/>
      <c r="F200" s="542">
        <v>0.3</v>
      </c>
      <c r="G200" s="32">
        <v>6</v>
      </c>
      <c r="H200" s="542">
        <v>1.8</v>
      </c>
      <c r="I200" s="542">
        <v>1.93</v>
      </c>
      <c r="J200" s="32">
        <v>234</v>
      </c>
      <c r="K200" s="32" t="s">
        <v>67</v>
      </c>
      <c r="L200" s="32" t="s">
        <v>273</v>
      </c>
      <c r="M200" s="33" t="s">
        <v>68</v>
      </c>
      <c r="N200" s="33"/>
      <c r="O200" s="32">
        <v>40</v>
      </c>
      <c r="P200" s="8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50"/>
      <c r="R200" s="550"/>
      <c r="S200" s="550"/>
      <c r="T200" s="551"/>
      <c r="U200" s="34"/>
      <c r="V200" s="34"/>
      <c r="W200" s="35" t="s">
        <v>69</v>
      </c>
      <c r="X200" s="543">
        <v>0</v>
      </c>
      <c r="Y200" s="544">
        <f t="shared" si="10"/>
        <v>0</v>
      </c>
      <c r="Z200" s="36" t="str">
        <f>IFERROR(IF(Y200=0,"",ROUNDUP(Y200/H200,0)*0.00502),"")</f>
        <v/>
      </c>
      <c r="AA200" s="56"/>
      <c r="AB200" s="57"/>
      <c r="AC200" s="237" t="s">
        <v>312</v>
      </c>
      <c r="AG200" s="64"/>
      <c r="AJ200" s="68" t="s">
        <v>90</v>
      </c>
      <c r="AK200" s="68">
        <v>32.4</v>
      </c>
      <c r="BB200" s="238" t="s">
        <v>1</v>
      </c>
      <c r="BM200" s="64">
        <f t="shared" si="11"/>
        <v>0</v>
      </c>
      <c r="BN200" s="64">
        <f t="shared" si="12"/>
        <v>0</v>
      </c>
      <c r="BO200" s="64">
        <f t="shared" si="13"/>
        <v>0</v>
      </c>
      <c r="BP200" s="64">
        <f t="shared" si="14"/>
        <v>0</v>
      </c>
    </row>
    <row r="201" spans="1:68" ht="27" customHeight="1" x14ac:dyDescent="0.25">
      <c r="A201" s="54" t="s">
        <v>324</v>
      </c>
      <c r="B201" s="54" t="s">
        <v>325</v>
      </c>
      <c r="C201" s="31">
        <v>4301031222</v>
      </c>
      <c r="D201" s="547">
        <v>4680115884007</v>
      </c>
      <c r="E201" s="548"/>
      <c r="F201" s="542">
        <v>0.3</v>
      </c>
      <c r="G201" s="32">
        <v>6</v>
      </c>
      <c r="H201" s="542">
        <v>1.8</v>
      </c>
      <c r="I201" s="542">
        <v>1.9</v>
      </c>
      <c r="J201" s="32">
        <v>234</v>
      </c>
      <c r="K201" s="32" t="s">
        <v>67</v>
      </c>
      <c r="L201" s="32" t="s">
        <v>273</v>
      </c>
      <c r="M201" s="33" t="s">
        <v>68</v>
      </c>
      <c r="N201" s="33"/>
      <c r="O201" s="32">
        <v>40</v>
      </c>
      <c r="P201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50"/>
      <c r="R201" s="550"/>
      <c r="S201" s="550"/>
      <c r="T201" s="551"/>
      <c r="U201" s="34"/>
      <c r="V201" s="34"/>
      <c r="W201" s="35" t="s">
        <v>69</v>
      </c>
      <c r="X201" s="543">
        <v>0</v>
      </c>
      <c r="Y201" s="544">
        <f t="shared" si="10"/>
        <v>0</v>
      </c>
      <c r="Z201" s="36" t="str">
        <f>IFERROR(IF(Y201=0,"",ROUNDUP(Y201/H201,0)*0.00502),"")</f>
        <v/>
      </c>
      <c r="AA201" s="56"/>
      <c r="AB201" s="57"/>
      <c r="AC201" s="239" t="s">
        <v>315</v>
      </c>
      <c r="AG201" s="64"/>
      <c r="AJ201" s="68" t="s">
        <v>90</v>
      </c>
      <c r="AK201" s="68">
        <v>32.4</v>
      </c>
      <c r="BB201" s="240" t="s">
        <v>1</v>
      </c>
      <c r="BM201" s="64">
        <f t="shared" si="11"/>
        <v>0</v>
      </c>
      <c r="BN201" s="64">
        <f t="shared" si="12"/>
        <v>0</v>
      </c>
      <c r="BO201" s="64">
        <f t="shared" si="13"/>
        <v>0</v>
      </c>
      <c r="BP201" s="64">
        <f t="shared" si="14"/>
        <v>0</v>
      </c>
    </row>
    <row r="202" spans="1:68" ht="27" customHeight="1" x14ac:dyDescent="0.25">
      <c r="A202" s="54" t="s">
        <v>326</v>
      </c>
      <c r="B202" s="54" t="s">
        <v>327</v>
      </c>
      <c r="C202" s="31">
        <v>4301031229</v>
      </c>
      <c r="D202" s="547">
        <v>4680115884038</v>
      </c>
      <c r="E202" s="548"/>
      <c r="F202" s="542">
        <v>0.3</v>
      </c>
      <c r="G202" s="32">
        <v>6</v>
      </c>
      <c r="H202" s="542">
        <v>1.8</v>
      </c>
      <c r="I202" s="54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7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si="10"/>
        <v>0</v>
      </c>
      <c r="Z202" s="36" t="str">
        <f>IFERROR(IF(Y202=0,"",ROUNDUP(Y202/H202,0)*0.00502),"")</f>
        <v/>
      </c>
      <c r="AA202" s="56"/>
      <c r="AB202" s="57"/>
      <c r="AC202" s="241" t="s">
        <v>318</v>
      </c>
      <c r="AG202" s="64"/>
      <c r="AJ202" s="68"/>
      <c r="AK202" s="68">
        <v>0</v>
      </c>
      <c r="BB202" s="242" t="s">
        <v>1</v>
      </c>
      <c r="BM202" s="64">
        <f t="shared" si="11"/>
        <v>0</v>
      </c>
      <c r="BN202" s="64">
        <f t="shared" si="12"/>
        <v>0</v>
      </c>
      <c r="BO202" s="64">
        <f t="shared" si="13"/>
        <v>0</v>
      </c>
      <c r="BP202" s="64">
        <f t="shared" si="14"/>
        <v>0</v>
      </c>
    </row>
    <row r="203" spans="1:68" ht="27" customHeight="1" x14ac:dyDescent="0.25">
      <c r="A203" s="54" t="s">
        <v>328</v>
      </c>
      <c r="B203" s="54" t="s">
        <v>329</v>
      </c>
      <c r="C203" s="31">
        <v>4301031225</v>
      </c>
      <c r="D203" s="547">
        <v>4680115884021</v>
      </c>
      <c r="E203" s="548"/>
      <c r="F203" s="542">
        <v>0.3</v>
      </c>
      <c r="G203" s="32">
        <v>6</v>
      </c>
      <c r="H203" s="542">
        <v>1.8</v>
      </c>
      <c r="I203" s="542">
        <v>1.9</v>
      </c>
      <c r="J203" s="32">
        <v>234</v>
      </c>
      <c r="K203" s="32" t="s">
        <v>67</v>
      </c>
      <c r="L203" s="32" t="s">
        <v>273</v>
      </c>
      <c r="M203" s="33" t="s">
        <v>68</v>
      </c>
      <c r="N203" s="33"/>
      <c r="O203" s="32">
        <v>40</v>
      </c>
      <c r="P203" s="7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0"/>
        <v>0</v>
      </c>
      <c r="Z203" s="36" t="str">
        <f>IFERROR(IF(Y203=0,"",ROUNDUP(Y203/H203,0)*0.00502),"")</f>
        <v/>
      </c>
      <c r="AA203" s="56"/>
      <c r="AB203" s="57"/>
      <c r="AC203" s="243" t="s">
        <v>321</v>
      </c>
      <c r="AG203" s="64"/>
      <c r="AJ203" s="68" t="s">
        <v>90</v>
      </c>
      <c r="AK203" s="68">
        <v>32.4</v>
      </c>
      <c r="BB203" s="244" t="s">
        <v>1</v>
      </c>
      <c r="BM203" s="64">
        <f t="shared" si="11"/>
        <v>0</v>
      </c>
      <c r="BN203" s="64">
        <f t="shared" si="12"/>
        <v>0</v>
      </c>
      <c r="BO203" s="64">
        <f t="shared" si="13"/>
        <v>0</v>
      </c>
      <c r="BP203" s="64">
        <f t="shared" si="14"/>
        <v>0</v>
      </c>
    </row>
    <row r="204" spans="1:68" x14ac:dyDescent="0.2">
      <c r="A204" s="553"/>
      <c r="B204" s="554"/>
      <c r="C204" s="554"/>
      <c r="D204" s="554"/>
      <c r="E204" s="554"/>
      <c r="F204" s="554"/>
      <c r="G204" s="554"/>
      <c r="H204" s="554"/>
      <c r="I204" s="554"/>
      <c r="J204" s="554"/>
      <c r="K204" s="554"/>
      <c r="L204" s="554"/>
      <c r="M204" s="554"/>
      <c r="N204" s="554"/>
      <c r="O204" s="555"/>
      <c r="P204" s="562" t="s">
        <v>71</v>
      </c>
      <c r="Q204" s="563"/>
      <c r="R204" s="563"/>
      <c r="S204" s="563"/>
      <c r="T204" s="563"/>
      <c r="U204" s="563"/>
      <c r="V204" s="564"/>
      <c r="W204" s="37" t="s">
        <v>72</v>
      </c>
      <c r="X204" s="545">
        <f>IFERROR(X196/H196,"0")+IFERROR(X197/H197,"0")+IFERROR(X198/H198,"0")+IFERROR(X199/H199,"0")+IFERROR(X200/H200,"0")+IFERROR(X201/H201,"0")+IFERROR(X202/H202,"0")+IFERROR(X203/H203,"0")</f>
        <v>0</v>
      </c>
      <c r="Y204" s="545">
        <f>IFERROR(Y196/H196,"0")+IFERROR(Y197/H197,"0")+IFERROR(Y198/H198,"0")+IFERROR(Y199/H199,"0")+IFERROR(Y200/H200,"0")+IFERROR(Y201/H201,"0")+IFERROR(Y202/H202,"0")+IFERROR(Y203/H203,"0")</f>
        <v>0</v>
      </c>
      <c r="Z204" s="54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46"/>
      <c r="AB204" s="546"/>
      <c r="AC204" s="546"/>
    </row>
    <row r="205" spans="1:68" x14ac:dyDescent="0.2">
      <c r="A205" s="554"/>
      <c r="B205" s="554"/>
      <c r="C205" s="554"/>
      <c r="D205" s="554"/>
      <c r="E205" s="554"/>
      <c r="F205" s="554"/>
      <c r="G205" s="554"/>
      <c r="H205" s="554"/>
      <c r="I205" s="554"/>
      <c r="J205" s="554"/>
      <c r="K205" s="554"/>
      <c r="L205" s="554"/>
      <c r="M205" s="554"/>
      <c r="N205" s="554"/>
      <c r="O205" s="555"/>
      <c r="P205" s="562" t="s">
        <v>71</v>
      </c>
      <c r="Q205" s="563"/>
      <c r="R205" s="563"/>
      <c r="S205" s="563"/>
      <c r="T205" s="563"/>
      <c r="U205" s="563"/>
      <c r="V205" s="564"/>
      <c r="W205" s="37" t="s">
        <v>69</v>
      </c>
      <c r="X205" s="545">
        <f>IFERROR(SUM(X196:X203),"0")</f>
        <v>0</v>
      </c>
      <c r="Y205" s="545">
        <f>IFERROR(SUM(Y196:Y203),"0")</f>
        <v>0</v>
      </c>
      <c r="Z205" s="37"/>
      <c r="AA205" s="546"/>
      <c r="AB205" s="546"/>
      <c r="AC205" s="546"/>
    </row>
    <row r="206" spans="1:68" ht="14.25" customHeight="1" x14ac:dyDescent="0.25">
      <c r="A206" s="558" t="s">
        <v>73</v>
      </c>
      <c r="B206" s="554"/>
      <c r="C206" s="554"/>
      <c r="D206" s="554"/>
      <c r="E206" s="554"/>
      <c r="F206" s="554"/>
      <c r="G206" s="554"/>
      <c r="H206" s="554"/>
      <c r="I206" s="554"/>
      <c r="J206" s="554"/>
      <c r="K206" s="554"/>
      <c r="L206" s="554"/>
      <c r="M206" s="554"/>
      <c r="N206" s="554"/>
      <c r="O206" s="554"/>
      <c r="P206" s="554"/>
      <c r="Q206" s="554"/>
      <c r="R206" s="554"/>
      <c r="S206" s="554"/>
      <c r="T206" s="554"/>
      <c r="U206" s="554"/>
      <c r="V206" s="554"/>
      <c r="W206" s="554"/>
      <c r="X206" s="554"/>
      <c r="Y206" s="554"/>
      <c r="Z206" s="554"/>
      <c r="AA206" s="539"/>
      <c r="AB206" s="539"/>
      <c r="AC206" s="539"/>
    </row>
    <row r="207" spans="1:68" ht="27" customHeight="1" x14ac:dyDescent="0.25">
      <c r="A207" s="54" t="s">
        <v>330</v>
      </c>
      <c r="B207" s="54" t="s">
        <v>331</v>
      </c>
      <c r="C207" s="31">
        <v>4301051408</v>
      </c>
      <c r="D207" s="547">
        <v>4680115881594</v>
      </c>
      <c r="E207" s="548"/>
      <c r="F207" s="542">
        <v>1.35</v>
      </c>
      <c r="G207" s="32">
        <v>6</v>
      </c>
      <c r="H207" s="542">
        <v>8.1</v>
      </c>
      <c r="I207" s="542">
        <v>8.6189999999999998</v>
      </c>
      <c r="J207" s="32">
        <v>64</v>
      </c>
      <c r="K207" s="32" t="s">
        <v>104</v>
      </c>
      <c r="L207" s="32"/>
      <c r="M207" s="33" t="s">
        <v>77</v>
      </c>
      <c r="N207" s="33"/>
      <c r="O207" s="32">
        <v>40</v>
      </c>
      <c r="P207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0</v>
      </c>
      <c r="Y207" s="544">
        <f t="shared" ref="Y207:Y215" si="15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45" t="s">
        <v>332</v>
      </c>
      <c r="AG207" s="64"/>
      <c r="AJ207" s="68"/>
      <c r="AK207" s="68">
        <v>0</v>
      </c>
      <c r="BB207" s="246" t="s">
        <v>1</v>
      </c>
      <c r="BM207" s="64">
        <f t="shared" ref="BM207:BM215" si="16">IFERROR(X207*I207/H207,"0")</f>
        <v>0</v>
      </c>
      <c r="BN207" s="64">
        <f t="shared" ref="BN207:BN215" si="17">IFERROR(Y207*I207/H207,"0")</f>
        <v>0</v>
      </c>
      <c r="BO207" s="64">
        <f t="shared" ref="BO207:BO215" si="18">IFERROR(1/J207*(X207/H207),"0")</f>
        <v>0</v>
      </c>
      <c r="BP207" s="64">
        <f t="shared" ref="BP207:BP215" si="19">IFERROR(1/J207*(Y207/H207),"0")</f>
        <v>0</v>
      </c>
    </row>
    <row r="208" spans="1:68" ht="27" customHeight="1" x14ac:dyDescent="0.25">
      <c r="A208" s="54" t="s">
        <v>333</v>
      </c>
      <c r="B208" s="54" t="s">
        <v>334</v>
      </c>
      <c r="C208" s="31">
        <v>4301051411</v>
      </c>
      <c r="D208" s="547">
        <v>4680115881617</v>
      </c>
      <c r="E208" s="548"/>
      <c r="F208" s="542">
        <v>1.35</v>
      </c>
      <c r="G208" s="32">
        <v>6</v>
      </c>
      <c r="H208" s="542">
        <v>8.1</v>
      </c>
      <c r="I208" s="542">
        <v>8.6010000000000009</v>
      </c>
      <c r="J208" s="32">
        <v>64</v>
      </c>
      <c r="K208" s="32" t="s">
        <v>104</v>
      </c>
      <c r="L208" s="32"/>
      <c r="M208" s="33" t="s">
        <v>77</v>
      </c>
      <c r="N208" s="33"/>
      <c r="O208" s="32">
        <v>40</v>
      </c>
      <c r="P208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0</v>
      </c>
      <c r="Y208" s="544">
        <f t="shared" si="15"/>
        <v>0</v>
      </c>
      <c r="Z208" s="36" t="str">
        <f>IFERROR(IF(Y208=0,"",ROUNDUP(Y208/H208,0)*0.01898),"")</f>
        <v/>
      </c>
      <c r="AA208" s="56"/>
      <c r="AB208" s="57"/>
      <c r="AC208" s="247" t="s">
        <v>335</v>
      </c>
      <c r="AG208" s="64"/>
      <c r="AJ208" s="68"/>
      <c r="AK208" s="68">
        <v>0</v>
      </c>
      <c r="BB208" s="248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4301051656</v>
      </c>
      <c r="D209" s="547">
        <v>4680115880573</v>
      </c>
      <c r="E209" s="548"/>
      <c r="F209" s="542">
        <v>1.45</v>
      </c>
      <c r="G209" s="32">
        <v>6</v>
      </c>
      <c r="H209" s="542">
        <v>8.6999999999999993</v>
      </c>
      <c r="I209" s="542">
        <v>9.2189999999999994</v>
      </c>
      <c r="J209" s="32">
        <v>64</v>
      </c>
      <c r="K209" s="32" t="s">
        <v>104</v>
      </c>
      <c r="L209" s="32" t="s">
        <v>105</v>
      </c>
      <c r="M209" s="33" t="s">
        <v>77</v>
      </c>
      <c r="N209" s="33"/>
      <c r="O209" s="32">
        <v>45</v>
      </c>
      <c r="P209" s="60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0</v>
      </c>
      <c r="Y209" s="544">
        <f t="shared" si="15"/>
        <v>0</v>
      </c>
      <c r="Z209" s="36" t="str">
        <f>IFERROR(IF(Y209=0,"",ROUNDUP(Y209/H209,0)*0.01898),"")</f>
        <v/>
      </c>
      <c r="AA209" s="56"/>
      <c r="AB209" s="57"/>
      <c r="AC209" s="249" t="s">
        <v>338</v>
      </c>
      <c r="AG209" s="64"/>
      <c r="AJ209" s="68" t="s">
        <v>90</v>
      </c>
      <c r="AK209" s="68">
        <v>69.599999999999994</v>
      </c>
      <c r="BB209" s="250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339</v>
      </c>
      <c r="B210" s="54" t="s">
        <v>340</v>
      </c>
      <c r="C210" s="31">
        <v>4301051407</v>
      </c>
      <c r="D210" s="547">
        <v>4680115882195</v>
      </c>
      <c r="E210" s="548"/>
      <c r="F210" s="542">
        <v>0.4</v>
      </c>
      <c r="G210" s="32">
        <v>6</v>
      </c>
      <c r="H210" s="542">
        <v>2.4</v>
      </c>
      <c r="I210" s="542">
        <v>2.67</v>
      </c>
      <c r="J210" s="32">
        <v>182</v>
      </c>
      <c r="K210" s="32" t="s">
        <v>76</v>
      </c>
      <c r="L210" s="32" t="s">
        <v>88</v>
      </c>
      <c r="M210" s="33" t="s">
        <v>77</v>
      </c>
      <c r="N210" s="33"/>
      <c r="O210" s="32">
        <v>40</v>
      </c>
      <c r="P210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0</v>
      </c>
      <c r="Y210" s="544">
        <f t="shared" si="15"/>
        <v>0</v>
      </c>
      <c r="Z210" s="36" t="str">
        <f t="shared" ref="Z210:Z215" si="20">IFERROR(IF(Y210=0,"",ROUNDUP(Y210/H210,0)*0.00651),"")</f>
        <v/>
      </c>
      <c r="AA210" s="56"/>
      <c r="AB210" s="57"/>
      <c r="AC210" s="251" t="s">
        <v>332</v>
      </c>
      <c r="AG210" s="64"/>
      <c r="AJ210" s="68" t="s">
        <v>90</v>
      </c>
      <c r="AK210" s="68">
        <v>33.6</v>
      </c>
      <c r="BB210" s="252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4301051752</v>
      </c>
      <c r="D211" s="547">
        <v>4680115882607</v>
      </c>
      <c r="E211" s="548"/>
      <c r="F211" s="542">
        <v>0.3</v>
      </c>
      <c r="G211" s="32">
        <v>6</v>
      </c>
      <c r="H211" s="542">
        <v>1.8</v>
      </c>
      <c r="I211" s="542">
        <v>2.052</v>
      </c>
      <c r="J211" s="32">
        <v>182</v>
      </c>
      <c r="K211" s="32" t="s">
        <v>76</v>
      </c>
      <c r="L211" s="32" t="s">
        <v>88</v>
      </c>
      <c r="M211" s="33" t="s">
        <v>84</v>
      </c>
      <c r="N211" s="33"/>
      <c r="O211" s="32">
        <v>45</v>
      </c>
      <c r="P211" s="72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50"/>
      <c r="R211" s="550"/>
      <c r="S211" s="550"/>
      <c r="T211" s="551"/>
      <c r="U211" s="34"/>
      <c r="V211" s="34"/>
      <c r="W211" s="35" t="s">
        <v>69</v>
      </c>
      <c r="X211" s="543">
        <v>0</v>
      </c>
      <c r="Y211" s="544">
        <f t="shared" si="15"/>
        <v>0</v>
      </c>
      <c r="Z211" s="36" t="str">
        <f t="shared" si="20"/>
        <v/>
      </c>
      <c r="AA211" s="56"/>
      <c r="AB211" s="57"/>
      <c r="AC211" s="253" t="s">
        <v>343</v>
      </c>
      <c r="AG211" s="64"/>
      <c r="AJ211" s="68" t="s">
        <v>90</v>
      </c>
      <c r="AK211" s="68">
        <v>25.2</v>
      </c>
      <c r="BB211" s="254" t="s">
        <v>1</v>
      </c>
      <c r="BM211" s="64">
        <f t="shared" si="16"/>
        <v>0</v>
      </c>
      <c r="BN211" s="64">
        <f t="shared" si="17"/>
        <v>0</v>
      </c>
      <c r="BO211" s="64">
        <f t="shared" si="18"/>
        <v>0</v>
      </c>
      <c r="BP211" s="64">
        <f t="shared" si="19"/>
        <v>0</v>
      </c>
    </row>
    <row r="212" spans="1:68" ht="27" customHeight="1" x14ac:dyDescent="0.25">
      <c r="A212" s="54" t="s">
        <v>344</v>
      </c>
      <c r="B212" s="54" t="s">
        <v>345</v>
      </c>
      <c r="C212" s="31">
        <v>4301051666</v>
      </c>
      <c r="D212" s="547">
        <v>4680115880092</v>
      </c>
      <c r="E212" s="548"/>
      <c r="F212" s="542">
        <v>0.4</v>
      </c>
      <c r="G212" s="32">
        <v>6</v>
      </c>
      <c r="H212" s="542">
        <v>2.4</v>
      </c>
      <c r="I212" s="542">
        <v>2.6520000000000001</v>
      </c>
      <c r="J212" s="32">
        <v>182</v>
      </c>
      <c r="K212" s="32" t="s">
        <v>76</v>
      </c>
      <c r="L212" s="32" t="s">
        <v>88</v>
      </c>
      <c r="M212" s="33" t="s">
        <v>77</v>
      </c>
      <c r="N212" s="33"/>
      <c r="O212" s="32">
        <v>45</v>
      </c>
      <c r="P212" s="7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50"/>
      <c r="R212" s="550"/>
      <c r="S212" s="550"/>
      <c r="T212" s="551"/>
      <c r="U212" s="34"/>
      <c r="V212" s="34"/>
      <c r="W212" s="35" t="s">
        <v>69</v>
      </c>
      <c r="X212" s="543">
        <v>160</v>
      </c>
      <c r="Y212" s="544">
        <f t="shared" si="15"/>
        <v>160.79999999999998</v>
      </c>
      <c r="Z212" s="36">
        <f t="shared" si="20"/>
        <v>0.43617</v>
      </c>
      <c r="AA212" s="56"/>
      <c r="AB212" s="57"/>
      <c r="AC212" s="255" t="s">
        <v>338</v>
      </c>
      <c r="AG212" s="64"/>
      <c r="AJ212" s="68" t="s">
        <v>90</v>
      </c>
      <c r="AK212" s="68">
        <v>33.6</v>
      </c>
      <c r="BB212" s="256" t="s">
        <v>1</v>
      </c>
      <c r="BM212" s="64">
        <f t="shared" si="16"/>
        <v>176.80000000000004</v>
      </c>
      <c r="BN212" s="64">
        <f t="shared" si="17"/>
        <v>177.684</v>
      </c>
      <c r="BO212" s="64">
        <f t="shared" si="18"/>
        <v>0.36630036630036633</v>
      </c>
      <c r="BP212" s="64">
        <f t="shared" si="19"/>
        <v>0.36813186813186816</v>
      </c>
    </row>
    <row r="213" spans="1:68" ht="27" customHeight="1" x14ac:dyDescent="0.25">
      <c r="A213" s="54" t="s">
        <v>346</v>
      </c>
      <c r="B213" s="54" t="s">
        <v>347</v>
      </c>
      <c r="C213" s="31">
        <v>4301051668</v>
      </c>
      <c r="D213" s="547">
        <v>4680115880221</v>
      </c>
      <c r="E213" s="548"/>
      <c r="F213" s="542">
        <v>0.4</v>
      </c>
      <c r="G213" s="32">
        <v>6</v>
      </c>
      <c r="H213" s="542">
        <v>2.4</v>
      </c>
      <c r="I213" s="542">
        <v>2.6520000000000001</v>
      </c>
      <c r="J213" s="32">
        <v>182</v>
      </c>
      <c r="K213" s="32" t="s">
        <v>76</v>
      </c>
      <c r="L213" s="32" t="s">
        <v>88</v>
      </c>
      <c r="M213" s="33" t="s">
        <v>77</v>
      </c>
      <c r="N213" s="33"/>
      <c r="O213" s="32">
        <v>45</v>
      </c>
      <c r="P213" s="57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50"/>
      <c r="R213" s="550"/>
      <c r="S213" s="550"/>
      <c r="T213" s="551"/>
      <c r="U213" s="34"/>
      <c r="V213" s="34"/>
      <c r="W213" s="35" t="s">
        <v>69</v>
      </c>
      <c r="X213" s="543">
        <v>140</v>
      </c>
      <c r="Y213" s="544">
        <f t="shared" si="15"/>
        <v>141.6</v>
      </c>
      <c r="Z213" s="36">
        <f t="shared" si="20"/>
        <v>0.38408999999999999</v>
      </c>
      <c r="AA213" s="56"/>
      <c r="AB213" s="57"/>
      <c r="AC213" s="257" t="s">
        <v>338</v>
      </c>
      <c r="AG213" s="64"/>
      <c r="AJ213" s="68" t="s">
        <v>90</v>
      </c>
      <c r="AK213" s="68">
        <v>33.6</v>
      </c>
      <c r="BB213" s="258" t="s">
        <v>1</v>
      </c>
      <c r="BM213" s="64">
        <f t="shared" si="16"/>
        <v>154.70000000000002</v>
      </c>
      <c r="BN213" s="64">
        <f t="shared" si="17"/>
        <v>156.46800000000002</v>
      </c>
      <c r="BO213" s="64">
        <f t="shared" si="18"/>
        <v>0.32051282051282054</v>
      </c>
      <c r="BP213" s="64">
        <f t="shared" si="19"/>
        <v>0.32417582417582419</v>
      </c>
    </row>
    <row r="214" spans="1:68" ht="27" customHeight="1" x14ac:dyDescent="0.25">
      <c r="A214" s="54" t="s">
        <v>348</v>
      </c>
      <c r="B214" s="54" t="s">
        <v>349</v>
      </c>
      <c r="C214" s="31">
        <v>4301051945</v>
      </c>
      <c r="D214" s="547">
        <v>4680115880504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 t="s">
        <v>88</v>
      </c>
      <c r="M214" s="33" t="s">
        <v>84</v>
      </c>
      <c r="N214" s="33"/>
      <c r="O214" s="32">
        <v>40</v>
      </c>
      <c r="P214" s="8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 t="shared" si="15"/>
        <v>0</v>
      </c>
      <c r="Z214" s="36" t="str">
        <f t="shared" si="20"/>
        <v/>
      </c>
      <c r="AA214" s="56"/>
      <c r="AB214" s="57"/>
      <c r="AC214" s="259" t="s">
        <v>350</v>
      </c>
      <c r="AG214" s="64"/>
      <c r="AJ214" s="68" t="s">
        <v>90</v>
      </c>
      <c r="AK214" s="68">
        <v>33.6</v>
      </c>
      <c r="BB214" s="260" t="s">
        <v>1</v>
      </c>
      <c r="BM214" s="64">
        <f t="shared" si="16"/>
        <v>0</v>
      </c>
      <c r="BN214" s="64">
        <f t="shared" si="17"/>
        <v>0</v>
      </c>
      <c r="BO214" s="64">
        <f t="shared" si="18"/>
        <v>0</v>
      </c>
      <c r="BP214" s="64">
        <f t="shared" si="19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4301051410</v>
      </c>
      <c r="D215" s="547">
        <v>4680115882164</v>
      </c>
      <c r="E215" s="548"/>
      <c r="F215" s="542">
        <v>0.4</v>
      </c>
      <c r="G215" s="32">
        <v>6</v>
      </c>
      <c r="H215" s="542">
        <v>2.4</v>
      </c>
      <c r="I215" s="542">
        <v>2.6579999999999999</v>
      </c>
      <c r="J215" s="32">
        <v>182</v>
      </c>
      <c r="K215" s="32" t="s">
        <v>76</v>
      </c>
      <c r="L215" s="32" t="s">
        <v>88</v>
      </c>
      <c r="M215" s="33" t="s">
        <v>77</v>
      </c>
      <c r="N215" s="33"/>
      <c r="O215" s="32">
        <v>40</v>
      </c>
      <c r="P215" s="57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0</v>
      </c>
      <c r="Y215" s="544">
        <f t="shared" si="15"/>
        <v>0</v>
      </c>
      <c r="Z215" s="36" t="str">
        <f t="shared" si="20"/>
        <v/>
      </c>
      <c r="AA215" s="56"/>
      <c r="AB215" s="57"/>
      <c r="AC215" s="261" t="s">
        <v>335</v>
      </c>
      <c r="AG215" s="64"/>
      <c r="AJ215" s="68" t="s">
        <v>90</v>
      </c>
      <c r="AK215" s="68">
        <v>33.6</v>
      </c>
      <c r="BB215" s="262" t="s">
        <v>1</v>
      </c>
      <c r="BM215" s="64">
        <f t="shared" si="16"/>
        <v>0</v>
      </c>
      <c r="BN215" s="64">
        <f t="shared" si="17"/>
        <v>0</v>
      </c>
      <c r="BO215" s="64">
        <f t="shared" si="18"/>
        <v>0</v>
      </c>
      <c r="BP215" s="64">
        <f t="shared" si="19"/>
        <v>0</v>
      </c>
    </row>
    <row r="216" spans="1:68" x14ac:dyDescent="0.2">
      <c r="A216" s="553"/>
      <c r="B216" s="554"/>
      <c r="C216" s="554"/>
      <c r="D216" s="554"/>
      <c r="E216" s="554"/>
      <c r="F216" s="554"/>
      <c r="G216" s="554"/>
      <c r="H216" s="554"/>
      <c r="I216" s="554"/>
      <c r="J216" s="554"/>
      <c r="K216" s="554"/>
      <c r="L216" s="554"/>
      <c r="M216" s="554"/>
      <c r="N216" s="554"/>
      <c r="O216" s="555"/>
      <c r="P216" s="562" t="s">
        <v>71</v>
      </c>
      <c r="Q216" s="563"/>
      <c r="R216" s="563"/>
      <c r="S216" s="563"/>
      <c r="T216" s="563"/>
      <c r="U216" s="563"/>
      <c r="V216" s="564"/>
      <c r="W216" s="37" t="s">
        <v>72</v>
      </c>
      <c r="X216" s="545">
        <f>IFERROR(X207/H207,"0")+IFERROR(X208/H208,"0")+IFERROR(X209/H209,"0")+IFERROR(X210/H210,"0")+IFERROR(X211/H211,"0")+IFERROR(X212/H212,"0")+IFERROR(X213/H213,"0")+IFERROR(X214/H214,"0")+IFERROR(X215/H215,"0")</f>
        <v>125</v>
      </c>
      <c r="Y216" s="545">
        <f>IFERROR(Y207/H207,"0")+IFERROR(Y208/H208,"0")+IFERROR(Y209/H209,"0")+IFERROR(Y210/H210,"0")+IFERROR(Y211/H211,"0")+IFERROR(Y212/H212,"0")+IFERROR(Y213/H213,"0")+IFERROR(Y214/H214,"0")+IFERROR(Y215/H215,"0")</f>
        <v>126</v>
      </c>
      <c r="Z216" s="54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0.82025999999999999</v>
      </c>
      <c r="AA216" s="546"/>
      <c r="AB216" s="546"/>
      <c r="AC216" s="546"/>
    </row>
    <row r="217" spans="1:68" x14ac:dyDescent="0.2">
      <c r="A217" s="554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55"/>
      <c r="P217" s="562" t="s">
        <v>71</v>
      </c>
      <c r="Q217" s="563"/>
      <c r="R217" s="563"/>
      <c r="S217" s="563"/>
      <c r="T217" s="563"/>
      <c r="U217" s="563"/>
      <c r="V217" s="564"/>
      <c r="W217" s="37" t="s">
        <v>69</v>
      </c>
      <c r="X217" s="545">
        <f>IFERROR(SUM(X207:X215),"0")</f>
        <v>300</v>
      </c>
      <c r="Y217" s="545">
        <f>IFERROR(SUM(Y207:Y215),"0")</f>
        <v>302.39999999999998</v>
      </c>
      <c r="Z217" s="37"/>
      <c r="AA217" s="546"/>
      <c r="AB217" s="546"/>
      <c r="AC217" s="546"/>
    </row>
    <row r="218" spans="1:68" ht="14.25" customHeight="1" x14ac:dyDescent="0.25">
      <c r="A218" s="558" t="s">
        <v>166</v>
      </c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54"/>
      <c r="P218" s="554"/>
      <c r="Q218" s="554"/>
      <c r="R218" s="554"/>
      <c r="S218" s="554"/>
      <c r="T218" s="554"/>
      <c r="U218" s="554"/>
      <c r="V218" s="554"/>
      <c r="W218" s="554"/>
      <c r="X218" s="554"/>
      <c r="Y218" s="554"/>
      <c r="Z218" s="554"/>
      <c r="AA218" s="539"/>
      <c r="AB218" s="539"/>
      <c r="AC218" s="539"/>
    </row>
    <row r="219" spans="1:68" ht="27" customHeight="1" x14ac:dyDescent="0.25">
      <c r="A219" s="54" t="s">
        <v>353</v>
      </c>
      <c r="B219" s="54" t="s">
        <v>354</v>
      </c>
      <c r="C219" s="31">
        <v>4301060463</v>
      </c>
      <c r="D219" s="547">
        <v>4680115880818</v>
      </c>
      <c r="E219" s="548"/>
      <c r="F219" s="542">
        <v>0.4</v>
      </c>
      <c r="G219" s="32">
        <v>6</v>
      </c>
      <c r="H219" s="542">
        <v>2.4</v>
      </c>
      <c r="I219" s="542">
        <v>2.6520000000000001</v>
      </c>
      <c r="J219" s="32">
        <v>182</v>
      </c>
      <c r="K219" s="32" t="s">
        <v>76</v>
      </c>
      <c r="L219" s="32" t="s">
        <v>88</v>
      </c>
      <c r="M219" s="33" t="s">
        <v>84</v>
      </c>
      <c r="N219" s="33"/>
      <c r="O219" s="32">
        <v>40</v>
      </c>
      <c r="P219" s="6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50"/>
      <c r="R219" s="550"/>
      <c r="S219" s="550"/>
      <c r="T219" s="551"/>
      <c r="U219" s="34"/>
      <c r="V219" s="34"/>
      <c r="W219" s="35" t="s">
        <v>69</v>
      </c>
      <c r="X219" s="543">
        <v>0</v>
      </c>
      <c r="Y219" s="54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3" t="s">
        <v>355</v>
      </c>
      <c r="AG219" s="64"/>
      <c r="AJ219" s="68" t="s">
        <v>90</v>
      </c>
      <c r="AK219" s="68">
        <v>33.6</v>
      </c>
      <c r="BB219" s="264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37.5" customHeight="1" x14ac:dyDescent="0.25">
      <c r="A220" s="54" t="s">
        <v>356</v>
      </c>
      <c r="B220" s="54" t="s">
        <v>357</v>
      </c>
      <c r="C220" s="31">
        <v>4301060389</v>
      </c>
      <c r="D220" s="547">
        <v>4680115880801</v>
      </c>
      <c r="E220" s="548"/>
      <c r="F220" s="542">
        <v>0.4</v>
      </c>
      <c r="G220" s="32">
        <v>6</v>
      </c>
      <c r="H220" s="542">
        <v>2.4</v>
      </c>
      <c r="I220" s="542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6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65" t="s">
        <v>358</v>
      </c>
      <c r="AG220" s="64"/>
      <c r="AJ220" s="68"/>
      <c r="AK220" s="68">
        <v>0</v>
      </c>
      <c r="BB220" s="266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x14ac:dyDescent="0.2">
      <c r="A221" s="553"/>
      <c r="B221" s="554"/>
      <c r="C221" s="554"/>
      <c r="D221" s="554"/>
      <c r="E221" s="554"/>
      <c r="F221" s="554"/>
      <c r="G221" s="554"/>
      <c r="H221" s="554"/>
      <c r="I221" s="554"/>
      <c r="J221" s="554"/>
      <c r="K221" s="554"/>
      <c r="L221" s="554"/>
      <c r="M221" s="554"/>
      <c r="N221" s="554"/>
      <c r="O221" s="555"/>
      <c r="P221" s="562" t="s">
        <v>71</v>
      </c>
      <c r="Q221" s="563"/>
      <c r="R221" s="563"/>
      <c r="S221" s="563"/>
      <c r="T221" s="563"/>
      <c r="U221" s="563"/>
      <c r="V221" s="564"/>
      <c r="W221" s="37" t="s">
        <v>72</v>
      </c>
      <c r="X221" s="545">
        <f>IFERROR(X219/H219,"0")+IFERROR(X220/H220,"0")</f>
        <v>0</v>
      </c>
      <c r="Y221" s="545">
        <f>IFERROR(Y219/H219,"0")+IFERROR(Y220/H220,"0")</f>
        <v>0</v>
      </c>
      <c r="Z221" s="545">
        <f>IFERROR(IF(Z219="",0,Z219),"0")+IFERROR(IF(Z220="",0,Z220),"0")</f>
        <v>0</v>
      </c>
      <c r="AA221" s="546"/>
      <c r="AB221" s="546"/>
      <c r="AC221" s="546"/>
    </row>
    <row r="222" spans="1:68" x14ac:dyDescent="0.2">
      <c r="A222" s="554"/>
      <c r="B222" s="554"/>
      <c r="C222" s="554"/>
      <c r="D222" s="554"/>
      <c r="E222" s="554"/>
      <c r="F222" s="554"/>
      <c r="G222" s="554"/>
      <c r="H222" s="554"/>
      <c r="I222" s="554"/>
      <c r="J222" s="554"/>
      <c r="K222" s="554"/>
      <c r="L222" s="554"/>
      <c r="M222" s="554"/>
      <c r="N222" s="554"/>
      <c r="O222" s="555"/>
      <c r="P222" s="562" t="s">
        <v>71</v>
      </c>
      <c r="Q222" s="563"/>
      <c r="R222" s="563"/>
      <c r="S222" s="563"/>
      <c r="T222" s="563"/>
      <c r="U222" s="563"/>
      <c r="V222" s="564"/>
      <c r="W222" s="37" t="s">
        <v>69</v>
      </c>
      <c r="X222" s="545">
        <f>IFERROR(SUM(X219:X220),"0")</f>
        <v>0</v>
      </c>
      <c r="Y222" s="545">
        <f>IFERROR(SUM(Y219:Y220),"0")</f>
        <v>0</v>
      </c>
      <c r="Z222" s="37"/>
      <c r="AA222" s="546"/>
      <c r="AB222" s="546"/>
      <c r="AC222" s="546"/>
    </row>
    <row r="223" spans="1:68" ht="16.5" customHeight="1" x14ac:dyDescent="0.25">
      <c r="A223" s="559" t="s">
        <v>359</v>
      </c>
      <c r="B223" s="554"/>
      <c r="C223" s="554"/>
      <c r="D223" s="554"/>
      <c r="E223" s="554"/>
      <c r="F223" s="554"/>
      <c r="G223" s="554"/>
      <c r="H223" s="554"/>
      <c r="I223" s="554"/>
      <c r="J223" s="554"/>
      <c r="K223" s="554"/>
      <c r="L223" s="554"/>
      <c r="M223" s="554"/>
      <c r="N223" s="554"/>
      <c r="O223" s="554"/>
      <c r="P223" s="554"/>
      <c r="Q223" s="554"/>
      <c r="R223" s="554"/>
      <c r="S223" s="554"/>
      <c r="T223" s="554"/>
      <c r="U223" s="554"/>
      <c r="V223" s="554"/>
      <c r="W223" s="554"/>
      <c r="X223" s="554"/>
      <c r="Y223" s="554"/>
      <c r="Z223" s="554"/>
      <c r="AA223" s="538"/>
      <c r="AB223" s="538"/>
      <c r="AC223" s="538"/>
    </row>
    <row r="224" spans="1:68" ht="14.25" customHeight="1" x14ac:dyDescent="0.25">
      <c r="A224" s="558" t="s">
        <v>101</v>
      </c>
      <c r="B224" s="554"/>
      <c r="C224" s="554"/>
      <c r="D224" s="554"/>
      <c r="E224" s="554"/>
      <c r="F224" s="554"/>
      <c r="G224" s="554"/>
      <c r="H224" s="554"/>
      <c r="I224" s="554"/>
      <c r="J224" s="554"/>
      <c r="K224" s="554"/>
      <c r="L224" s="554"/>
      <c r="M224" s="554"/>
      <c r="N224" s="554"/>
      <c r="O224" s="554"/>
      <c r="P224" s="554"/>
      <c r="Q224" s="554"/>
      <c r="R224" s="554"/>
      <c r="S224" s="554"/>
      <c r="T224" s="554"/>
      <c r="U224" s="554"/>
      <c r="V224" s="554"/>
      <c r="W224" s="554"/>
      <c r="X224" s="554"/>
      <c r="Y224" s="554"/>
      <c r="Z224" s="554"/>
      <c r="AA224" s="539"/>
      <c r="AB224" s="539"/>
      <c r="AC224" s="539"/>
    </row>
    <row r="225" spans="1:68" ht="27" customHeight="1" x14ac:dyDescent="0.25">
      <c r="A225" s="54" t="s">
        <v>360</v>
      </c>
      <c r="B225" s="54" t="s">
        <v>361</v>
      </c>
      <c r="C225" s="31">
        <v>4301011826</v>
      </c>
      <c r="D225" s="547">
        <v>4680115884137</v>
      </c>
      <c r="E225" s="548"/>
      <c r="F225" s="542">
        <v>1.45</v>
      </c>
      <c r="G225" s="32">
        <v>8</v>
      </c>
      <c r="H225" s="542">
        <v>11.6</v>
      </c>
      <c r="I225" s="542">
        <v>12.035</v>
      </c>
      <c r="J225" s="32">
        <v>64</v>
      </c>
      <c r="K225" s="32" t="s">
        <v>104</v>
      </c>
      <c r="L225" s="32"/>
      <c r="M225" s="33" t="s">
        <v>106</v>
      </c>
      <c r="N225" s="33"/>
      <c r="O225" s="32">
        <v>55</v>
      </c>
      <c r="P225" s="7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ref="Y225:Y234" si="21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67" t="s">
        <v>362</v>
      </c>
      <c r="AG225" s="64"/>
      <c r="AJ225" s="68"/>
      <c r="AK225" s="68">
        <v>0</v>
      </c>
      <c r="BB225" s="268" t="s">
        <v>1</v>
      </c>
      <c r="BM225" s="64">
        <f t="shared" ref="BM225:BM234" si="22">IFERROR(X225*I225/H225,"0")</f>
        <v>0</v>
      </c>
      <c r="BN225" s="64">
        <f t="shared" ref="BN225:BN234" si="23">IFERROR(Y225*I225/H225,"0")</f>
        <v>0</v>
      </c>
      <c r="BO225" s="64">
        <f t="shared" ref="BO225:BO234" si="24">IFERROR(1/J225*(X225/H225),"0")</f>
        <v>0</v>
      </c>
      <c r="BP225" s="64">
        <f t="shared" ref="BP225:BP234" si="25">IFERROR(1/J225*(Y225/H225),"0")</f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4301011724</v>
      </c>
      <c r="D226" s="547">
        <v>4680115884236</v>
      </c>
      <c r="E226" s="548"/>
      <c r="F226" s="542">
        <v>1.45</v>
      </c>
      <c r="G226" s="32">
        <v>8</v>
      </c>
      <c r="H226" s="542">
        <v>11.6</v>
      </c>
      <c r="I226" s="542">
        <v>12.035</v>
      </c>
      <c r="J226" s="32">
        <v>64</v>
      </c>
      <c r="K226" s="32" t="s">
        <v>104</v>
      </c>
      <c r="L226" s="32"/>
      <c r="M226" s="33" t="s">
        <v>106</v>
      </c>
      <c r="N226" s="33"/>
      <c r="O226" s="32">
        <v>55</v>
      </c>
      <c r="P226" s="79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>IFERROR(IF(Y226=0,"",ROUNDUP(Y226/H226,0)*0.01898),"")</f>
        <v/>
      </c>
      <c r="AA226" s="56"/>
      <c r="AB226" s="57"/>
      <c r="AC226" s="269" t="s">
        <v>365</v>
      </c>
      <c r="AG226" s="64"/>
      <c r="AJ226" s="68"/>
      <c r="AK226" s="68">
        <v>0</v>
      </c>
      <c r="BB226" s="270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4301011721</v>
      </c>
      <c r="D227" s="547">
        <v>4680115884175</v>
      </c>
      <c r="E227" s="548"/>
      <c r="F227" s="542">
        <v>1.45</v>
      </c>
      <c r="G227" s="32">
        <v>8</v>
      </c>
      <c r="H227" s="542">
        <v>11.6</v>
      </c>
      <c r="I227" s="542">
        <v>12.035</v>
      </c>
      <c r="J227" s="32">
        <v>64</v>
      </c>
      <c r="K227" s="32" t="s">
        <v>104</v>
      </c>
      <c r="L227" s="32"/>
      <c r="M227" s="33" t="s">
        <v>106</v>
      </c>
      <c r="N227" s="33"/>
      <c r="O227" s="32">
        <v>55</v>
      </c>
      <c r="P227" s="7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>IFERROR(IF(Y227=0,"",ROUNDUP(Y227/H227,0)*0.01898),"")</f>
        <v/>
      </c>
      <c r="AA227" s="56"/>
      <c r="AB227" s="57"/>
      <c r="AC227" s="271" t="s">
        <v>368</v>
      </c>
      <c r="AG227" s="64"/>
      <c r="AJ227" s="68"/>
      <c r="AK227" s="68">
        <v>0</v>
      </c>
      <c r="BB227" s="272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4301011824</v>
      </c>
      <c r="D228" s="547">
        <v>4680115884144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110</v>
      </c>
      <c r="L228" s="32" t="s">
        <v>111</v>
      </c>
      <c r="M228" s="33" t="s">
        <v>106</v>
      </c>
      <c r="N228" s="33"/>
      <c r="O228" s="32">
        <v>55</v>
      </c>
      <c r="P228" s="85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120</v>
      </c>
      <c r="Y228" s="544">
        <f t="shared" si="21"/>
        <v>120</v>
      </c>
      <c r="Z228" s="36">
        <f>IFERROR(IF(Y228=0,"",ROUNDUP(Y228/H228,0)*0.00902),"")</f>
        <v>0.27060000000000001</v>
      </c>
      <c r="AA228" s="56"/>
      <c r="AB228" s="57"/>
      <c r="AC228" s="273" t="s">
        <v>362</v>
      </c>
      <c r="AG228" s="64"/>
      <c r="AJ228" s="68" t="s">
        <v>90</v>
      </c>
      <c r="AK228" s="68">
        <v>48</v>
      </c>
      <c r="BB228" s="274" t="s">
        <v>1</v>
      </c>
      <c r="BM228" s="64">
        <f t="shared" si="22"/>
        <v>126.3</v>
      </c>
      <c r="BN228" s="64">
        <f t="shared" si="23"/>
        <v>126.3</v>
      </c>
      <c r="BO228" s="64">
        <f t="shared" si="24"/>
        <v>0.22727272727272729</v>
      </c>
      <c r="BP228" s="64">
        <f t="shared" si="25"/>
        <v>0.22727272727272729</v>
      </c>
    </row>
    <row r="229" spans="1:68" ht="27" customHeight="1" x14ac:dyDescent="0.25">
      <c r="A229" s="54" t="s">
        <v>369</v>
      </c>
      <c r="B229" s="54" t="s">
        <v>371</v>
      </c>
      <c r="C229" s="31">
        <v>4301012196</v>
      </c>
      <c r="D229" s="547">
        <v>4680115884144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37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>IFERROR(IF(Y229=0,"",ROUNDUP(Y229/H229,0)*0.00902),"")</f>
        <v/>
      </c>
      <c r="AA229" s="56"/>
      <c r="AB229" s="57"/>
      <c r="AC229" s="275" t="s">
        <v>362</v>
      </c>
      <c r="AG229" s="64"/>
      <c r="AJ229" s="68"/>
      <c r="AK229" s="68">
        <v>0</v>
      </c>
      <c r="BB229" s="276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47">
        <v>4680115886551</v>
      </c>
      <c r="E230" s="548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39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50"/>
      <c r="R230" s="550"/>
      <c r="S230" s="550"/>
      <c r="T230" s="551"/>
      <c r="U230" s="34"/>
      <c r="V230" s="34"/>
      <c r="W230" s="35" t="s">
        <v>69</v>
      </c>
      <c r="X230" s="543">
        <v>0</v>
      </c>
      <c r="Y230" s="544">
        <f t="shared" si="21"/>
        <v>0</v>
      </c>
      <c r="Z230" s="36" t="str">
        <f>IFERROR(IF(Y230=0,"",ROUNDUP(Y230/H230,0)*0.00902),"")</f>
        <v/>
      </c>
      <c r="AA230" s="56"/>
      <c r="AB230" s="57"/>
      <c r="AC230" s="277" t="s">
        <v>374</v>
      </c>
      <c r="AG230" s="64"/>
      <c r="AJ230" s="68"/>
      <c r="AK230" s="68">
        <v>0</v>
      </c>
      <c r="BB230" s="278" t="s">
        <v>1</v>
      </c>
      <c r="BM230" s="64">
        <f t="shared" si="22"/>
        <v>0</v>
      </c>
      <c r="BN230" s="64">
        <f t="shared" si="23"/>
        <v>0</v>
      </c>
      <c r="BO230" s="64">
        <f t="shared" si="24"/>
        <v>0</v>
      </c>
      <c r="BP230" s="64">
        <f t="shared" si="25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47">
        <v>4680115884182</v>
      </c>
      <c r="E231" s="548"/>
      <c r="F231" s="542">
        <v>0.37</v>
      </c>
      <c r="G231" s="32">
        <v>10</v>
      </c>
      <c r="H231" s="542">
        <v>3.7</v>
      </c>
      <c r="I231" s="54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50"/>
      <c r="R231" s="550"/>
      <c r="S231" s="550"/>
      <c r="T231" s="551"/>
      <c r="U231" s="34"/>
      <c r="V231" s="34"/>
      <c r="W231" s="35" t="s">
        <v>69</v>
      </c>
      <c r="X231" s="543">
        <v>0</v>
      </c>
      <c r="Y231" s="544">
        <f t="shared" si="21"/>
        <v>0</v>
      </c>
      <c r="Z231" s="36" t="str">
        <f>IFERROR(IF(Y231=0,"",ROUNDUP(Y231/H231,0)*0.00902),"")</f>
        <v/>
      </c>
      <c r="AA231" s="56"/>
      <c r="AB231" s="57"/>
      <c r="AC231" s="279" t="s">
        <v>365</v>
      </c>
      <c r="AG231" s="64"/>
      <c r="AJ231" s="68"/>
      <c r="AK231" s="68">
        <v>0</v>
      </c>
      <c r="BB231" s="280" t="s">
        <v>1</v>
      </c>
      <c r="BM231" s="64">
        <f t="shared" si="22"/>
        <v>0</v>
      </c>
      <c r="BN231" s="64">
        <f t="shared" si="23"/>
        <v>0</v>
      </c>
      <c r="BO231" s="64">
        <f t="shared" si="24"/>
        <v>0</v>
      </c>
      <c r="BP231" s="64">
        <f t="shared" si="25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4301012228</v>
      </c>
      <c r="D232" s="547">
        <v>4680115887282</v>
      </c>
      <c r="E232" s="548"/>
      <c r="F232" s="542">
        <v>0.4</v>
      </c>
      <c r="G232" s="32">
        <v>6</v>
      </c>
      <c r="H232" s="542">
        <v>2.4</v>
      </c>
      <c r="I232" s="542">
        <v>2.58</v>
      </c>
      <c r="J232" s="32">
        <v>182</v>
      </c>
      <c r="K232" s="32" t="s">
        <v>76</v>
      </c>
      <c r="L232" s="32"/>
      <c r="M232" s="33" t="s">
        <v>106</v>
      </c>
      <c r="N232" s="33"/>
      <c r="O232" s="32">
        <v>55</v>
      </c>
      <c r="P232" s="74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32" s="550"/>
      <c r="R232" s="550"/>
      <c r="S232" s="550"/>
      <c r="T232" s="551"/>
      <c r="U232" s="34"/>
      <c r="V232" s="34"/>
      <c r="W232" s="35" t="s">
        <v>69</v>
      </c>
      <c r="X232" s="543">
        <v>0</v>
      </c>
      <c r="Y232" s="544">
        <f t="shared" si="21"/>
        <v>0</v>
      </c>
      <c r="Z232" s="36" t="str">
        <f>IFERROR(IF(Y232=0,"",ROUNDUP(Y232/H232,0)*0.00651),"")</f>
        <v/>
      </c>
      <c r="AA232" s="56"/>
      <c r="AB232" s="57"/>
      <c r="AC232" s="281" t="s">
        <v>365</v>
      </c>
      <c r="AG232" s="64"/>
      <c r="AJ232" s="68"/>
      <c r="AK232" s="68">
        <v>0</v>
      </c>
      <c r="BB232" s="282" t="s">
        <v>1</v>
      </c>
      <c r="BM232" s="64">
        <f t="shared" si="22"/>
        <v>0</v>
      </c>
      <c r="BN232" s="64">
        <f t="shared" si="23"/>
        <v>0</v>
      </c>
      <c r="BO232" s="64">
        <f t="shared" si="24"/>
        <v>0</v>
      </c>
      <c r="BP232" s="64">
        <f t="shared" si="25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4301011722</v>
      </c>
      <c r="D233" s="547">
        <v>4680115884205</v>
      </c>
      <c r="E233" s="548"/>
      <c r="F233" s="542">
        <v>0.4</v>
      </c>
      <c r="G233" s="32">
        <v>10</v>
      </c>
      <c r="H233" s="542">
        <v>4</v>
      </c>
      <c r="I233" s="542">
        <v>4.21</v>
      </c>
      <c r="J233" s="32">
        <v>132</v>
      </c>
      <c r="K233" s="32" t="s">
        <v>110</v>
      </c>
      <c r="L233" s="32" t="s">
        <v>111</v>
      </c>
      <c r="M233" s="33" t="s">
        <v>106</v>
      </c>
      <c r="N233" s="33"/>
      <c r="O233" s="32">
        <v>55</v>
      </c>
      <c r="P233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120</v>
      </c>
      <c r="Y233" s="544">
        <f t="shared" si="21"/>
        <v>120</v>
      </c>
      <c r="Z233" s="36">
        <f>IFERROR(IF(Y233=0,"",ROUNDUP(Y233/H233,0)*0.00902),"")</f>
        <v>0.27060000000000001</v>
      </c>
      <c r="AA233" s="56"/>
      <c r="AB233" s="57"/>
      <c r="AC233" s="283" t="s">
        <v>368</v>
      </c>
      <c r="AG233" s="64"/>
      <c r="AJ233" s="68" t="s">
        <v>90</v>
      </c>
      <c r="AK233" s="68">
        <v>48</v>
      </c>
      <c r="BB233" s="284" t="s">
        <v>1</v>
      </c>
      <c r="BM233" s="64">
        <f t="shared" si="22"/>
        <v>126.3</v>
      </c>
      <c r="BN233" s="64">
        <f t="shared" si="23"/>
        <v>126.3</v>
      </c>
      <c r="BO233" s="64">
        <f t="shared" si="24"/>
        <v>0.22727272727272729</v>
      </c>
      <c r="BP233" s="64">
        <f t="shared" si="25"/>
        <v>0.22727272727272729</v>
      </c>
    </row>
    <row r="234" spans="1:68" ht="27" customHeight="1" x14ac:dyDescent="0.25">
      <c r="A234" s="54" t="s">
        <v>379</v>
      </c>
      <c r="B234" s="54" t="s">
        <v>381</v>
      </c>
      <c r="C234" s="31">
        <v>4301012195</v>
      </c>
      <c r="D234" s="547">
        <v>4680115884205</v>
      </c>
      <c r="E234" s="548"/>
      <c r="F234" s="542">
        <v>0.4</v>
      </c>
      <c r="G234" s="32">
        <v>10</v>
      </c>
      <c r="H234" s="542">
        <v>4</v>
      </c>
      <c r="I234" s="542">
        <v>4.21</v>
      </c>
      <c r="J234" s="32">
        <v>132</v>
      </c>
      <c r="K234" s="32" t="s">
        <v>110</v>
      </c>
      <c r="L234" s="32"/>
      <c r="M234" s="33" t="s">
        <v>106</v>
      </c>
      <c r="N234" s="33"/>
      <c r="O234" s="32">
        <v>55</v>
      </c>
      <c r="P234" s="603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34" s="550"/>
      <c r="R234" s="550"/>
      <c r="S234" s="550"/>
      <c r="T234" s="551"/>
      <c r="U234" s="34"/>
      <c r="V234" s="34"/>
      <c r="W234" s="35" t="s">
        <v>69</v>
      </c>
      <c r="X234" s="543">
        <v>0</v>
      </c>
      <c r="Y234" s="544">
        <f t="shared" si="21"/>
        <v>0</v>
      </c>
      <c r="Z234" s="36" t="str">
        <f>IFERROR(IF(Y234=0,"",ROUNDUP(Y234/H234,0)*0.00902),"")</f>
        <v/>
      </c>
      <c r="AA234" s="56"/>
      <c r="AB234" s="57"/>
      <c r="AC234" s="285" t="s">
        <v>368</v>
      </c>
      <c r="AG234" s="64"/>
      <c r="AJ234" s="68"/>
      <c r="AK234" s="68">
        <v>0</v>
      </c>
      <c r="BB234" s="286" t="s">
        <v>1</v>
      </c>
      <c r="BM234" s="64">
        <f t="shared" si="22"/>
        <v>0</v>
      </c>
      <c r="BN234" s="64">
        <f t="shared" si="23"/>
        <v>0</v>
      </c>
      <c r="BO234" s="64">
        <f t="shared" si="24"/>
        <v>0</v>
      </c>
      <c r="BP234" s="64">
        <f t="shared" si="25"/>
        <v>0</v>
      </c>
    </row>
    <row r="235" spans="1:68" x14ac:dyDescent="0.2">
      <c r="A235" s="553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55"/>
      <c r="P235" s="562" t="s">
        <v>71</v>
      </c>
      <c r="Q235" s="563"/>
      <c r="R235" s="563"/>
      <c r="S235" s="563"/>
      <c r="T235" s="563"/>
      <c r="U235" s="563"/>
      <c r="V235" s="564"/>
      <c r="W235" s="37" t="s">
        <v>72</v>
      </c>
      <c r="X235" s="545">
        <f>IFERROR(X225/H225,"0")+IFERROR(X226/H226,"0")+IFERROR(X227/H227,"0")+IFERROR(X228/H228,"0")+IFERROR(X229/H229,"0")+IFERROR(X230/H230,"0")+IFERROR(X231/H231,"0")+IFERROR(X232/H232,"0")+IFERROR(X233/H233,"0")+IFERROR(X234/H234,"0")</f>
        <v>60</v>
      </c>
      <c r="Y235" s="545">
        <f>IFERROR(Y225/H225,"0")+IFERROR(Y226/H226,"0")+IFERROR(Y227/H227,"0")+IFERROR(Y228/H228,"0")+IFERROR(Y229/H229,"0")+IFERROR(Y230/H230,"0")+IFERROR(Y231/H231,"0")+IFERROR(Y232/H232,"0")+IFERROR(Y233/H233,"0")+IFERROR(Y234/H234,"0")</f>
        <v>60</v>
      </c>
      <c r="Z235" s="545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0.54120000000000001</v>
      </c>
      <c r="AA235" s="546"/>
      <c r="AB235" s="546"/>
      <c r="AC235" s="546"/>
    </row>
    <row r="236" spans="1:68" x14ac:dyDescent="0.2">
      <c r="A236" s="554"/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5"/>
      <c r="P236" s="562" t="s">
        <v>71</v>
      </c>
      <c r="Q236" s="563"/>
      <c r="R236" s="563"/>
      <c r="S236" s="563"/>
      <c r="T236" s="563"/>
      <c r="U236" s="563"/>
      <c r="V236" s="564"/>
      <c r="W236" s="37" t="s">
        <v>69</v>
      </c>
      <c r="X236" s="545">
        <f>IFERROR(SUM(X225:X234),"0")</f>
        <v>240</v>
      </c>
      <c r="Y236" s="545">
        <f>IFERROR(SUM(Y225:Y234),"0")</f>
        <v>240</v>
      </c>
      <c r="Z236" s="37"/>
      <c r="AA236" s="546"/>
      <c r="AB236" s="546"/>
      <c r="AC236" s="546"/>
    </row>
    <row r="237" spans="1:68" ht="14.25" customHeight="1" x14ac:dyDescent="0.25">
      <c r="A237" s="558" t="s">
        <v>136</v>
      </c>
      <c r="B237" s="554"/>
      <c r="C237" s="554"/>
      <c r="D237" s="554"/>
      <c r="E237" s="554"/>
      <c r="F237" s="554"/>
      <c r="G237" s="554"/>
      <c r="H237" s="554"/>
      <c r="I237" s="554"/>
      <c r="J237" s="554"/>
      <c r="K237" s="554"/>
      <c r="L237" s="554"/>
      <c r="M237" s="554"/>
      <c r="N237" s="554"/>
      <c r="O237" s="554"/>
      <c r="P237" s="554"/>
      <c r="Q237" s="554"/>
      <c r="R237" s="554"/>
      <c r="S237" s="554"/>
      <c r="T237" s="554"/>
      <c r="U237" s="554"/>
      <c r="V237" s="554"/>
      <c r="W237" s="554"/>
      <c r="X237" s="554"/>
      <c r="Y237" s="554"/>
      <c r="Z237" s="554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4301020377</v>
      </c>
      <c r="D238" s="547">
        <v>4680115885981</v>
      </c>
      <c r="E238" s="548"/>
      <c r="F238" s="542">
        <v>0.33</v>
      </c>
      <c r="G238" s="32">
        <v>6</v>
      </c>
      <c r="H238" s="542">
        <v>1.98</v>
      </c>
      <c r="I238" s="542">
        <v>2.08</v>
      </c>
      <c r="J238" s="32">
        <v>234</v>
      </c>
      <c r="K238" s="32" t="s">
        <v>67</v>
      </c>
      <c r="L238" s="32"/>
      <c r="M238" s="33" t="s">
        <v>77</v>
      </c>
      <c r="N238" s="33"/>
      <c r="O238" s="32">
        <v>50</v>
      </c>
      <c r="P238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50"/>
      <c r="R238" s="550"/>
      <c r="S238" s="550"/>
      <c r="T238" s="551"/>
      <c r="U238" s="34"/>
      <c r="V238" s="34"/>
      <c r="W238" s="35" t="s">
        <v>69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87" t="s">
        <v>384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3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55"/>
      <c r="P239" s="562" t="s">
        <v>71</v>
      </c>
      <c r="Q239" s="563"/>
      <c r="R239" s="563"/>
      <c r="S239" s="563"/>
      <c r="T239" s="563"/>
      <c r="U239" s="563"/>
      <c r="V239" s="564"/>
      <c r="W239" s="37" t="s">
        <v>72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4"/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5"/>
      <c r="P240" s="562" t="s">
        <v>71</v>
      </c>
      <c r="Q240" s="563"/>
      <c r="R240" s="563"/>
      <c r="S240" s="563"/>
      <c r="T240" s="563"/>
      <c r="U240" s="563"/>
      <c r="V240" s="564"/>
      <c r="W240" s="37" t="s">
        <v>69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58" t="s">
        <v>385</v>
      </c>
      <c r="B241" s="554"/>
      <c r="C241" s="554"/>
      <c r="D241" s="554"/>
      <c r="E241" s="554"/>
      <c r="F241" s="554"/>
      <c r="G241" s="554"/>
      <c r="H241" s="554"/>
      <c r="I241" s="554"/>
      <c r="J241" s="554"/>
      <c r="K241" s="554"/>
      <c r="L241" s="554"/>
      <c r="M241" s="554"/>
      <c r="N241" s="554"/>
      <c r="O241" s="554"/>
      <c r="P241" s="554"/>
      <c r="Q241" s="554"/>
      <c r="R241" s="554"/>
      <c r="S241" s="554"/>
      <c r="T241" s="554"/>
      <c r="U241" s="554"/>
      <c r="V241" s="554"/>
      <c r="W241" s="554"/>
      <c r="X241" s="554"/>
      <c r="Y241" s="554"/>
      <c r="Z241" s="554"/>
      <c r="AA241" s="539"/>
      <c r="AB241" s="539"/>
      <c r="AC241" s="539"/>
    </row>
    <row r="242" spans="1:68" ht="27" customHeight="1" x14ac:dyDescent="0.25">
      <c r="A242" s="54" t="s">
        <v>386</v>
      </c>
      <c r="B242" s="54" t="s">
        <v>387</v>
      </c>
      <c r="C242" s="31">
        <v>4301040362</v>
      </c>
      <c r="D242" s="547">
        <v>4680115886803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26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53"/>
      <c r="B243" s="554"/>
      <c r="C243" s="554"/>
      <c r="D243" s="554"/>
      <c r="E243" s="554"/>
      <c r="F243" s="554"/>
      <c r="G243" s="554"/>
      <c r="H243" s="554"/>
      <c r="I243" s="554"/>
      <c r="J243" s="554"/>
      <c r="K243" s="554"/>
      <c r="L243" s="554"/>
      <c r="M243" s="554"/>
      <c r="N243" s="554"/>
      <c r="O243" s="555"/>
      <c r="P243" s="562" t="s">
        <v>71</v>
      </c>
      <c r="Q243" s="563"/>
      <c r="R243" s="563"/>
      <c r="S243" s="563"/>
      <c r="T243" s="563"/>
      <c r="U243" s="563"/>
      <c r="V243" s="564"/>
      <c r="W243" s="37" t="s">
        <v>72</v>
      </c>
      <c r="X243" s="545">
        <f>IFERROR(X242/H242,"0")</f>
        <v>0</v>
      </c>
      <c r="Y243" s="545">
        <f>IFERROR(Y242/H242,"0")</f>
        <v>0</v>
      </c>
      <c r="Z243" s="545">
        <f>IFERROR(IF(Z242="",0,Z242),"0")</f>
        <v>0</v>
      </c>
      <c r="AA243" s="546"/>
      <c r="AB243" s="546"/>
      <c r="AC243" s="546"/>
    </row>
    <row r="244" spans="1:68" x14ac:dyDescent="0.2">
      <c r="A244" s="554"/>
      <c r="B244" s="554"/>
      <c r="C244" s="554"/>
      <c r="D244" s="554"/>
      <c r="E244" s="554"/>
      <c r="F244" s="554"/>
      <c r="G244" s="554"/>
      <c r="H244" s="554"/>
      <c r="I244" s="554"/>
      <c r="J244" s="554"/>
      <c r="K244" s="554"/>
      <c r="L244" s="554"/>
      <c r="M244" s="554"/>
      <c r="N244" s="554"/>
      <c r="O244" s="555"/>
      <c r="P244" s="562" t="s">
        <v>71</v>
      </c>
      <c r="Q244" s="563"/>
      <c r="R244" s="563"/>
      <c r="S244" s="563"/>
      <c r="T244" s="563"/>
      <c r="U244" s="563"/>
      <c r="V244" s="564"/>
      <c r="W244" s="37" t="s">
        <v>69</v>
      </c>
      <c r="X244" s="545">
        <f>IFERROR(SUM(X242:X242),"0")</f>
        <v>0</v>
      </c>
      <c r="Y244" s="545">
        <f>IFERROR(SUM(Y242:Y242),"0")</f>
        <v>0</v>
      </c>
      <c r="Z244" s="37"/>
      <c r="AA244" s="546"/>
      <c r="AB244" s="546"/>
      <c r="AC244" s="546"/>
    </row>
    <row r="245" spans="1:68" ht="14.25" customHeight="1" x14ac:dyDescent="0.25">
      <c r="A245" s="558" t="s">
        <v>389</v>
      </c>
      <c r="B245" s="554"/>
      <c r="C245" s="554"/>
      <c r="D245" s="554"/>
      <c r="E245" s="554"/>
      <c r="F245" s="554"/>
      <c r="G245" s="554"/>
      <c r="H245" s="554"/>
      <c r="I245" s="554"/>
      <c r="J245" s="554"/>
      <c r="K245" s="554"/>
      <c r="L245" s="554"/>
      <c r="M245" s="554"/>
      <c r="N245" s="554"/>
      <c r="O245" s="554"/>
      <c r="P245" s="554"/>
      <c r="Q245" s="554"/>
      <c r="R245" s="554"/>
      <c r="S245" s="554"/>
      <c r="T245" s="554"/>
      <c r="U245" s="554"/>
      <c r="V245" s="554"/>
      <c r="W245" s="554"/>
      <c r="X245" s="554"/>
      <c r="Y245" s="554"/>
      <c r="Z245" s="554"/>
      <c r="AA245" s="539"/>
      <c r="AB245" s="539"/>
      <c r="AC245" s="539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47">
        <v>4680115886704</v>
      </c>
      <c r="E246" s="548"/>
      <c r="F246" s="542">
        <v>5.5E-2</v>
      </c>
      <c r="G246" s="32">
        <v>18</v>
      </c>
      <c r="H246" s="542">
        <v>0.99</v>
      </c>
      <c r="I246" s="54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8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50"/>
      <c r="R246" s="550"/>
      <c r="S246" s="550"/>
      <c r="T246" s="551"/>
      <c r="U246" s="34"/>
      <c r="V246" s="34"/>
      <c r="W246" s="35" t="s">
        <v>69</v>
      </c>
      <c r="X246" s="543">
        <v>0</v>
      </c>
      <c r="Y246" s="544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1" t="s">
        <v>392</v>
      </c>
      <c r="AG246" s="64"/>
      <c r="AJ246" s="68"/>
      <c r="AK246" s="68">
        <v>0</v>
      </c>
      <c r="BB246" s="292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47">
        <v>4680115886681</v>
      </c>
      <c r="E247" s="548"/>
      <c r="F247" s="542">
        <v>0.12</v>
      </c>
      <c r="G247" s="32">
        <v>15</v>
      </c>
      <c r="H247" s="542">
        <v>1.8</v>
      </c>
      <c r="I247" s="54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08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50"/>
      <c r="R247" s="550"/>
      <c r="S247" s="550"/>
      <c r="T247" s="551"/>
      <c r="U247" s="34"/>
      <c r="V247" s="34"/>
      <c r="W247" s="35" t="s">
        <v>69</v>
      </c>
      <c r="X247" s="543">
        <v>0</v>
      </c>
      <c r="Y247" s="544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3" t="s">
        <v>392</v>
      </c>
      <c r="AG247" s="64"/>
      <c r="AJ247" s="68"/>
      <c r="AK247" s="68">
        <v>0</v>
      </c>
      <c r="BB247" s="294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395</v>
      </c>
      <c r="B248" s="54" t="s">
        <v>396</v>
      </c>
      <c r="C248" s="31">
        <v>4301041007</v>
      </c>
      <c r="D248" s="547">
        <v>4680115886735</v>
      </c>
      <c r="E248" s="548"/>
      <c r="F248" s="542">
        <v>0.05</v>
      </c>
      <c r="G248" s="32">
        <v>18</v>
      </c>
      <c r="H248" s="542">
        <v>0.9</v>
      </c>
      <c r="I248" s="542">
        <v>1.0900000000000001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44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50"/>
      <c r="R248" s="550"/>
      <c r="S248" s="550"/>
      <c r="T248" s="551"/>
      <c r="U248" s="34"/>
      <c r="V248" s="34"/>
      <c r="W248" s="35" t="s">
        <v>69</v>
      </c>
      <c r="X248" s="543">
        <v>0</v>
      </c>
      <c r="Y248" s="544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295" t="s">
        <v>392</v>
      </c>
      <c r="AG248" s="64"/>
      <c r="AJ248" s="68"/>
      <c r="AK248" s="68">
        <v>0</v>
      </c>
      <c r="BB248" s="296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4301041006</v>
      </c>
      <c r="D249" s="547">
        <v>4680115886728</v>
      </c>
      <c r="E249" s="548"/>
      <c r="F249" s="542">
        <v>5.5E-2</v>
      </c>
      <c r="G249" s="32">
        <v>18</v>
      </c>
      <c r="H249" s="542">
        <v>0.99</v>
      </c>
      <c r="I249" s="542">
        <v>1.18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57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50"/>
      <c r="R249" s="550"/>
      <c r="S249" s="550"/>
      <c r="T249" s="551"/>
      <c r="U249" s="34"/>
      <c r="V249" s="34"/>
      <c r="W249" s="35" t="s">
        <v>69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297" t="s">
        <v>392</v>
      </c>
      <c r="AG249" s="64"/>
      <c r="AJ249" s="68"/>
      <c r="AK249" s="68">
        <v>0</v>
      </c>
      <c r="BB249" s="298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4301041005</v>
      </c>
      <c r="D250" s="547">
        <v>4680115886711</v>
      </c>
      <c r="E250" s="548"/>
      <c r="F250" s="542">
        <v>5.5E-2</v>
      </c>
      <c r="G250" s="32">
        <v>18</v>
      </c>
      <c r="H250" s="542">
        <v>0.99</v>
      </c>
      <c r="I250" s="54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5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299" t="s">
        <v>392</v>
      </c>
      <c r="AG250" s="64"/>
      <c r="AJ250" s="68"/>
      <c r="AK250" s="68">
        <v>0</v>
      </c>
      <c r="BB250" s="300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x14ac:dyDescent="0.2">
      <c r="A251" s="553"/>
      <c r="B251" s="554"/>
      <c r="C251" s="554"/>
      <c r="D251" s="554"/>
      <c r="E251" s="554"/>
      <c r="F251" s="554"/>
      <c r="G251" s="554"/>
      <c r="H251" s="554"/>
      <c r="I251" s="554"/>
      <c r="J251" s="554"/>
      <c r="K251" s="554"/>
      <c r="L251" s="554"/>
      <c r="M251" s="554"/>
      <c r="N251" s="554"/>
      <c r="O251" s="555"/>
      <c r="P251" s="562" t="s">
        <v>71</v>
      </c>
      <c r="Q251" s="563"/>
      <c r="R251" s="563"/>
      <c r="S251" s="563"/>
      <c r="T251" s="563"/>
      <c r="U251" s="563"/>
      <c r="V251" s="564"/>
      <c r="W251" s="37" t="s">
        <v>72</v>
      </c>
      <c r="X251" s="545">
        <f>IFERROR(X246/H246,"0")+IFERROR(X247/H247,"0")+IFERROR(X248/H248,"0")+IFERROR(X249/H249,"0")+IFERROR(X250/H250,"0")</f>
        <v>0</v>
      </c>
      <c r="Y251" s="545">
        <f>IFERROR(Y246/H246,"0")+IFERROR(Y247/H247,"0")+IFERROR(Y248/H248,"0")+IFERROR(Y249/H249,"0")+IFERROR(Y250/H250,"0")</f>
        <v>0</v>
      </c>
      <c r="Z251" s="545">
        <f>IFERROR(IF(Z246="",0,Z246),"0")+IFERROR(IF(Z247="",0,Z247),"0")+IFERROR(IF(Z248="",0,Z248),"0")+IFERROR(IF(Z249="",0,Z249),"0")+IFERROR(IF(Z250="",0,Z250),"0")</f>
        <v>0</v>
      </c>
      <c r="AA251" s="546"/>
      <c r="AB251" s="546"/>
      <c r="AC251" s="546"/>
    </row>
    <row r="252" spans="1:68" x14ac:dyDescent="0.2">
      <c r="A252" s="554"/>
      <c r="B252" s="554"/>
      <c r="C252" s="554"/>
      <c r="D252" s="554"/>
      <c r="E252" s="554"/>
      <c r="F252" s="554"/>
      <c r="G252" s="554"/>
      <c r="H252" s="554"/>
      <c r="I252" s="554"/>
      <c r="J252" s="554"/>
      <c r="K252" s="554"/>
      <c r="L252" s="554"/>
      <c r="M252" s="554"/>
      <c r="N252" s="554"/>
      <c r="O252" s="555"/>
      <c r="P252" s="562" t="s">
        <v>71</v>
      </c>
      <c r="Q252" s="563"/>
      <c r="R252" s="563"/>
      <c r="S252" s="563"/>
      <c r="T252" s="563"/>
      <c r="U252" s="563"/>
      <c r="V252" s="564"/>
      <c r="W252" s="37" t="s">
        <v>69</v>
      </c>
      <c r="X252" s="545">
        <f>IFERROR(SUM(X246:X250),"0")</f>
        <v>0</v>
      </c>
      <c r="Y252" s="545">
        <f>IFERROR(SUM(Y246:Y250),"0")</f>
        <v>0</v>
      </c>
      <c r="Z252" s="37"/>
      <c r="AA252" s="546"/>
      <c r="AB252" s="546"/>
      <c r="AC252" s="546"/>
    </row>
    <row r="253" spans="1:68" ht="16.5" customHeight="1" x14ac:dyDescent="0.25">
      <c r="A253" s="559" t="s">
        <v>401</v>
      </c>
      <c r="B253" s="554"/>
      <c r="C253" s="554"/>
      <c r="D253" s="554"/>
      <c r="E253" s="554"/>
      <c r="F253" s="554"/>
      <c r="G253" s="554"/>
      <c r="H253" s="554"/>
      <c r="I253" s="554"/>
      <c r="J253" s="554"/>
      <c r="K253" s="554"/>
      <c r="L253" s="554"/>
      <c r="M253" s="554"/>
      <c r="N253" s="554"/>
      <c r="O253" s="554"/>
      <c r="P253" s="554"/>
      <c r="Q253" s="554"/>
      <c r="R253" s="554"/>
      <c r="S253" s="554"/>
      <c r="T253" s="554"/>
      <c r="U253" s="554"/>
      <c r="V253" s="554"/>
      <c r="W253" s="554"/>
      <c r="X253" s="554"/>
      <c r="Y253" s="554"/>
      <c r="Z253" s="554"/>
      <c r="AA253" s="538"/>
      <c r="AB253" s="538"/>
      <c r="AC253" s="538"/>
    </row>
    <row r="254" spans="1:68" ht="14.25" customHeight="1" x14ac:dyDescent="0.25">
      <c r="A254" s="558" t="s">
        <v>101</v>
      </c>
      <c r="B254" s="554"/>
      <c r="C254" s="554"/>
      <c r="D254" s="554"/>
      <c r="E254" s="554"/>
      <c r="F254" s="554"/>
      <c r="G254" s="554"/>
      <c r="H254" s="554"/>
      <c r="I254" s="554"/>
      <c r="J254" s="554"/>
      <c r="K254" s="554"/>
      <c r="L254" s="554"/>
      <c r="M254" s="554"/>
      <c r="N254" s="554"/>
      <c r="O254" s="554"/>
      <c r="P254" s="554"/>
      <c r="Q254" s="554"/>
      <c r="R254" s="554"/>
      <c r="S254" s="554"/>
      <c r="T254" s="554"/>
      <c r="U254" s="554"/>
      <c r="V254" s="554"/>
      <c r="W254" s="554"/>
      <c r="X254" s="554"/>
      <c r="Y254" s="554"/>
      <c r="Z254" s="554"/>
      <c r="AA254" s="539"/>
      <c r="AB254" s="539"/>
      <c r="AC254" s="539"/>
    </row>
    <row r="255" spans="1:68" ht="27" customHeight="1" x14ac:dyDescent="0.25">
      <c r="A255" s="54" t="s">
        <v>402</v>
      </c>
      <c r="B255" s="54" t="s">
        <v>403</v>
      </c>
      <c r="C255" s="31">
        <v>4301011855</v>
      </c>
      <c r="D255" s="547">
        <v>4680115885837</v>
      </c>
      <c r="E255" s="548"/>
      <c r="F255" s="542">
        <v>1.35</v>
      </c>
      <c r="G255" s="32">
        <v>8</v>
      </c>
      <c r="H255" s="542">
        <v>10.8</v>
      </c>
      <c r="I255" s="542">
        <v>11.234999999999999</v>
      </c>
      <c r="J255" s="32">
        <v>64</v>
      </c>
      <c r="K255" s="32" t="s">
        <v>104</v>
      </c>
      <c r="L255" s="32" t="s">
        <v>105</v>
      </c>
      <c r="M255" s="33" t="s">
        <v>106</v>
      </c>
      <c r="N255" s="33"/>
      <c r="O255" s="32">
        <v>55</v>
      </c>
      <c r="P255" s="64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50"/>
      <c r="R255" s="550"/>
      <c r="S255" s="550"/>
      <c r="T255" s="551"/>
      <c r="U255" s="34"/>
      <c r="V255" s="34"/>
      <c r="W255" s="35" t="s">
        <v>69</v>
      </c>
      <c r="X255" s="543">
        <v>0</v>
      </c>
      <c r="Y255" s="54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1" t="s">
        <v>404</v>
      </c>
      <c r="AG255" s="64"/>
      <c r="AJ255" s="68" t="s">
        <v>90</v>
      </c>
      <c r="AK255" s="68">
        <v>86.4</v>
      </c>
      <c r="BB255" s="302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customHeight="1" x14ac:dyDescent="0.25">
      <c r="A256" s="54" t="s">
        <v>405</v>
      </c>
      <c r="B256" s="54" t="s">
        <v>406</v>
      </c>
      <c r="C256" s="31">
        <v>4301011853</v>
      </c>
      <c r="D256" s="547">
        <v>4680115885851</v>
      </c>
      <c r="E256" s="548"/>
      <c r="F256" s="542">
        <v>1.35</v>
      </c>
      <c r="G256" s="32">
        <v>8</v>
      </c>
      <c r="H256" s="542">
        <v>10.8</v>
      </c>
      <c r="I256" s="542">
        <v>11.234999999999999</v>
      </c>
      <c r="J256" s="32">
        <v>64</v>
      </c>
      <c r="K256" s="32" t="s">
        <v>104</v>
      </c>
      <c r="L256" s="32"/>
      <c r="M256" s="33" t="s">
        <v>106</v>
      </c>
      <c r="N256" s="33"/>
      <c r="O256" s="32">
        <v>55</v>
      </c>
      <c r="P256" s="76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50"/>
      <c r="R256" s="550"/>
      <c r="S256" s="550"/>
      <c r="T256" s="551"/>
      <c r="U256" s="34"/>
      <c r="V256" s="34"/>
      <c r="W256" s="35" t="s">
        <v>69</v>
      </c>
      <c r="X256" s="543">
        <v>0</v>
      </c>
      <c r="Y256" s="54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3" t="s">
        <v>407</v>
      </c>
      <c r="AG256" s="64"/>
      <c r="AJ256" s="68"/>
      <c r="AK256" s="68">
        <v>0</v>
      </c>
      <c r="BB256" s="304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408</v>
      </c>
      <c r="B257" s="54" t="s">
        <v>409</v>
      </c>
      <c r="C257" s="31">
        <v>4301011850</v>
      </c>
      <c r="D257" s="547">
        <v>4680115885806</v>
      </c>
      <c r="E257" s="548"/>
      <c r="F257" s="542">
        <v>1.35</v>
      </c>
      <c r="G257" s="32">
        <v>8</v>
      </c>
      <c r="H257" s="542">
        <v>10.8</v>
      </c>
      <c r="I257" s="542">
        <v>11.234999999999999</v>
      </c>
      <c r="J257" s="32">
        <v>64</v>
      </c>
      <c r="K257" s="32" t="s">
        <v>104</v>
      </c>
      <c r="L257" s="32" t="s">
        <v>105</v>
      </c>
      <c r="M257" s="33" t="s">
        <v>106</v>
      </c>
      <c r="N257" s="33"/>
      <c r="O257" s="32">
        <v>55</v>
      </c>
      <c r="P257" s="7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50"/>
      <c r="R257" s="550"/>
      <c r="S257" s="550"/>
      <c r="T257" s="551"/>
      <c r="U257" s="34"/>
      <c r="V257" s="34"/>
      <c r="W257" s="35" t="s">
        <v>69</v>
      </c>
      <c r="X257" s="543">
        <v>0</v>
      </c>
      <c r="Y257" s="54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5" t="s">
        <v>410</v>
      </c>
      <c r="AG257" s="64"/>
      <c r="AJ257" s="68" t="s">
        <v>90</v>
      </c>
      <c r="AK257" s="68">
        <v>86.4</v>
      </c>
      <c r="BB257" s="306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customHeight="1" x14ac:dyDescent="0.25">
      <c r="A258" s="54" t="s">
        <v>411</v>
      </c>
      <c r="B258" s="54" t="s">
        <v>412</v>
      </c>
      <c r="C258" s="31">
        <v>4301011852</v>
      </c>
      <c r="D258" s="547">
        <v>4680115885844</v>
      </c>
      <c r="E258" s="548"/>
      <c r="F258" s="542">
        <v>0.4</v>
      </c>
      <c r="G258" s="32">
        <v>10</v>
      </c>
      <c r="H258" s="542">
        <v>4</v>
      </c>
      <c r="I258" s="542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6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50"/>
      <c r="R258" s="550"/>
      <c r="S258" s="550"/>
      <c r="T258" s="551"/>
      <c r="U258" s="34"/>
      <c r="V258" s="34"/>
      <c r="W258" s="35" t="s">
        <v>69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07" t="s">
        <v>413</v>
      </c>
      <c r="AG258" s="64"/>
      <c r="AJ258" s="68"/>
      <c r="AK258" s="68">
        <v>0</v>
      </c>
      <c r="BB258" s="308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37.5" customHeight="1" x14ac:dyDescent="0.25">
      <c r="A259" s="54" t="s">
        <v>414</v>
      </c>
      <c r="B259" s="54" t="s">
        <v>415</v>
      </c>
      <c r="C259" s="31">
        <v>4301011851</v>
      </c>
      <c r="D259" s="547">
        <v>4680115885820</v>
      </c>
      <c r="E259" s="548"/>
      <c r="F259" s="542">
        <v>0.4</v>
      </c>
      <c r="G259" s="32">
        <v>10</v>
      </c>
      <c r="H259" s="542">
        <v>4</v>
      </c>
      <c r="I259" s="542">
        <v>4.21</v>
      </c>
      <c r="J259" s="32">
        <v>132</v>
      </c>
      <c r="K259" s="32" t="s">
        <v>110</v>
      </c>
      <c r="L259" s="32" t="s">
        <v>111</v>
      </c>
      <c r="M259" s="33" t="s">
        <v>106</v>
      </c>
      <c r="N259" s="33"/>
      <c r="O259" s="32">
        <v>55</v>
      </c>
      <c r="P259" s="63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120</v>
      </c>
      <c r="Y259" s="544">
        <f>IFERROR(IF(X259="",0,CEILING((X259/$H259),1)*$H259),"")</f>
        <v>120</v>
      </c>
      <c r="Z259" s="36">
        <f>IFERROR(IF(Y259=0,"",ROUNDUP(Y259/H259,0)*0.00902),"")</f>
        <v>0.27060000000000001</v>
      </c>
      <c r="AA259" s="56"/>
      <c r="AB259" s="57"/>
      <c r="AC259" s="309" t="s">
        <v>416</v>
      </c>
      <c r="AG259" s="64"/>
      <c r="AJ259" s="68" t="s">
        <v>90</v>
      </c>
      <c r="AK259" s="68">
        <v>48</v>
      </c>
      <c r="BB259" s="310" t="s">
        <v>1</v>
      </c>
      <c r="BM259" s="64">
        <f>IFERROR(X259*I259/H259,"0")</f>
        <v>126.3</v>
      </c>
      <c r="BN259" s="64">
        <f>IFERROR(Y259*I259/H259,"0")</f>
        <v>126.3</v>
      </c>
      <c r="BO259" s="64">
        <f>IFERROR(1/J259*(X259/H259),"0")</f>
        <v>0.22727272727272729</v>
      </c>
      <c r="BP259" s="64">
        <f>IFERROR(1/J259*(Y259/H259),"0")</f>
        <v>0.22727272727272729</v>
      </c>
    </row>
    <row r="260" spans="1:68" x14ac:dyDescent="0.2">
      <c r="A260" s="553"/>
      <c r="B260" s="554"/>
      <c r="C260" s="554"/>
      <c r="D260" s="554"/>
      <c r="E260" s="554"/>
      <c r="F260" s="554"/>
      <c r="G260" s="554"/>
      <c r="H260" s="554"/>
      <c r="I260" s="554"/>
      <c r="J260" s="554"/>
      <c r="K260" s="554"/>
      <c r="L260" s="554"/>
      <c r="M260" s="554"/>
      <c r="N260" s="554"/>
      <c r="O260" s="555"/>
      <c r="P260" s="562" t="s">
        <v>71</v>
      </c>
      <c r="Q260" s="563"/>
      <c r="R260" s="563"/>
      <c r="S260" s="563"/>
      <c r="T260" s="563"/>
      <c r="U260" s="563"/>
      <c r="V260" s="564"/>
      <c r="W260" s="37" t="s">
        <v>72</v>
      </c>
      <c r="X260" s="545">
        <f>IFERROR(X255/H255,"0")+IFERROR(X256/H256,"0")+IFERROR(X257/H257,"0")+IFERROR(X258/H258,"0")+IFERROR(X259/H259,"0")</f>
        <v>30</v>
      </c>
      <c r="Y260" s="545">
        <f>IFERROR(Y255/H255,"0")+IFERROR(Y256/H256,"0")+IFERROR(Y257/H257,"0")+IFERROR(Y258/H258,"0")+IFERROR(Y259/H259,"0")</f>
        <v>30</v>
      </c>
      <c r="Z260" s="545">
        <f>IFERROR(IF(Z255="",0,Z255),"0")+IFERROR(IF(Z256="",0,Z256),"0")+IFERROR(IF(Z257="",0,Z257),"0")+IFERROR(IF(Z258="",0,Z258),"0")+IFERROR(IF(Z259="",0,Z259),"0")</f>
        <v>0.27060000000000001</v>
      </c>
      <c r="AA260" s="546"/>
      <c r="AB260" s="546"/>
      <c r="AC260" s="546"/>
    </row>
    <row r="261" spans="1:68" x14ac:dyDescent="0.2">
      <c r="A261" s="554"/>
      <c r="B261" s="554"/>
      <c r="C261" s="554"/>
      <c r="D261" s="554"/>
      <c r="E261" s="554"/>
      <c r="F261" s="554"/>
      <c r="G261" s="554"/>
      <c r="H261" s="554"/>
      <c r="I261" s="554"/>
      <c r="J261" s="554"/>
      <c r="K261" s="554"/>
      <c r="L261" s="554"/>
      <c r="M261" s="554"/>
      <c r="N261" s="554"/>
      <c r="O261" s="555"/>
      <c r="P261" s="562" t="s">
        <v>71</v>
      </c>
      <c r="Q261" s="563"/>
      <c r="R261" s="563"/>
      <c r="S261" s="563"/>
      <c r="T261" s="563"/>
      <c r="U261" s="563"/>
      <c r="V261" s="564"/>
      <c r="W261" s="37" t="s">
        <v>69</v>
      </c>
      <c r="X261" s="545">
        <f>IFERROR(SUM(X255:X259),"0")</f>
        <v>120</v>
      </c>
      <c r="Y261" s="545">
        <f>IFERROR(SUM(Y255:Y259),"0")</f>
        <v>120</v>
      </c>
      <c r="Z261" s="37"/>
      <c r="AA261" s="546"/>
      <c r="AB261" s="546"/>
      <c r="AC261" s="546"/>
    </row>
    <row r="262" spans="1:68" ht="16.5" customHeight="1" x14ac:dyDescent="0.25">
      <c r="A262" s="559" t="s">
        <v>417</v>
      </c>
      <c r="B262" s="554"/>
      <c r="C262" s="554"/>
      <c r="D262" s="554"/>
      <c r="E262" s="554"/>
      <c r="F262" s="554"/>
      <c r="G262" s="554"/>
      <c r="H262" s="554"/>
      <c r="I262" s="554"/>
      <c r="J262" s="554"/>
      <c r="K262" s="554"/>
      <c r="L262" s="554"/>
      <c r="M262" s="554"/>
      <c r="N262" s="554"/>
      <c r="O262" s="554"/>
      <c r="P262" s="554"/>
      <c r="Q262" s="554"/>
      <c r="R262" s="554"/>
      <c r="S262" s="554"/>
      <c r="T262" s="554"/>
      <c r="U262" s="554"/>
      <c r="V262" s="554"/>
      <c r="W262" s="554"/>
      <c r="X262" s="554"/>
      <c r="Y262" s="554"/>
      <c r="Z262" s="554"/>
      <c r="AA262" s="538"/>
      <c r="AB262" s="538"/>
      <c r="AC262" s="538"/>
    </row>
    <row r="263" spans="1:68" ht="14.25" customHeight="1" x14ac:dyDescent="0.25">
      <c r="A263" s="558" t="s">
        <v>101</v>
      </c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54"/>
      <c r="P263" s="554"/>
      <c r="Q263" s="554"/>
      <c r="R263" s="554"/>
      <c r="S263" s="554"/>
      <c r="T263" s="554"/>
      <c r="U263" s="554"/>
      <c r="V263" s="554"/>
      <c r="W263" s="554"/>
      <c r="X263" s="554"/>
      <c r="Y263" s="554"/>
      <c r="Z263" s="554"/>
      <c r="AA263" s="539"/>
      <c r="AB263" s="539"/>
      <c r="AC263" s="539"/>
    </row>
    <row r="264" spans="1:68" ht="27" customHeight="1" x14ac:dyDescent="0.25">
      <c r="A264" s="54" t="s">
        <v>418</v>
      </c>
      <c r="B264" s="54" t="s">
        <v>419</v>
      </c>
      <c r="C264" s="31">
        <v>4301011223</v>
      </c>
      <c r="D264" s="547">
        <v>4607091383423</v>
      </c>
      <c r="E264" s="548"/>
      <c r="F264" s="542">
        <v>1.35</v>
      </c>
      <c r="G264" s="32">
        <v>8</v>
      </c>
      <c r="H264" s="542">
        <v>10.8</v>
      </c>
      <c r="I264" s="542">
        <v>11.331</v>
      </c>
      <c r="J264" s="32">
        <v>64</v>
      </c>
      <c r="K264" s="32" t="s">
        <v>104</v>
      </c>
      <c r="L264" s="32"/>
      <c r="M264" s="33" t="s">
        <v>77</v>
      </c>
      <c r="N264" s="33"/>
      <c r="O264" s="32">
        <v>35</v>
      </c>
      <c r="P264" s="6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50"/>
      <c r="R264" s="550"/>
      <c r="S264" s="550"/>
      <c r="T264" s="551"/>
      <c r="U264" s="34"/>
      <c r="V264" s="34"/>
      <c r="W264" s="35" t="s">
        <v>69</v>
      </c>
      <c r="X264" s="543">
        <v>0</v>
      </c>
      <c r="Y264" s="54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1" t="s">
        <v>107</v>
      </c>
      <c r="AG264" s="64"/>
      <c r="AJ264" s="68"/>
      <c r="AK264" s="68">
        <v>0</v>
      </c>
      <c r="BB264" s="312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customHeight="1" x14ac:dyDescent="0.25">
      <c r="A265" s="54" t="s">
        <v>420</v>
      </c>
      <c r="B265" s="54" t="s">
        <v>421</v>
      </c>
      <c r="C265" s="31">
        <v>4301012199</v>
      </c>
      <c r="D265" s="547">
        <v>4680115886957</v>
      </c>
      <c r="E265" s="548"/>
      <c r="F265" s="542">
        <v>1.35</v>
      </c>
      <c r="G265" s="32">
        <v>8</v>
      </c>
      <c r="H265" s="542">
        <v>10.8</v>
      </c>
      <c r="I265" s="542">
        <v>11.234999999999999</v>
      </c>
      <c r="J265" s="32">
        <v>64</v>
      </c>
      <c r="K265" s="32" t="s">
        <v>104</v>
      </c>
      <c r="L265" s="32"/>
      <c r="M265" s="33" t="s">
        <v>77</v>
      </c>
      <c r="N265" s="33"/>
      <c r="O265" s="32">
        <v>30</v>
      </c>
      <c r="P265" s="613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5" s="550"/>
      <c r="R265" s="550"/>
      <c r="S265" s="550"/>
      <c r="T265" s="551"/>
      <c r="U265" s="34"/>
      <c r="V265" s="34"/>
      <c r="W265" s="35" t="s">
        <v>69</v>
      </c>
      <c r="X265" s="543">
        <v>0</v>
      </c>
      <c r="Y265" s="54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3" t="s">
        <v>422</v>
      </c>
      <c r="AG265" s="64"/>
      <c r="AJ265" s="68"/>
      <c r="AK265" s="68">
        <v>0</v>
      </c>
      <c r="BB265" s="314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423</v>
      </c>
      <c r="B266" s="54" t="s">
        <v>424</v>
      </c>
      <c r="C266" s="31">
        <v>4301012098</v>
      </c>
      <c r="D266" s="547">
        <v>4680115885660</v>
      </c>
      <c r="E266" s="548"/>
      <c r="F266" s="542">
        <v>1.35</v>
      </c>
      <c r="G266" s="32">
        <v>8</v>
      </c>
      <c r="H266" s="542">
        <v>10.8</v>
      </c>
      <c r="I266" s="542">
        <v>11.234999999999999</v>
      </c>
      <c r="J266" s="32">
        <v>64</v>
      </c>
      <c r="K266" s="32" t="s">
        <v>104</v>
      </c>
      <c r="L266" s="32"/>
      <c r="M266" s="33" t="s">
        <v>77</v>
      </c>
      <c r="N266" s="33"/>
      <c r="O266" s="32">
        <v>35</v>
      </c>
      <c r="P266" s="6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50"/>
      <c r="R266" s="550"/>
      <c r="S266" s="550"/>
      <c r="T266" s="551"/>
      <c r="U266" s="34"/>
      <c r="V266" s="34"/>
      <c r="W266" s="35" t="s">
        <v>69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15" t="s">
        <v>368</v>
      </c>
      <c r="AG266" s="64"/>
      <c r="AJ266" s="68"/>
      <c r="AK266" s="68">
        <v>0</v>
      </c>
      <c r="BB266" s="316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customHeight="1" x14ac:dyDescent="0.25">
      <c r="A267" s="54" t="s">
        <v>425</v>
      </c>
      <c r="B267" s="54" t="s">
        <v>426</v>
      </c>
      <c r="C267" s="31">
        <v>4301012176</v>
      </c>
      <c r="D267" s="547">
        <v>4680115886773</v>
      </c>
      <c r="E267" s="548"/>
      <c r="F267" s="542">
        <v>0.9</v>
      </c>
      <c r="G267" s="32">
        <v>10</v>
      </c>
      <c r="H267" s="542">
        <v>9</v>
      </c>
      <c r="I267" s="542">
        <v>9.4350000000000005</v>
      </c>
      <c r="J267" s="32">
        <v>64</v>
      </c>
      <c r="K267" s="32" t="s">
        <v>104</v>
      </c>
      <c r="L267" s="32"/>
      <c r="M267" s="33" t="s">
        <v>106</v>
      </c>
      <c r="N267" s="33"/>
      <c r="O267" s="32">
        <v>31</v>
      </c>
      <c r="P267" s="716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17" t="s">
        <v>427</v>
      </c>
      <c r="AG267" s="64"/>
      <c r="AJ267" s="68"/>
      <c r="AK267" s="68">
        <v>0</v>
      </c>
      <c r="BB267" s="318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553"/>
      <c r="B268" s="554"/>
      <c r="C268" s="554"/>
      <c r="D268" s="554"/>
      <c r="E268" s="554"/>
      <c r="F268" s="554"/>
      <c r="G268" s="554"/>
      <c r="H268" s="554"/>
      <c r="I268" s="554"/>
      <c r="J268" s="554"/>
      <c r="K268" s="554"/>
      <c r="L268" s="554"/>
      <c r="M268" s="554"/>
      <c r="N268" s="554"/>
      <c r="O268" s="555"/>
      <c r="P268" s="562" t="s">
        <v>71</v>
      </c>
      <c r="Q268" s="563"/>
      <c r="R268" s="563"/>
      <c r="S268" s="563"/>
      <c r="T268" s="563"/>
      <c r="U268" s="563"/>
      <c r="V268" s="564"/>
      <c r="W268" s="37" t="s">
        <v>72</v>
      </c>
      <c r="X268" s="545">
        <f>IFERROR(X264/H264,"0")+IFERROR(X265/H265,"0")+IFERROR(X266/H266,"0")+IFERROR(X267/H267,"0")</f>
        <v>0</v>
      </c>
      <c r="Y268" s="545">
        <f>IFERROR(Y264/H264,"0")+IFERROR(Y265/H265,"0")+IFERROR(Y266/H266,"0")+IFERROR(Y267/H267,"0")</f>
        <v>0</v>
      </c>
      <c r="Z268" s="545">
        <f>IFERROR(IF(Z264="",0,Z264),"0")+IFERROR(IF(Z265="",0,Z265),"0")+IFERROR(IF(Z266="",0,Z266),"0")+IFERROR(IF(Z267="",0,Z267),"0")</f>
        <v>0</v>
      </c>
      <c r="AA268" s="546"/>
      <c r="AB268" s="546"/>
      <c r="AC268" s="546"/>
    </row>
    <row r="269" spans="1:68" x14ac:dyDescent="0.2">
      <c r="A269" s="554"/>
      <c r="B269" s="554"/>
      <c r="C269" s="554"/>
      <c r="D269" s="554"/>
      <c r="E269" s="554"/>
      <c r="F269" s="554"/>
      <c r="G269" s="554"/>
      <c r="H269" s="554"/>
      <c r="I269" s="554"/>
      <c r="J269" s="554"/>
      <c r="K269" s="554"/>
      <c r="L269" s="554"/>
      <c r="M269" s="554"/>
      <c r="N269" s="554"/>
      <c r="O269" s="555"/>
      <c r="P269" s="562" t="s">
        <v>71</v>
      </c>
      <c r="Q269" s="563"/>
      <c r="R269" s="563"/>
      <c r="S269" s="563"/>
      <c r="T269" s="563"/>
      <c r="U269" s="563"/>
      <c r="V269" s="564"/>
      <c r="W269" s="37" t="s">
        <v>69</v>
      </c>
      <c r="X269" s="545">
        <f>IFERROR(SUM(X264:X267),"0")</f>
        <v>0</v>
      </c>
      <c r="Y269" s="545">
        <f>IFERROR(SUM(Y264:Y267),"0")</f>
        <v>0</v>
      </c>
      <c r="Z269" s="37"/>
      <c r="AA269" s="546"/>
      <c r="AB269" s="546"/>
      <c r="AC269" s="546"/>
    </row>
    <row r="270" spans="1:68" ht="16.5" customHeight="1" x14ac:dyDescent="0.25">
      <c r="A270" s="559" t="s">
        <v>428</v>
      </c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54"/>
      <c r="P270" s="554"/>
      <c r="Q270" s="554"/>
      <c r="R270" s="554"/>
      <c r="S270" s="554"/>
      <c r="T270" s="554"/>
      <c r="U270" s="554"/>
      <c r="V270" s="554"/>
      <c r="W270" s="554"/>
      <c r="X270" s="554"/>
      <c r="Y270" s="554"/>
      <c r="Z270" s="554"/>
      <c r="AA270" s="538"/>
      <c r="AB270" s="538"/>
      <c r="AC270" s="538"/>
    </row>
    <row r="271" spans="1:68" ht="14.25" customHeight="1" x14ac:dyDescent="0.25">
      <c r="A271" s="558" t="s">
        <v>73</v>
      </c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54"/>
      <c r="P271" s="554"/>
      <c r="Q271" s="554"/>
      <c r="R271" s="554"/>
      <c r="S271" s="554"/>
      <c r="T271" s="554"/>
      <c r="U271" s="554"/>
      <c r="V271" s="554"/>
      <c r="W271" s="554"/>
      <c r="X271" s="554"/>
      <c r="Y271" s="554"/>
      <c r="Z271" s="554"/>
      <c r="AA271" s="539"/>
      <c r="AB271" s="539"/>
      <c r="AC271" s="539"/>
    </row>
    <row r="272" spans="1:68" ht="27" customHeight="1" x14ac:dyDescent="0.25">
      <c r="A272" s="54" t="s">
        <v>429</v>
      </c>
      <c r="B272" s="54" t="s">
        <v>430</v>
      </c>
      <c r="C272" s="31">
        <v>4301051893</v>
      </c>
      <c r="D272" s="547">
        <v>4680115886186</v>
      </c>
      <c r="E272" s="548"/>
      <c r="F272" s="542">
        <v>0.3</v>
      </c>
      <c r="G272" s="32">
        <v>6</v>
      </c>
      <c r="H272" s="542">
        <v>1.8</v>
      </c>
      <c r="I272" s="542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69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50"/>
      <c r="R272" s="550"/>
      <c r="S272" s="550"/>
      <c r="T272" s="551"/>
      <c r="U272" s="34"/>
      <c r="V272" s="34"/>
      <c r="W272" s="35" t="s">
        <v>69</v>
      </c>
      <c r="X272" s="543">
        <v>0</v>
      </c>
      <c r="Y272" s="54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19" t="s">
        <v>431</v>
      </c>
      <c r="AG272" s="64"/>
      <c r="AJ272" s="68"/>
      <c r="AK272" s="68">
        <v>0</v>
      </c>
      <c r="BB272" s="32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432</v>
      </c>
      <c r="B273" s="54" t="s">
        <v>433</v>
      </c>
      <c r="C273" s="31">
        <v>4301051795</v>
      </c>
      <c r="D273" s="547">
        <v>4680115881228</v>
      </c>
      <c r="E273" s="548"/>
      <c r="F273" s="542">
        <v>0.4</v>
      </c>
      <c r="G273" s="32">
        <v>6</v>
      </c>
      <c r="H273" s="542">
        <v>2.4</v>
      </c>
      <c r="I273" s="542">
        <v>2.6520000000000001</v>
      </c>
      <c r="J273" s="32">
        <v>182</v>
      </c>
      <c r="K273" s="32" t="s">
        <v>76</v>
      </c>
      <c r="L273" s="32"/>
      <c r="M273" s="33" t="s">
        <v>84</v>
      </c>
      <c r="N273" s="33"/>
      <c r="O273" s="32">
        <v>40</v>
      </c>
      <c r="P273" s="63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50"/>
      <c r="R273" s="550"/>
      <c r="S273" s="550"/>
      <c r="T273" s="551"/>
      <c r="U273" s="34"/>
      <c r="V273" s="34"/>
      <c r="W273" s="35" t="s">
        <v>69</v>
      </c>
      <c r="X273" s="543">
        <v>120</v>
      </c>
      <c r="Y273" s="544">
        <f>IFERROR(IF(X273="",0,CEILING((X273/$H273),1)*$H273),"")</f>
        <v>120</v>
      </c>
      <c r="Z273" s="36">
        <f>IFERROR(IF(Y273=0,"",ROUNDUP(Y273/H273,0)*0.00651),"")</f>
        <v>0.32550000000000001</v>
      </c>
      <c r="AA273" s="56"/>
      <c r="AB273" s="57"/>
      <c r="AC273" s="321" t="s">
        <v>434</v>
      </c>
      <c r="AG273" s="64"/>
      <c r="AJ273" s="68"/>
      <c r="AK273" s="68">
        <v>0</v>
      </c>
      <c r="BB273" s="322" t="s">
        <v>1</v>
      </c>
      <c r="BM273" s="64">
        <f>IFERROR(X273*I273/H273,"0")</f>
        <v>132.60000000000002</v>
      </c>
      <c r="BN273" s="64">
        <f>IFERROR(Y273*I273/H273,"0")</f>
        <v>132.60000000000002</v>
      </c>
      <c r="BO273" s="64">
        <f>IFERROR(1/J273*(X273/H273),"0")</f>
        <v>0.27472527472527475</v>
      </c>
      <c r="BP273" s="64">
        <f>IFERROR(1/J273*(Y273/H273),"0")</f>
        <v>0.27472527472527475</v>
      </c>
    </row>
    <row r="274" spans="1:68" ht="27" customHeight="1" x14ac:dyDescent="0.25">
      <c r="A274" s="54" t="s">
        <v>435</v>
      </c>
      <c r="B274" s="54" t="s">
        <v>436</v>
      </c>
      <c r="C274" s="31">
        <v>4301051388</v>
      </c>
      <c r="D274" s="547">
        <v>4680115881211</v>
      </c>
      <c r="E274" s="548"/>
      <c r="F274" s="542">
        <v>0.4</v>
      </c>
      <c r="G274" s="32">
        <v>6</v>
      </c>
      <c r="H274" s="542">
        <v>2.4</v>
      </c>
      <c r="I274" s="542">
        <v>2.58</v>
      </c>
      <c r="J274" s="32">
        <v>182</v>
      </c>
      <c r="K274" s="32" t="s">
        <v>76</v>
      </c>
      <c r="L274" s="32" t="s">
        <v>88</v>
      </c>
      <c r="M274" s="33" t="s">
        <v>77</v>
      </c>
      <c r="N274" s="33"/>
      <c r="O274" s="32">
        <v>45</v>
      </c>
      <c r="P274" s="7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140</v>
      </c>
      <c r="Y274" s="544">
        <f>IFERROR(IF(X274="",0,CEILING((X274/$H274),1)*$H274),"")</f>
        <v>141.6</v>
      </c>
      <c r="Z274" s="36">
        <f>IFERROR(IF(Y274=0,"",ROUNDUP(Y274/H274,0)*0.00651),"")</f>
        <v>0.38408999999999999</v>
      </c>
      <c r="AA274" s="56"/>
      <c r="AB274" s="57"/>
      <c r="AC274" s="323" t="s">
        <v>431</v>
      </c>
      <c r="AG274" s="64"/>
      <c r="AJ274" s="68" t="s">
        <v>90</v>
      </c>
      <c r="AK274" s="68">
        <v>33.6</v>
      </c>
      <c r="BB274" s="324" t="s">
        <v>1</v>
      </c>
      <c r="BM274" s="64">
        <f>IFERROR(X274*I274/H274,"0")</f>
        <v>150.5</v>
      </c>
      <c r="BN274" s="64">
        <f>IFERROR(Y274*I274/H274,"0")</f>
        <v>152.22</v>
      </c>
      <c r="BO274" s="64">
        <f>IFERROR(1/J274*(X274/H274),"0")</f>
        <v>0.32051282051282054</v>
      </c>
      <c r="BP274" s="64">
        <f>IFERROR(1/J274*(Y274/H274),"0")</f>
        <v>0.32417582417582419</v>
      </c>
    </row>
    <row r="275" spans="1:68" x14ac:dyDescent="0.2">
      <c r="A275" s="553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55"/>
      <c r="P275" s="562" t="s">
        <v>71</v>
      </c>
      <c r="Q275" s="563"/>
      <c r="R275" s="563"/>
      <c r="S275" s="563"/>
      <c r="T275" s="563"/>
      <c r="U275" s="563"/>
      <c r="V275" s="564"/>
      <c r="W275" s="37" t="s">
        <v>72</v>
      </c>
      <c r="X275" s="545">
        <f>IFERROR(X272/H272,"0")+IFERROR(X273/H273,"0")+IFERROR(X274/H274,"0")</f>
        <v>108.33333333333334</v>
      </c>
      <c r="Y275" s="545">
        <f>IFERROR(Y272/H272,"0")+IFERROR(Y273/H273,"0")+IFERROR(Y274/H274,"0")</f>
        <v>109</v>
      </c>
      <c r="Z275" s="545">
        <f>IFERROR(IF(Z272="",0,Z272),"0")+IFERROR(IF(Z273="",0,Z273),"0")+IFERROR(IF(Z274="",0,Z274),"0")</f>
        <v>0.70958999999999994</v>
      </c>
      <c r="AA275" s="546"/>
      <c r="AB275" s="546"/>
      <c r="AC275" s="546"/>
    </row>
    <row r="276" spans="1:68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55"/>
      <c r="P276" s="562" t="s">
        <v>71</v>
      </c>
      <c r="Q276" s="563"/>
      <c r="R276" s="563"/>
      <c r="S276" s="563"/>
      <c r="T276" s="563"/>
      <c r="U276" s="563"/>
      <c r="V276" s="564"/>
      <c r="W276" s="37" t="s">
        <v>69</v>
      </c>
      <c r="X276" s="545">
        <f>IFERROR(SUM(X272:X274),"0")</f>
        <v>260</v>
      </c>
      <c r="Y276" s="545">
        <f>IFERROR(SUM(Y272:Y274),"0")</f>
        <v>261.60000000000002</v>
      </c>
      <c r="Z276" s="37"/>
      <c r="AA276" s="546"/>
      <c r="AB276" s="546"/>
      <c r="AC276" s="546"/>
    </row>
    <row r="277" spans="1:68" ht="16.5" customHeight="1" x14ac:dyDescent="0.25">
      <c r="A277" s="559" t="s">
        <v>437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38"/>
      <c r="AB277" s="538"/>
      <c r="AC277" s="538"/>
    </row>
    <row r="278" spans="1:68" ht="14.25" customHeight="1" x14ac:dyDescent="0.25">
      <c r="A278" s="558" t="s">
        <v>64</v>
      </c>
      <c r="B278" s="554"/>
      <c r="C278" s="554"/>
      <c r="D278" s="554"/>
      <c r="E278" s="554"/>
      <c r="F278" s="554"/>
      <c r="G278" s="554"/>
      <c r="H278" s="554"/>
      <c r="I278" s="554"/>
      <c r="J278" s="554"/>
      <c r="K278" s="554"/>
      <c r="L278" s="554"/>
      <c r="M278" s="554"/>
      <c r="N278" s="554"/>
      <c r="O278" s="554"/>
      <c r="P278" s="554"/>
      <c r="Q278" s="554"/>
      <c r="R278" s="554"/>
      <c r="S278" s="554"/>
      <c r="T278" s="554"/>
      <c r="U278" s="554"/>
      <c r="V278" s="554"/>
      <c r="W278" s="554"/>
      <c r="X278" s="554"/>
      <c r="Y278" s="554"/>
      <c r="Z278" s="554"/>
      <c r="AA278" s="539"/>
      <c r="AB278" s="539"/>
      <c r="AC278" s="539"/>
    </row>
    <row r="279" spans="1:68" ht="27" customHeight="1" x14ac:dyDescent="0.25">
      <c r="A279" s="54" t="s">
        <v>438</v>
      </c>
      <c r="B279" s="54" t="s">
        <v>439</v>
      </c>
      <c r="C279" s="31">
        <v>4301031307</v>
      </c>
      <c r="D279" s="547">
        <v>4680115880344</v>
      </c>
      <c r="E279" s="548"/>
      <c r="F279" s="542">
        <v>0.28000000000000003</v>
      </c>
      <c r="G279" s="32">
        <v>6</v>
      </c>
      <c r="H279" s="542">
        <v>1.68</v>
      </c>
      <c r="I279" s="542">
        <v>1.78</v>
      </c>
      <c r="J279" s="32">
        <v>234</v>
      </c>
      <c r="K279" s="32" t="s">
        <v>67</v>
      </c>
      <c r="L279" s="32"/>
      <c r="M279" s="33" t="s">
        <v>68</v>
      </c>
      <c r="N279" s="33"/>
      <c r="O279" s="32">
        <v>40</v>
      </c>
      <c r="P279" s="76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25" t="s">
        <v>440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441</v>
      </c>
      <c r="B280" s="54" t="s">
        <v>442</v>
      </c>
      <c r="C280" s="31">
        <v>4301031429</v>
      </c>
      <c r="D280" s="547">
        <v>4680115886919</v>
      </c>
      <c r="E280" s="548"/>
      <c r="F280" s="542">
        <v>0.4</v>
      </c>
      <c r="G280" s="32">
        <v>6</v>
      </c>
      <c r="H280" s="542">
        <v>2.4</v>
      </c>
      <c r="I280" s="542">
        <v>2.58</v>
      </c>
      <c r="J280" s="32">
        <v>182</v>
      </c>
      <c r="K280" s="32" t="s">
        <v>76</v>
      </c>
      <c r="L280" s="32"/>
      <c r="M280" s="33" t="s">
        <v>68</v>
      </c>
      <c r="N280" s="33"/>
      <c r="O280" s="32">
        <v>40</v>
      </c>
      <c r="P280" s="67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80" s="550"/>
      <c r="R280" s="550"/>
      <c r="S280" s="550"/>
      <c r="T280" s="551"/>
      <c r="U280" s="34"/>
      <c r="V280" s="34"/>
      <c r="W280" s="35" t="s">
        <v>69</v>
      </c>
      <c r="X280" s="543">
        <v>0</v>
      </c>
      <c r="Y280" s="544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27" t="s">
        <v>443</v>
      </c>
      <c r="AG280" s="64"/>
      <c r="AJ280" s="68"/>
      <c r="AK280" s="68">
        <v>0</v>
      </c>
      <c r="BB280" s="32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53"/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5"/>
      <c r="P281" s="562" t="s">
        <v>71</v>
      </c>
      <c r="Q281" s="563"/>
      <c r="R281" s="563"/>
      <c r="S281" s="563"/>
      <c r="T281" s="563"/>
      <c r="U281" s="563"/>
      <c r="V281" s="564"/>
      <c r="W281" s="37" t="s">
        <v>72</v>
      </c>
      <c r="X281" s="545">
        <f>IFERROR(X279/H279,"0")+IFERROR(X280/H280,"0")</f>
        <v>0</v>
      </c>
      <c r="Y281" s="545">
        <f>IFERROR(Y279/H279,"0")+IFERROR(Y280/H280,"0")</f>
        <v>0</v>
      </c>
      <c r="Z281" s="545">
        <f>IFERROR(IF(Z279="",0,Z279),"0")+IFERROR(IF(Z280="",0,Z280),"0")</f>
        <v>0</v>
      </c>
      <c r="AA281" s="546"/>
      <c r="AB281" s="546"/>
      <c r="AC281" s="546"/>
    </row>
    <row r="282" spans="1:68" x14ac:dyDescent="0.2">
      <c r="A282" s="554"/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5"/>
      <c r="P282" s="562" t="s">
        <v>71</v>
      </c>
      <c r="Q282" s="563"/>
      <c r="R282" s="563"/>
      <c r="S282" s="563"/>
      <c r="T282" s="563"/>
      <c r="U282" s="563"/>
      <c r="V282" s="564"/>
      <c r="W282" s="37" t="s">
        <v>69</v>
      </c>
      <c r="X282" s="545">
        <f>IFERROR(SUM(X279:X280),"0")</f>
        <v>0</v>
      </c>
      <c r="Y282" s="545">
        <f>IFERROR(SUM(Y279:Y280),"0")</f>
        <v>0</v>
      </c>
      <c r="Z282" s="37"/>
      <c r="AA282" s="546"/>
      <c r="AB282" s="546"/>
      <c r="AC282" s="546"/>
    </row>
    <row r="283" spans="1:68" ht="14.25" customHeight="1" x14ac:dyDescent="0.25">
      <c r="A283" s="558" t="s">
        <v>73</v>
      </c>
      <c r="B283" s="554"/>
      <c r="C283" s="554"/>
      <c r="D283" s="554"/>
      <c r="E283" s="554"/>
      <c r="F283" s="554"/>
      <c r="G283" s="554"/>
      <c r="H283" s="554"/>
      <c r="I283" s="554"/>
      <c r="J283" s="554"/>
      <c r="K283" s="554"/>
      <c r="L283" s="554"/>
      <c r="M283" s="554"/>
      <c r="N283" s="554"/>
      <c r="O283" s="554"/>
      <c r="P283" s="554"/>
      <c r="Q283" s="554"/>
      <c r="R283" s="554"/>
      <c r="S283" s="554"/>
      <c r="T283" s="554"/>
      <c r="U283" s="554"/>
      <c r="V283" s="554"/>
      <c r="W283" s="554"/>
      <c r="X283" s="554"/>
      <c r="Y283" s="554"/>
      <c r="Z283" s="554"/>
      <c r="AA283" s="539"/>
      <c r="AB283" s="539"/>
      <c r="AC283" s="539"/>
    </row>
    <row r="284" spans="1:68" ht="37.5" customHeight="1" x14ac:dyDescent="0.25">
      <c r="A284" s="54" t="s">
        <v>444</v>
      </c>
      <c r="B284" s="54" t="s">
        <v>445</v>
      </c>
      <c r="C284" s="31">
        <v>4301051782</v>
      </c>
      <c r="D284" s="547">
        <v>4680115884618</v>
      </c>
      <c r="E284" s="548"/>
      <c r="F284" s="542">
        <v>0.6</v>
      </c>
      <c r="G284" s="32">
        <v>6</v>
      </c>
      <c r="H284" s="542">
        <v>3.6</v>
      </c>
      <c r="I284" s="542">
        <v>3.81</v>
      </c>
      <c r="J284" s="32">
        <v>132</v>
      </c>
      <c r="K284" s="32" t="s">
        <v>110</v>
      </c>
      <c r="L284" s="32" t="s">
        <v>111</v>
      </c>
      <c r="M284" s="33" t="s">
        <v>77</v>
      </c>
      <c r="N284" s="33"/>
      <c r="O284" s="32">
        <v>45</v>
      </c>
      <c r="P284" s="64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210</v>
      </c>
      <c r="Y284" s="544">
        <f>IFERROR(IF(X284="",0,CEILING((X284/$H284),1)*$H284),"")</f>
        <v>212.4</v>
      </c>
      <c r="Z284" s="36">
        <f>IFERROR(IF(Y284=0,"",ROUNDUP(Y284/H284,0)*0.00902),"")</f>
        <v>0.53217999999999999</v>
      </c>
      <c r="AA284" s="56"/>
      <c r="AB284" s="57"/>
      <c r="AC284" s="329" t="s">
        <v>446</v>
      </c>
      <c r="AG284" s="64"/>
      <c r="AJ284" s="68" t="s">
        <v>90</v>
      </c>
      <c r="AK284" s="68">
        <v>43.2</v>
      </c>
      <c r="BB284" s="330" t="s">
        <v>1</v>
      </c>
      <c r="BM284" s="64">
        <f>IFERROR(X284*I284/H284,"0")</f>
        <v>222.25</v>
      </c>
      <c r="BN284" s="64">
        <f>IFERROR(Y284*I284/H284,"0")</f>
        <v>224.79</v>
      </c>
      <c r="BO284" s="64">
        <f>IFERROR(1/J284*(X284/H284),"0")</f>
        <v>0.44191919191919188</v>
      </c>
      <c r="BP284" s="64">
        <f>IFERROR(1/J284*(Y284/H284),"0")</f>
        <v>0.44696969696969696</v>
      </c>
    </row>
    <row r="285" spans="1:68" x14ac:dyDescent="0.2">
      <c r="A285" s="553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55"/>
      <c r="P285" s="562" t="s">
        <v>71</v>
      </c>
      <c r="Q285" s="563"/>
      <c r="R285" s="563"/>
      <c r="S285" s="563"/>
      <c r="T285" s="563"/>
      <c r="U285" s="563"/>
      <c r="V285" s="564"/>
      <c r="W285" s="37" t="s">
        <v>72</v>
      </c>
      <c r="X285" s="545">
        <f>IFERROR(X284/H284,"0")</f>
        <v>58.333333333333329</v>
      </c>
      <c r="Y285" s="545">
        <f>IFERROR(Y284/H284,"0")</f>
        <v>59</v>
      </c>
      <c r="Z285" s="545">
        <f>IFERROR(IF(Z284="",0,Z284),"0")</f>
        <v>0.53217999999999999</v>
      </c>
      <c r="AA285" s="546"/>
      <c r="AB285" s="546"/>
      <c r="AC285" s="546"/>
    </row>
    <row r="286" spans="1:68" x14ac:dyDescent="0.2">
      <c r="A286" s="554"/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5"/>
      <c r="P286" s="562" t="s">
        <v>71</v>
      </c>
      <c r="Q286" s="563"/>
      <c r="R286" s="563"/>
      <c r="S286" s="563"/>
      <c r="T286" s="563"/>
      <c r="U286" s="563"/>
      <c r="V286" s="564"/>
      <c r="W286" s="37" t="s">
        <v>69</v>
      </c>
      <c r="X286" s="545">
        <f>IFERROR(SUM(X284:X284),"0")</f>
        <v>210</v>
      </c>
      <c r="Y286" s="545">
        <f>IFERROR(SUM(Y284:Y284),"0")</f>
        <v>212.4</v>
      </c>
      <c r="Z286" s="37"/>
      <c r="AA286" s="546"/>
      <c r="AB286" s="546"/>
      <c r="AC286" s="546"/>
    </row>
    <row r="287" spans="1:68" ht="16.5" customHeight="1" x14ac:dyDescent="0.25">
      <c r="A287" s="559" t="s">
        <v>447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38"/>
      <c r="AB287" s="538"/>
      <c r="AC287" s="538"/>
    </row>
    <row r="288" spans="1:68" ht="14.25" customHeight="1" x14ac:dyDescent="0.25">
      <c r="A288" s="558" t="s">
        <v>101</v>
      </c>
      <c r="B288" s="554"/>
      <c r="C288" s="554"/>
      <c r="D288" s="554"/>
      <c r="E288" s="554"/>
      <c r="F288" s="554"/>
      <c r="G288" s="554"/>
      <c r="H288" s="554"/>
      <c r="I288" s="554"/>
      <c r="J288" s="554"/>
      <c r="K288" s="554"/>
      <c r="L288" s="554"/>
      <c r="M288" s="554"/>
      <c r="N288" s="554"/>
      <c r="O288" s="554"/>
      <c r="P288" s="554"/>
      <c r="Q288" s="554"/>
      <c r="R288" s="554"/>
      <c r="S288" s="554"/>
      <c r="T288" s="554"/>
      <c r="U288" s="554"/>
      <c r="V288" s="554"/>
      <c r="W288" s="554"/>
      <c r="X288" s="554"/>
      <c r="Y288" s="554"/>
      <c r="Z288" s="554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4301012126</v>
      </c>
      <c r="D289" s="547">
        <v>4607091386004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104</v>
      </c>
      <c r="L289" s="32"/>
      <c r="M289" s="33" t="s">
        <v>106</v>
      </c>
      <c r="N289" s="33"/>
      <c r="O289" s="32">
        <v>55</v>
      </c>
      <c r="P289" s="691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 t="shared" ref="Y289:Y294" si="26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31" t="s">
        <v>450</v>
      </c>
      <c r="AG289" s="64"/>
      <c r="AJ289" s="68"/>
      <c r="AK289" s="68">
        <v>0</v>
      </c>
      <c r="BB289" s="332" t="s">
        <v>1</v>
      </c>
      <c r="BM289" s="64">
        <f t="shared" ref="BM289:BM294" si="27">IFERROR(X289*I289/H289,"0")</f>
        <v>0</v>
      </c>
      <c r="BN289" s="64">
        <f t="shared" ref="BN289:BN294" si="28">IFERROR(Y289*I289/H289,"0")</f>
        <v>0</v>
      </c>
      <c r="BO289" s="64">
        <f t="shared" ref="BO289:BO294" si="29">IFERROR(1/J289*(X289/H289),"0")</f>
        <v>0</v>
      </c>
      <c r="BP289" s="64">
        <f t="shared" ref="BP289:BP294" si="30">IFERROR(1/J289*(Y289/H289),"0")</f>
        <v>0</v>
      </c>
    </row>
    <row r="290" spans="1:68" ht="27" customHeight="1" x14ac:dyDescent="0.25">
      <c r="A290" s="54" t="s">
        <v>451</v>
      </c>
      <c r="B290" s="54" t="s">
        <v>452</v>
      </c>
      <c r="C290" s="31">
        <v>4301012024</v>
      </c>
      <c r="D290" s="547">
        <v>4680115885615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104</v>
      </c>
      <c r="L290" s="32" t="s">
        <v>105</v>
      </c>
      <c r="M290" s="33" t="s">
        <v>77</v>
      </c>
      <c r="N290" s="33"/>
      <c r="O290" s="32">
        <v>55</v>
      </c>
      <c r="P290" s="5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 t="shared" si="26"/>
        <v>0</v>
      </c>
      <c r="Z290" s="36" t="str">
        <f>IFERROR(IF(Y290=0,"",ROUNDUP(Y290/H290,0)*0.01898),"")</f>
        <v/>
      </c>
      <c r="AA290" s="56"/>
      <c r="AB290" s="57"/>
      <c r="AC290" s="333" t="s">
        <v>453</v>
      </c>
      <c r="AG290" s="64"/>
      <c r="AJ290" s="68" t="s">
        <v>90</v>
      </c>
      <c r="AK290" s="68">
        <v>86.4</v>
      </c>
      <c r="BB290" s="334" t="s">
        <v>1</v>
      </c>
      <c r="BM290" s="64">
        <f t="shared" si="27"/>
        <v>0</v>
      </c>
      <c r="BN290" s="64">
        <f t="shared" si="28"/>
        <v>0</v>
      </c>
      <c r="BO290" s="64">
        <f t="shared" si="29"/>
        <v>0</v>
      </c>
      <c r="BP290" s="64">
        <f t="shared" si="30"/>
        <v>0</v>
      </c>
    </row>
    <row r="291" spans="1:68" ht="37.5" customHeight="1" x14ac:dyDescent="0.25">
      <c r="A291" s="54" t="s">
        <v>454</v>
      </c>
      <c r="B291" s="54" t="s">
        <v>455</v>
      </c>
      <c r="C291" s="31">
        <v>4301011858</v>
      </c>
      <c r="D291" s="547">
        <v>4680115885646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104</v>
      </c>
      <c r="L291" s="32" t="s">
        <v>105</v>
      </c>
      <c r="M291" s="33" t="s">
        <v>106</v>
      </c>
      <c r="N291" s="33"/>
      <c r="O291" s="32">
        <v>55</v>
      </c>
      <c r="P291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 t="shared" si="26"/>
        <v>0</v>
      </c>
      <c r="Z291" s="36" t="str">
        <f>IFERROR(IF(Y291=0,"",ROUNDUP(Y291/H291,0)*0.01898),"")</f>
        <v/>
      </c>
      <c r="AA291" s="56"/>
      <c r="AB291" s="57"/>
      <c r="AC291" s="335" t="s">
        <v>456</v>
      </c>
      <c r="AG291" s="64"/>
      <c r="AJ291" s="68" t="s">
        <v>90</v>
      </c>
      <c r="AK291" s="68">
        <v>86.4</v>
      </c>
      <c r="BB291" s="336" t="s">
        <v>1</v>
      </c>
      <c r="BM291" s="64">
        <f t="shared" si="27"/>
        <v>0</v>
      </c>
      <c r="BN291" s="64">
        <f t="shared" si="28"/>
        <v>0</v>
      </c>
      <c r="BO291" s="64">
        <f t="shared" si="29"/>
        <v>0</v>
      </c>
      <c r="BP291" s="64">
        <f t="shared" si="30"/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47">
        <v>4680115885554</v>
      </c>
      <c r="E292" s="548"/>
      <c r="F292" s="542">
        <v>1.35</v>
      </c>
      <c r="G292" s="32">
        <v>8</v>
      </c>
      <c r="H292" s="542">
        <v>10.8</v>
      </c>
      <c r="I292" s="542">
        <v>11.234999999999999</v>
      </c>
      <c r="J292" s="32">
        <v>64</v>
      </c>
      <c r="K292" s="32" t="s">
        <v>104</v>
      </c>
      <c r="L292" s="32"/>
      <c r="M292" s="33" t="s">
        <v>77</v>
      </c>
      <c r="N292" s="33"/>
      <c r="O292" s="32">
        <v>55</v>
      </c>
      <c r="P292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 t="shared" si="26"/>
        <v>0</v>
      </c>
      <c r="Z292" s="36" t="str">
        <f>IFERROR(IF(Y292=0,"",ROUNDUP(Y292/H292,0)*0.01898),"")</f>
        <v/>
      </c>
      <c r="AA292" s="56"/>
      <c r="AB292" s="57"/>
      <c r="AC292" s="337" t="s">
        <v>459</v>
      </c>
      <c r="AG292" s="64"/>
      <c r="AJ292" s="68" t="s">
        <v>90</v>
      </c>
      <c r="AK292" s="68">
        <v>10.8</v>
      </c>
      <c r="BB292" s="338" t="s">
        <v>1</v>
      </c>
      <c r="BM292" s="64">
        <f t="shared" si="27"/>
        <v>0</v>
      </c>
      <c r="BN292" s="64">
        <f t="shared" si="28"/>
        <v>0</v>
      </c>
      <c r="BO292" s="64">
        <f t="shared" si="29"/>
        <v>0</v>
      </c>
      <c r="BP292" s="64">
        <f t="shared" si="30"/>
        <v>0</v>
      </c>
    </row>
    <row r="293" spans="1:68" ht="27" customHeight="1" x14ac:dyDescent="0.25">
      <c r="A293" s="54" t="s">
        <v>460</v>
      </c>
      <c r="B293" s="54" t="s">
        <v>461</v>
      </c>
      <c r="C293" s="31">
        <v>4301011857</v>
      </c>
      <c r="D293" s="547">
        <v>4680115885622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110</v>
      </c>
      <c r="L293" s="32" t="s">
        <v>111</v>
      </c>
      <c r="M293" s="33" t="s">
        <v>106</v>
      </c>
      <c r="N293" s="33"/>
      <c r="O293" s="32">
        <v>55</v>
      </c>
      <c r="P293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 t="shared" si="26"/>
        <v>0</v>
      </c>
      <c r="Z293" s="36" t="str">
        <f>IFERROR(IF(Y293=0,"",ROUNDUP(Y293/H293,0)*0.00902),"")</f>
        <v/>
      </c>
      <c r="AA293" s="56"/>
      <c r="AB293" s="57"/>
      <c r="AC293" s="339" t="s">
        <v>453</v>
      </c>
      <c r="AG293" s="64"/>
      <c r="AJ293" s="68" t="s">
        <v>90</v>
      </c>
      <c r="AK293" s="68">
        <v>48</v>
      </c>
      <c r="BB293" s="340" t="s">
        <v>1</v>
      </c>
      <c r="BM293" s="64">
        <f t="shared" si="27"/>
        <v>0</v>
      </c>
      <c r="BN293" s="64">
        <f t="shared" si="28"/>
        <v>0</v>
      </c>
      <c r="BO293" s="64">
        <f t="shared" si="29"/>
        <v>0</v>
      </c>
      <c r="BP293" s="64">
        <f t="shared" si="30"/>
        <v>0</v>
      </c>
    </row>
    <row r="294" spans="1:68" ht="27" customHeight="1" x14ac:dyDescent="0.25">
      <c r="A294" s="54" t="s">
        <v>462</v>
      </c>
      <c r="B294" s="54" t="s">
        <v>463</v>
      </c>
      <c r="C294" s="31">
        <v>4301011859</v>
      </c>
      <c r="D294" s="547">
        <v>4680115885608</v>
      </c>
      <c r="E294" s="548"/>
      <c r="F294" s="542">
        <v>0.4</v>
      </c>
      <c r="G294" s="32">
        <v>10</v>
      </c>
      <c r="H294" s="542">
        <v>4</v>
      </c>
      <c r="I294" s="542">
        <v>4.21</v>
      </c>
      <c r="J294" s="32">
        <v>132</v>
      </c>
      <c r="K294" s="32" t="s">
        <v>110</v>
      </c>
      <c r="L294" s="32" t="s">
        <v>111</v>
      </c>
      <c r="M294" s="33" t="s">
        <v>106</v>
      </c>
      <c r="N294" s="33"/>
      <c r="O294" s="32">
        <v>55</v>
      </c>
      <c r="P294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50"/>
      <c r="R294" s="550"/>
      <c r="S294" s="550"/>
      <c r="T294" s="551"/>
      <c r="U294" s="34"/>
      <c r="V294" s="34"/>
      <c r="W294" s="35" t="s">
        <v>69</v>
      </c>
      <c r="X294" s="543">
        <v>120</v>
      </c>
      <c r="Y294" s="544">
        <f t="shared" si="26"/>
        <v>120</v>
      </c>
      <c r="Z294" s="36">
        <f>IFERROR(IF(Y294=0,"",ROUNDUP(Y294/H294,0)*0.00902),"")</f>
        <v>0.27060000000000001</v>
      </c>
      <c r="AA294" s="56"/>
      <c r="AB294" s="57"/>
      <c r="AC294" s="341" t="s">
        <v>464</v>
      </c>
      <c r="AG294" s="64"/>
      <c r="AJ294" s="68" t="s">
        <v>90</v>
      </c>
      <c r="AK294" s="68">
        <v>48</v>
      </c>
      <c r="BB294" s="342" t="s">
        <v>1</v>
      </c>
      <c r="BM294" s="64">
        <f t="shared" si="27"/>
        <v>126.3</v>
      </c>
      <c r="BN294" s="64">
        <f t="shared" si="28"/>
        <v>126.3</v>
      </c>
      <c r="BO294" s="64">
        <f t="shared" si="29"/>
        <v>0.22727272727272729</v>
      </c>
      <c r="BP294" s="64">
        <f t="shared" si="30"/>
        <v>0.22727272727272729</v>
      </c>
    </row>
    <row r="295" spans="1:68" x14ac:dyDescent="0.2">
      <c r="A295" s="553"/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5"/>
      <c r="P295" s="562" t="s">
        <v>71</v>
      </c>
      <c r="Q295" s="563"/>
      <c r="R295" s="563"/>
      <c r="S295" s="563"/>
      <c r="T295" s="563"/>
      <c r="U295" s="563"/>
      <c r="V295" s="564"/>
      <c r="W295" s="37" t="s">
        <v>72</v>
      </c>
      <c r="X295" s="545">
        <f>IFERROR(X289/H289,"0")+IFERROR(X290/H290,"0")+IFERROR(X291/H291,"0")+IFERROR(X292/H292,"0")+IFERROR(X293/H293,"0")+IFERROR(X294/H294,"0")</f>
        <v>30</v>
      </c>
      <c r="Y295" s="545">
        <f>IFERROR(Y289/H289,"0")+IFERROR(Y290/H290,"0")+IFERROR(Y291/H291,"0")+IFERROR(Y292/H292,"0")+IFERROR(Y293/H293,"0")+IFERROR(Y294/H294,"0")</f>
        <v>30</v>
      </c>
      <c r="Z295" s="545">
        <f>IFERROR(IF(Z289="",0,Z289),"0")+IFERROR(IF(Z290="",0,Z290),"0")+IFERROR(IF(Z291="",0,Z291),"0")+IFERROR(IF(Z292="",0,Z292),"0")+IFERROR(IF(Z293="",0,Z293),"0")+IFERROR(IF(Z294="",0,Z294),"0")</f>
        <v>0.27060000000000001</v>
      </c>
      <c r="AA295" s="546"/>
      <c r="AB295" s="546"/>
      <c r="AC295" s="546"/>
    </row>
    <row r="296" spans="1:68" x14ac:dyDescent="0.2">
      <c r="A296" s="554"/>
      <c r="B296" s="554"/>
      <c r="C296" s="554"/>
      <c r="D296" s="554"/>
      <c r="E296" s="554"/>
      <c r="F296" s="554"/>
      <c r="G296" s="554"/>
      <c r="H296" s="554"/>
      <c r="I296" s="554"/>
      <c r="J296" s="554"/>
      <c r="K296" s="554"/>
      <c r="L296" s="554"/>
      <c r="M296" s="554"/>
      <c r="N296" s="554"/>
      <c r="O296" s="555"/>
      <c r="P296" s="562" t="s">
        <v>71</v>
      </c>
      <c r="Q296" s="563"/>
      <c r="R296" s="563"/>
      <c r="S296" s="563"/>
      <c r="T296" s="563"/>
      <c r="U296" s="563"/>
      <c r="V296" s="564"/>
      <c r="W296" s="37" t="s">
        <v>69</v>
      </c>
      <c r="X296" s="545">
        <f>IFERROR(SUM(X289:X294),"0")</f>
        <v>120</v>
      </c>
      <c r="Y296" s="545">
        <f>IFERROR(SUM(Y289:Y294),"0")</f>
        <v>120</v>
      </c>
      <c r="Z296" s="37"/>
      <c r="AA296" s="546"/>
      <c r="AB296" s="546"/>
      <c r="AC296" s="546"/>
    </row>
    <row r="297" spans="1:68" ht="14.25" customHeight="1" x14ac:dyDescent="0.25">
      <c r="A297" s="558" t="s">
        <v>64</v>
      </c>
      <c r="B297" s="554"/>
      <c r="C297" s="554"/>
      <c r="D297" s="554"/>
      <c r="E297" s="554"/>
      <c r="F297" s="554"/>
      <c r="G297" s="554"/>
      <c r="H297" s="554"/>
      <c r="I297" s="554"/>
      <c r="J297" s="554"/>
      <c r="K297" s="554"/>
      <c r="L297" s="554"/>
      <c r="M297" s="554"/>
      <c r="N297" s="554"/>
      <c r="O297" s="554"/>
      <c r="P297" s="554"/>
      <c r="Q297" s="554"/>
      <c r="R297" s="554"/>
      <c r="S297" s="554"/>
      <c r="T297" s="554"/>
      <c r="U297" s="554"/>
      <c r="V297" s="554"/>
      <c r="W297" s="554"/>
      <c r="X297" s="554"/>
      <c r="Y297" s="554"/>
      <c r="Z297" s="554"/>
      <c r="AA297" s="539"/>
      <c r="AB297" s="539"/>
      <c r="AC297" s="539"/>
    </row>
    <row r="298" spans="1:68" ht="27" customHeight="1" x14ac:dyDescent="0.25">
      <c r="A298" s="54" t="s">
        <v>465</v>
      </c>
      <c r="B298" s="54" t="s">
        <v>466</v>
      </c>
      <c r="C298" s="31">
        <v>4301030878</v>
      </c>
      <c r="D298" s="547">
        <v>4607091387193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110</v>
      </c>
      <c r="L298" s="32" t="s">
        <v>111</v>
      </c>
      <c r="M298" s="33" t="s">
        <v>68</v>
      </c>
      <c r="N298" s="33"/>
      <c r="O298" s="32">
        <v>35</v>
      </c>
      <c r="P298" s="82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ref="Y298:Y304" si="31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3" t="s">
        <v>467</v>
      </c>
      <c r="AG298" s="64"/>
      <c r="AJ298" s="68" t="s">
        <v>90</v>
      </c>
      <c r="AK298" s="68">
        <v>50.4</v>
      </c>
      <c r="BB298" s="344" t="s">
        <v>1</v>
      </c>
      <c r="BM298" s="64">
        <f t="shared" ref="BM298:BM304" si="32">IFERROR(X298*I298/H298,"0")</f>
        <v>0</v>
      </c>
      <c r="BN298" s="64">
        <f t="shared" ref="BN298:BN304" si="33">IFERROR(Y298*I298/H298,"0")</f>
        <v>0</v>
      </c>
      <c r="BO298" s="64">
        <f t="shared" ref="BO298:BO304" si="34">IFERROR(1/J298*(X298/H298),"0")</f>
        <v>0</v>
      </c>
      <c r="BP298" s="64">
        <f t="shared" ref="BP298:BP304" si="35">IFERROR(1/J298*(Y298/H298),"0")</f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4301031153</v>
      </c>
      <c r="D299" s="547">
        <v>4607091387230</v>
      </c>
      <c r="E299" s="548"/>
      <c r="F299" s="542">
        <v>0.7</v>
      </c>
      <c r="G299" s="32">
        <v>6</v>
      </c>
      <c r="H299" s="542">
        <v>4.2</v>
      </c>
      <c r="I299" s="542">
        <v>4.47</v>
      </c>
      <c r="J299" s="32">
        <v>132</v>
      </c>
      <c r="K299" s="32" t="s">
        <v>110</v>
      </c>
      <c r="L299" s="32" t="s">
        <v>111</v>
      </c>
      <c r="M299" s="33" t="s">
        <v>68</v>
      </c>
      <c r="N299" s="33"/>
      <c r="O299" s="32">
        <v>40</v>
      </c>
      <c r="P299" s="74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31"/>
        <v>0</v>
      </c>
      <c r="Z299" s="36" t="str">
        <f>IFERROR(IF(Y299=0,"",ROUNDUP(Y299/H299,0)*0.00902),"")</f>
        <v/>
      </c>
      <c r="AA299" s="56"/>
      <c r="AB299" s="57"/>
      <c r="AC299" s="345" t="s">
        <v>470</v>
      </c>
      <c r="AG299" s="64"/>
      <c r="AJ299" s="68" t="s">
        <v>90</v>
      </c>
      <c r="AK299" s="68">
        <v>50.4</v>
      </c>
      <c r="BB299" s="346" t="s">
        <v>1</v>
      </c>
      <c r="BM299" s="64">
        <f t="shared" si="32"/>
        <v>0</v>
      </c>
      <c r="BN299" s="64">
        <f t="shared" si="33"/>
        <v>0</v>
      </c>
      <c r="BO299" s="64">
        <f t="shared" si="34"/>
        <v>0</v>
      </c>
      <c r="BP299" s="64">
        <f t="shared" si="35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4301031154</v>
      </c>
      <c r="D300" s="547">
        <v>4607091387292</v>
      </c>
      <c r="E300" s="548"/>
      <c r="F300" s="542">
        <v>0.73</v>
      </c>
      <c r="G300" s="32">
        <v>6</v>
      </c>
      <c r="H300" s="542">
        <v>4.38</v>
      </c>
      <c r="I300" s="542">
        <v>4.6500000000000004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45</v>
      </c>
      <c r="P300" s="68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31"/>
        <v>0</v>
      </c>
      <c r="Z300" s="36" t="str">
        <f>IFERROR(IF(Y300=0,"",ROUNDUP(Y300/H300,0)*0.00902),"")</f>
        <v/>
      </c>
      <c r="AA300" s="56"/>
      <c r="AB300" s="57"/>
      <c r="AC300" s="347" t="s">
        <v>473</v>
      </c>
      <c r="AG300" s="64"/>
      <c r="AJ300" s="68"/>
      <c r="AK300" s="68">
        <v>0</v>
      </c>
      <c r="BB300" s="348" t="s">
        <v>1</v>
      </c>
      <c r="BM300" s="64">
        <f t="shared" si="32"/>
        <v>0</v>
      </c>
      <c r="BN300" s="64">
        <f t="shared" si="33"/>
        <v>0</v>
      </c>
      <c r="BO300" s="64">
        <f t="shared" si="34"/>
        <v>0</v>
      </c>
      <c r="BP300" s="64">
        <f t="shared" si="35"/>
        <v>0</v>
      </c>
    </row>
    <row r="301" spans="1:68" ht="27" customHeight="1" x14ac:dyDescent="0.25">
      <c r="A301" s="54" t="s">
        <v>474</v>
      </c>
      <c r="B301" s="54" t="s">
        <v>475</v>
      </c>
      <c r="C301" s="31">
        <v>4301031152</v>
      </c>
      <c r="D301" s="547">
        <v>4607091387285</v>
      </c>
      <c r="E301" s="548"/>
      <c r="F301" s="542">
        <v>0.35</v>
      </c>
      <c r="G301" s="32">
        <v>6</v>
      </c>
      <c r="H301" s="542">
        <v>2.1</v>
      </c>
      <c r="I301" s="542">
        <v>2.23</v>
      </c>
      <c r="J301" s="32">
        <v>234</v>
      </c>
      <c r="K301" s="32" t="s">
        <v>67</v>
      </c>
      <c r="L301" s="32" t="s">
        <v>273</v>
      </c>
      <c r="M301" s="33" t="s">
        <v>68</v>
      </c>
      <c r="N301" s="33"/>
      <c r="O301" s="32">
        <v>40</v>
      </c>
      <c r="P301" s="81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31"/>
        <v>0</v>
      </c>
      <c r="Z301" s="36" t="str">
        <f>IFERROR(IF(Y301=0,"",ROUNDUP(Y301/H301,0)*0.00502),"")</f>
        <v/>
      </c>
      <c r="AA301" s="56"/>
      <c r="AB301" s="57"/>
      <c r="AC301" s="349" t="s">
        <v>470</v>
      </c>
      <c r="AG301" s="64"/>
      <c r="AJ301" s="68" t="s">
        <v>90</v>
      </c>
      <c r="AK301" s="68">
        <v>37.799999999999997</v>
      </c>
      <c r="BB301" s="350" t="s">
        <v>1</v>
      </c>
      <c r="BM301" s="64">
        <f t="shared" si="32"/>
        <v>0</v>
      </c>
      <c r="BN301" s="64">
        <f t="shared" si="33"/>
        <v>0</v>
      </c>
      <c r="BO301" s="64">
        <f t="shared" si="34"/>
        <v>0</v>
      </c>
      <c r="BP301" s="64">
        <f t="shared" si="35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4301031305</v>
      </c>
      <c r="D302" s="547">
        <v>4607091389845</v>
      </c>
      <c r="E302" s="548"/>
      <c r="F302" s="542">
        <v>0.35</v>
      </c>
      <c r="G302" s="32">
        <v>6</v>
      </c>
      <c r="H302" s="542">
        <v>2.1</v>
      </c>
      <c r="I302" s="542">
        <v>2.2000000000000002</v>
      </c>
      <c r="J302" s="32">
        <v>234</v>
      </c>
      <c r="K302" s="32" t="s">
        <v>67</v>
      </c>
      <c r="L302" s="32" t="s">
        <v>273</v>
      </c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105</v>
      </c>
      <c r="Y302" s="544">
        <f t="shared" si="31"/>
        <v>105</v>
      </c>
      <c r="Z302" s="36">
        <f>IFERROR(IF(Y302=0,"",ROUNDUP(Y302/H302,0)*0.00502),"")</f>
        <v>0.251</v>
      </c>
      <c r="AA302" s="56"/>
      <c r="AB302" s="57"/>
      <c r="AC302" s="351" t="s">
        <v>478</v>
      </c>
      <c r="AG302" s="64"/>
      <c r="AJ302" s="68" t="s">
        <v>90</v>
      </c>
      <c r="AK302" s="68">
        <v>37.799999999999997</v>
      </c>
      <c r="BB302" s="352" t="s">
        <v>1</v>
      </c>
      <c r="BM302" s="64">
        <f t="shared" si="32"/>
        <v>110.00000000000001</v>
      </c>
      <c r="BN302" s="64">
        <f t="shared" si="33"/>
        <v>110.00000000000001</v>
      </c>
      <c r="BO302" s="64">
        <f t="shared" si="34"/>
        <v>0.21367521367521369</v>
      </c>
      <c r="BP302" s="64">
        <f t="shared" si="35"/>
        <v>0.21367521367521369</v>
      </c>
    </row>
    <row r="303" spans="1:68" ht="27" customHeight="1" x14ac:dyDescent="0.25">
      <c r="A303" s="54" t="s">
        <v>479</v>
      </c>
      <c r="B303" s="54" t="s">
        <v>480</v>
      </c>
      <c r="C303" s="31">
        <v>4301031306</v>
      </c>
      <c r="D303" s="547">
        <v>4680115882881</v>
      </c>
      <c r="E303" s="548"/>
      <c r="F303" s="542">
        <v>0.28000000000000003</v>
      </c>
      <c r="G303" s="32">
        <v>6</v>
      </c>
      <c r="H303" s="542">
        <v>1.68</v>
      </c>
      <c r="I303" s="542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9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0</v>
      </c>
      <c r="Y303" s="544">
        <f t="shared" si="31"/>
        <v>0</v>
      </c>
      <c r="Z303" s="36" t="str">
        <f>IFERROR(IF(Y303=0,"",ROUNDUP(Y303/H303,0)*0.00502),"")</f>
        <v/>
      </c>
      <c r="AA303" s="56"/>
      <c r="AB303" s="57"/>
      <c r="AC303" s="353" t="s">
        <v>478</v>
      </c>
      <c r="AG303" s="64"/>
      <c r="AJ303" s="68"/>
      <c r="AK303" s="68">
        <v>0</v>
      </c>
      <c r="BB303" s="354" t="s">
        <v>1</v>
      </c>
      <c r="BM303" s="64">
        <f t="shared" si="32"/>
        <v>0</v>
      </c>
      <c r="BN303" s="64">
        <f t="shared" si="33"/>
        <v>0</v>
      </c>
      <c r="BO303" s="64">
        <f t="shared" si="34"/>
        <v>0</v>
      </c>
      <c r="BP303" s="64">
        <f t="shared" si="35"/>
        <v>0</v>
      </c>
    </row>
    <row r="304" spans="1:68" ht="27" customHeight="1" x14ac:dyDescent="0.25">
      <c r="A304" s="54" t="s">
        <v>481</v>
      </c>
      <c r="B304" s="54" t="s">
        <v>482</v>
      </c>
      <c r="C304" s="31">
        <v>4301031066</v>
      </c>
      <c r="D304" s="547">
        <v>4607091383836</v>
      </c>
      <c r="E304" s="548"/>
      <c r="F304" s="542">
        <v>0.3</v>
      </c>
      <c r="G304" s="32">
        <v>6</v>
      </c>
      <c r="H304" s="542">
        <v>1.8</v>
      </c>
      <c r="I304" s="542">
        <v>2.028</v>
      </c>
      <c r="J304" s="32">
        <v>182</v>
      </c>
      <c r="K304" s="32" t="s">
        <v>76</v>
      </c>
      <c r="L304" s="32" t="s">
        <v>88</v>
      </c>
      <c r="M304" s="33" t="s">
        <v>68</v>
      </c>
      <c r="N304" s="33"/>
      <c r="O304" s="32">
        <v>40</v>
      </c>
      <c r="P304" s="74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50"/>
      <c r="R304" s="550"/>
      <c r="S304" s="550"/>
      <c r="T304" s="551"/>
      <c r="U304" s="34"/>
      <c r="V304" s="34"/>
      <c r="W304" s="35" t="s">
        <v>69</v>
      </c>
      <c r="X304" s="543">
        <v>90</v>
      </c>
      <c r="Y304" s="544">
        <f t="shared" si="31"/>
        <v>90</v>
      </c>
      <c r="Z304" s="36">
        <f>IFERROR(IF(Y304=0,"",ROUNDUP(Y304/H304,0)*0.00651),"")</f>
        <v>0.32550000000000001</v>
      </c>
      <c r="AA304" s="56"/>
      <c r="AB304" s="57"/>
      <c r="AC304" s="355" t="s">
        <v>483</v>
      </c>
      <c r="AG304" s="64"/>
      <c r="AJ304" s="68" t="s">
        <v>90</v>
      </c>
      <c r="AK304" s="68">
        <v>25.2</v>
      </c>
      <c r="BB304" s="356" t="s">
        <v>1</v>
      </c>
      <c r="BM304" s="64">
        <f t="shared" si="32"/>
        <v>101.4</v>
      </c>
      <c r="BN304" s="64">
        <f t="shared" si="33"/>
        <v>101.4</v>
      </c>
      <c r="BO304" s="64">
        <f t="shared" si="34"/>
        <v>0.27472527472527475</v>
      </c>
      <c r="BP304" s="64">
        <f t="shared" si="35"/>
        <v>0.27472527472527475</v>
      </c>
    </row>
    <row r="305" spans="1:68" x14ac:dyDescent="0.2">
      <c r="A305" s="553"/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5"/>
      <c r="P305" s="562" t="s">
        <v>71</v>
      </c>
      <c r="Q305" s="563"/>
      <c r="R305" s="563"/>
      <c r="S305" s="563"/>
      <c r="T305" s="563"/>
      <c r="U305" s="563"/>
      <c r="V305" s="564"/>
      <c r="W305" s="37" t="s">
        <v>72</v>
      </c>
      <c r="X305" s="545">
        <f>IFERROR(X298/H298,"0")+IFERROR(X299/H299,"0")+IFERROR(X300/H300,"0")+IFERROR(X301/H301,"0")+IFERROR(X302/H302,"0")+IFERROR(X303/H303,"0")+IFERROR(X304/H304,"0")</f>
        <v>100</v>
      </c>
      <c r="Y305" s="545">
        <f>IFERROR(Y298/H298,"0")+IFERROR(Y299/H299,"0")+IFERROR(Y300/H300,"0")+IFERROR(Y301/H301,"0")+IFERROR(Y302/H302,"0")+IFERROR(Y303/H303,"0")+IFERROR(Y304/H304,"0")</f>
        <v>100</v>
      </c>
      <c r="Z305" s="545">
        <f>IFERROR(IF(Z298="",0,Z298),"0")+IFERROR(IF(Z299="",0,Z299),"0")+IFERROR(IF(Z300="",0,Z300),"0")+IFERROR(IF(Z301="",0,Z301),"0")+IFERROR(IF(Z302="",0,Z302),"0")+IFERROR(IF(Z303="",0,Z303),"0")+IFERROR(IF(Z304="",0,Z304),"0")</f>
        <v>0.57650000000000001</v>
      </c>
      <c r="AA305" s="546"/>
      <c r="AB305" s="546"/>
      <c r="AC305" s="546"/>
    </row>
    <row r="306" spans="1:68" x14ac:dyDescent="0.2">
      <c r="A306" s="554"/>
      <c r="B306" s="554"/>
      <c r="C306" s="554"/>
      <c r="D306" s="554"/>
      <c r="E306" s="554"/>
      <c r="F306" s="554"/>
      <c r="G306" s="554"/>
      <c r="H306" s="554"/>
      <c r="I306" s="554"/>
      <c r="J306" s="554"/>
      <c r="K306" s="554"/>
      <c r="L306" s="554"/>
      <c r="M306" s="554"/>
      <c r="N306" s="554"/>
      <c r="O306" s="555"/>
      <c r="P306" s="562" t="s">
        <v>71</v>
      </c>
      <c r="Q306" s="563"/>
      <c r="R306" s="563"/>
      <c r="S306" s="563"/>
      <c r="T306" s="563"/>
      <c r="U306" s="563"/>
      <c r="V306" s="564"/>
      <c r="W306" s="37" t="s">
        <v>69</v>
      </c>
      <c r="X306" s="545">
        <f>IFERROR(SUM(X298:X304),"0")</f>
        <v>195</v>
      </c>
      <c r="Y306" s="545">
        <f>IFERROR(SUM(Y298:Y304),"0")</f>
        <v>195</v>
      </c>
      <c r="Z306" s="37"/>
      <c r="AA306" s="546"/>
      <c r="AB306" s="546"/>
      <c r="AC306" s="546"/>
    </row>
    <row r="307" spans="1:68" ht="14.25" customHeight="1" x14ac:dyDescent="0.25">
      <c r="A307" s="558" t="s">
        <v>73</v>
      </c>
      <c r="B307" s="554"/>
      <c r="C307" s="554"/>
      <c r="D307" s="554"/>
      <c r="E307" s="554"/>
      <c r="F307" s="554"/>
      <c r="G307" s="554"/>
      <c r="H307" s="554"/>
      <c r="I307" s="554"/>
      <c r="J307" s="554"/>
      <c r="K307" s="554"/>
      <c r="L307" s="554"/>
      <c r="M307" s="554"/>
      <c r="N307" s="554"/>
      <c r="O307" s="554"/>
      <c r="P307" s="554"/>
      <c r="Q307" s="554"/>
      <c r="R307" s="554"/>
      <c r="S307" s="554"/>
      <c r="T307" s="554"/>
      <c r="U307" s="554"/>
      <c r="V307" s="554"/>
      <c r="W307" s="554"/>
      <c r="X307" s="554"/>
      <c r="Y307" s="554"/>
      <c r="Z307" s="554"/>
      <c r="AA307" s="539"/>
      <c r="AB307" s="539"/>
      <c r="AC307" s="539"/>
    </row>
    <row r="308" spans="1:68" ht="27" customHeight="1" x14ac:dyDescent="0.25">
      <c r="A308" s="54" t="s">
        <v>484</v>
      </c>
      <c r="B308" s="54" t="s">
        <v>485</v>
      </c>
      <c r="C308" s="31">
        <v>4301051100</v>
      </c>
      <c r="D308" s="547">
        <v>4607091387766</v>
      </c>
      <c r="E308" s="548"/>
      <c r="F308" s="542">
        <v>1.3</v>
      </c>
      <c r="G308" s="32">
        <v>6</v>
      </c>
      <c r="H308" s="542">
        <v>7.8</v>
      </c>
      <c r="I308" s="542">
        <v>8.3130000000000006</v>
      </c>
      <c r="J308" s="32">
        <v>64</v>
      </c>
      <c r="K308" s="32" t="s">
        <v>104</v>
      </c>
      <c r="L308" s="32" t="s">
        <v>105</v>
      </c>
      <c r="M308" s="33" t="s">
        <v>77</v>
      </c>
      <c r="N308" s="33"/>
      <c r="O308" s="32">
        <v>40</v>
      </c>
      <c r="P308" s="7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7" t="s">
        <v>486</v>
      </c>
      <c r="AG308" s="64"/>
      <c r="AJ308" s="68" t="s">
        <v>90</v>
      </c>
      <c r="AK308" s="68">
        <v>62.4</v>
      </c>
      <c r="BB308" s="358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4301051818</v>
      </c>
      <c r="D309" s="547">
        <v>4607091387957</v>
      </c>
      <c r="E309" s="548"/>
      <c r="F309" s="542">
        <v>1.3</v>
      </c>
      <c r="G309" s="32">
        <v>6</v>
      </c>
      <c r="H309" s="542">
        <v>7.8</v>
      </c>
      <c r="I309" s="542">
        <v>8.3190000000000008</v>
      </c>
      <c r="J309" s="32">
        <v>64</v>
      </c>
      <c r="K309" s="32" t="s">
        <v>104</v>
      </c>
      <c r="L309" s="32"/>
      <c r="M309" s="33" t="s">
        <v>77</v>
      </c>
      <c r="N309" s="33"/>
      <c r="O309" s="32">
        <v>40</v>
      </c>
      <c r="P309" s="72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9" t="s">
        <v>489</v>
      </c>
      <c r="AG309" s="64"/>
      <c r="AJ309" s="68"/>
      <c r="AK309" s="68">
        <v>0</v>
      </c>
      <c r="BB309" s="360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4301051819</v>
      </c>
      <c r="D310" s="547">
        <v>4607091387964</v>
      </c>
      <c r="E310" s="548"/>
      <c r="F310" s="542">
        <v>1.35</v>
      </c>
      <c r="G310" s="32">
        <v>6</v>
      </c>
      <c r="H310" s="542">
        <v>8.1</v>
      </c>
      <c r="I310" s="542">
        <v>8.6010000000000009</v>
      </c>
      <c r="J310" s="32">
        <v>64</v>
      </c>
      <c r="K310" s="32" t="s">
        <v>104</v>
      </c>
      <c r="L310" s="32"/>
      <c r="M310" s="33" t="s">
        <v>77</v>
      </c>
      <c r="N310" s="33"/>
      <c r="O310" s="32">
        <v>40</v>
      </c>
      <c r="P310" s="7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61" t="s">
        <v>492</v>
      </c>
      <c r="AG310" s="64"/>
      <c r="AJ310" s="68"/>
      <c r="AK310" s="68">
        <v>0</v>
      </c>
      <c r="BB310" s="362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4301051734</v>
      </c>
      <c r="D311" s="547">
        <v>4680115884588</v>
      </c>
      <c r="E311" s="548"/>
      <c r="F311" s="542">
        <v>0.5</v>
      </c>
      <c r="G311" s="32">
        <v>6</v>
      </c>
      <c r="H311" s="542">
        <v>3</v>
      </c>
      <c r="I311" s="542">
        <v>3.246</v>
      </c>
      <c r="J311" s="32">
        <v>182</v>
      </c>
      <c r="K311" s="32" t="s">
        <v>76</v>
      </c>
      <c r="L311" s="32" t="s">
        <v>88</v>
      </c>
      <c r="M311" s="33" t="s">
        <v>77</v>
      </c>
      <c r="N311" s="33"/>
      <c r="O311" s="32">
        <v>40</v>
      </c>
      <c r="P311" s="71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3" t="s">
        <v>495</v>
      </c>
      <c r="AG311" s="64"/>
      <c r="AJ311" s="68" t="s">
        <v>90</v>
      </c>
      <c r="AK311" s="68">
        <v>42</v>
      </c>
      <c r="BB311" s="364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496</v>
      </c>
      <c r="B312" s="54" t="s">
        <v>497</v>
      </c>
      <c r="C312" s="31">
        <v>4301051578</v>
      </c>
      <c r="D312" s="547">
        <v>4607091387513</v>
      </c>
      <c r="E312" s="548"/>
      <c r="F312" s="542">
        <v>0.45</v>
      </c>
      <c r="G312" s="32">
        <v>6</v>
      </c>
      <c r="H312" s="542">
        <v>2.7</v>
      </c>
      <c r="I312" s="542">
        <v>2.9580000000000002</v>
      </c>
      <c r="J312" s="32">
        <v>182</v>
      </c>
      <c r="K312" s="32" t="s">
        <v>76</v>
      </c>
      <c r="L312" s="32"/>
      <c r="M312" s="33" t="s">
        <v>84</v>
      </c>
      <c r="N312" s="33"/>
      <c r="O312" s="32">
        <v>40</v>
      </c>
      <c r="P312" s="6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50"/>
      <c r="R312" s="550"/>
      <c r="S312" s="550"/>
      <c r="T312" s="551"/>
      <c r="U312" s="34"/>
      <c r="V312" s="34"/>
      <c r="W312" s="35" t="s">
        <v>69</v>
      </c>
      <c r="X312" s="543">
        <v>0</v>
      </c>
      <c r="Y312" s="544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5" t="s">
        <v>498</v>
      </c>
      <c r="AG312" s="64"/>
      <c r="AJ312" s="68"/>
      <c r="AK312" s="68">
        <v>0</v>
      </c>
      <c r="BB312" s="36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53"/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5"/>
      <c r="P313" s="562" t="s">
        <v>71</v>
      </c>
      <c r="Q313" s="563"/>
      <c r="R313" s="563"/>
      <c r="S313" s="563"/>
      <c r="T313" s="563"/>
      <c r="U313" s="563"/>
      <c r="V313" s="564"/>
      <c r="W313" s="37" t="s">
        <v>72</v>
      </c>
      <c r="X313" s="545">
        <f>IFERROR(X308/H308,"0")+IFERROR(X309/H309,"0")+IFERROR(X310/H310,"0")+IFERROR(X311/H311,"0")+IFERROR(X312/H312,"0")</f>
        <v>0</v>
      </c>
      <c r="Y313" s="545">
        <f>IFERROR(Y308/H308,"0")+IFERROR(Y309/H309,"0")+IFERROR(Y310/H310,"0")+IFERROR(Y311/H311,"0")+IFERROR(Y312/H312,"0")</f>
        <v>0</v>
      </c>
      <c r="Z313" s="545">
        <f>IFERROR(IF(Z308="",0,Z308),"0")+IFERROR(IF(Z309="",0,Z309),"0")+IFERROR(IF(Z310="",0,Z310),"0")+IFERROR(IF(Z311="",0,Z311),"0")+IFERROR(IF(Z312="",0,Z312),"0")</f>
        <v>0</v>
      </c>
      <c r="AA313" s="546"/>
      <c r="AB313" s="546"/>
      <c r="AC313" s="546"/>
    </row>
    <row r="314" spans="1:68" x14ac:dyDescent="0.2">
      <c r="A314" s="554"/>
      <c r="B314" s="554"/>
      <c r="C314" s="554"/>
      <c r="D314" s="554"/>
      <c r="E314" s="554"/>
      <c r="F314" s="554"/>
      <c r="G314" s="554"/>
      <c r="H314" s="554"/>
      <c r="I314" s="554"/>
      <c r="J314" s="554"/>
      <c r="K314" s="554"/>
      <c r="L314" s="554"/>
      <c r="M314" s="554"/>
      <c r="N314" s="554"/>
      <c r="O314" s="555"/>
      <c r="P314" s="562" t="s">
        <v>71</v>
      </c>
      <c r="Q314" s="563"/>
      <c r="R314" s="563"/>
      <c r="S314" s="563"/>
      <c r="T314" s="563"/>
      <c r="U314" s="563"/>
      <c r="V314" s="564"/>
      <c r="W314" s="37" t="s">
        <v>69</v>
      </c>
      <c r="X314" s="545">
        <f>IFERROR(SUM(X308:X312),"0")</f>
        <v>0</v>
      </c>
      <c r="Y314" s="545">
        <f>IFERROR(SUM(Y308:Y312),"0")</f>
        <v>0</v>
      </c>
      <c r="Z314" s="37"/>
      <c r="AA314" s="546"/>
      <c r="AB314" s="546"/>
      <c r="AC314" s="546"/>
    </row>
    <row r="315" spans="1:68" ht="14.25" customHeight="1" x14ac:dyDescent="0.25">
      <c r="A315" s="558" t="s">
        <v>166</v>
      </c>
      <c r="B315" s="554"/>
      <c r="C315" s="554"/>
      <c r="D315" s="554"/>
      <c r="E315" s="554"/>
      <c r="F315" s="554"/>
      <c r="G315" s="554"/>
      <c r="H315" s="554"/>
      <c r="I315" s="554"/>
      <c r="J315" s="554"/>
      <c r="K315" s="554"/>
      <c r="L315" s="554"/>
      <c r="M315" s="554"/>
      <c r="N315" s="554"/>
      <c r="O315" s="554"/>
      <c r="P315" s="554"/>
      <c r="Q315" s="554"/>
      <c r="R315" s="554"/>
      <c r="S315" s="554"/>
      <c r="T315" s="554"/>
      <c r="U315" s="554"/>
      <c r="V315" s="554"/>
      <c r="W315" s="554"/>
      <c r="X315" s="554"/>
      <c r="Y315" s="554"/>
      <c r="Z315" s="554"/>
      <c r="AA315" s="539"/>
      <c r="AB315" s="539"/>
      <c r="AC315" s="539"/>
    </row>
    <row r="316" spans="1:68" ht="27" customHeight="1" x14ac:dyDescent="0.25">
      <c r="A316" s="54" t="s">
        <v>499</v>
      </c>
      <c r="B316" s="54" t="s">
        <v>500</v>
      </c>
      <c r="C316" s="31">
        <v>4301060387</v>
      </c>
      <c r="D316" s="547">
        <v>4607091380880</v>
      </c>
      <c r="E316" s="548"/>
      <c r="F316" s="542">
        <v>1.4</v>
      </c>
      <c r="G316" s="32">
        <v>6</v>
      </c>
      <c r="H316" s="542">
        <v>8.4</v>
      </c>
      <c r="I316" s="542">
        <v>8.9190000000000005</v>
      </c>
      <c r="J316" s="32">
        <v>64</v>
      </c>
      <c r="K316" s="32" t="s">
        <v>104</v>
      </c>
      <c r="L316" s="32" t="s">
        <v>105</v>
      </c>
      <c r="M316" s="33" t="s">
        <v>77</v>
      </c>
      <c r="N316" s="33"/>
      <c r="O316" s="32">
        <v>30</v>
      </c>
      <c r="P316" s="59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0</v>
      </c>
      <c r="Y316" s="544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7" t="s">
        <v>501</v>
      </c>
      <c r="AG316" s="64"/>
      <c r="AJ316" s="68" t="s">
        <v>90</v>
      </c>
      <c r="AK316" s="68">
        <v>67.2</v>
      </c>
      <c r="BB316" s="368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502</v>
      </c>
      <c r="B317" s="54" t="s">
        <v>503</v>
      </c>
      <c r="C317" s="31">
        <v>4301060406</v>
      </c>
      <c r="D317" s="547">
        <v>4607091384482</v>
      </c>
      <c r="E317" s="548"/>
      <c r="F317" s="542">
        <v>1.3</v>
      </c>
      <c r="G317" s="32">
        <v>6</v>
      </c>
      <c r="H317" s="542">
        <v>7.8</v>
      </c>
      <c r="I317" s="542">
        <v>8.3190000000000008</v>
      </c>
      <c r="J317" s="32">
        <v>64</v>
      </c>
      <c r="K317" s="32" t="s">
        <v>104</v>
      </c>
      <c r="L317" s="32" t="s">
        <v>105</v>
      </c>
      <c r="M317" s="33" t="s">
        <v>77</v>
      </c>
      <c r="N317" s="33"/>
      <c r="O317" s="32">
        <v>30</v>
      </c>
      <c r="P317" s="8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9" t="s">
        <v>504</v>
      </c>
      <c r="AG317" s="64"/>
      <c r="AJ317" s="68" t="s">
        <v>90</v>
      </c>
      <c r="AK317" s="68">
        <v>62.4</v>
      </c>
      <c r="BB317" s="37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16.5" customHeight="1" x14ac:dyDescent="0.25">
      <c r="A318" s="54" t="s">
        <v>505</v>
      </c>
      <c r="B318" s="54" t="s">
        <v>506</v>
      </c>
      <c r="C318" s="31">
        <v>4301060484</v>
      </c>
      <c r="D318" s="547">
        <v>4607091380897</v>
      </c>
      <c r="E318" s="548"/>
      <c r="F318" s="542">
        <v>1.4</v>
      </c>
      <c r="G318" s="32">
        <v>6</v>
      </c>
      <c r="H318" s="542">
        <v>8.4</v>
      </c>
      <c r="I318" s="542">
        <v>8.9190000000000005</v>
      </c>
      <c r="J318" s="32">
        <v>64</v>
      </c>
      <c r="K318" s="32" t="s">
        <v>104</v>
      </c>
      <c r="L318" s="32" t="s">
        <v>105</v>
      </c>
      <c r="M318" s="33" t="s">
        <v>84</v>
      </c>
      <c r="N318" s="33"/>
      <c r="O318" s="32">
        <v>30</v>
      </c>
      <c r="P318" s="76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50"/>
      <c r="R318" s="550"/>
      <c r="S318" s="550"/>
      <c r="T318" s="551"/>
      <c r="U318" s="34"/>
      <c r="V318" s="34"/>
      <c r="W318" s="35" t="s">
        <v>69</v>
      </c>
      <c r="X318" s="543">
        <v>0</v>
      </c>
      <c r="Y318" s="544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71" t="s">
        <v>507</v>
      </c>
      <c r="AG318" s="64"/>
      <c r="AJ318" s="68" t="s">
        <v>90</v>
      </c>
      <c r="AK318" s="68">
        <v>67.2</v>
      </c>
      <c r="BB318" s="37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53"/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5"/>
      <c r="P319" s="562" t="s">
        <v>71</v>
      </c>
      <c r="Q319" s="563"/>
      <c r="R319" s="563"/>
      <c r="S319" s="563"/>
      <c r="T319" s="563"/>
      <c r="U319" s="563"/>
      <c r="V319" s="564"/>
      <c r="W319" s="37" t="s">
        <v>72</v>
      </c>
      <c r="X319" s="545">
        <f>IFERROR(X316/H316,"0")+IFERROR(X317/H317,"0")+IFERROR(X318/H318,"0")</f>
        <v>0</v>
      </c>
      <c r="Y319" s="545">
        <f>IFERROR(Y316/H316,"0")+IFERROR(Y317/H317,"0")+IFERROR(Y318/H318,"0")</f>
        <v>0</v>
      </c>
      <c r="Z319" s="545">
        <f>IFERROR(IF(Z316="",0,Z316),"0")+IFERROR(IF(Z317="",0,Z317),"0")+IFERROR(IF(Z318="",0,Z318),"0")</f>
        <v>0</v>
      </c>
      <c r="AA319" s="546"/>
      <c r="AB319" s="546"/>
      <c r="AC319" s="546"/>
    </row>
    <row r="320" spans="1:68" x14ac:dyDescent="0.2">
      <c r="A320" s="554"/>
      <c r="B320" s="554"/>
      <c r="C320" s="554"/>
      <c r="D320" s="554"/>
      <c r="E320" s="554"/>
      <c r="F320" s="554"/>
      <c r="G320" s="554"/>
      <c r="H320" s="554"/>
      <c r="I320" s="554"/>
      <c r="J320" s="554"/>
      <c r="K320" s="554"/>
      <c r="L320" s="554"/>
      <c r="M320" s="554"/>
      <c r="N320" s="554"/>
      <c r="O320" s="555"/>
      <c r="P320" s="562" t="s">
        <v>71</v>
      </c>
      <c r="Q320" s="563"/>
      <c r="R320" s="563"/>
      <c r="S320" s="563"/>
      <c r="T320" s="563"/>
      <c r="U320" s="563"/>
      <c r="V320" s="564"/>
      <c r="W320" s="37" t="s">
        <v>69</v>
      </c>
      <c r="X320" s="545">
        <f>IFERROR(SUM(X316:X318),"0")</f>
        <v>0</v>
      </c>
      <c r="Y320" s="545">
        <f>IFERROR(SUM(Y316:Y318),"0")</f>
        <v>0</v>
      </c>
      <c r="Z320" s="37"/>
      <c r="AA320" s="546"/>
      <c r="AB320" s="546"/>
      <c r="AC320" s="546"/>
    </row>
    <row r="321" spans="1:68" ht="14.25" customHeight="1" x14ac:dyDescent="0.25">
      <c r="A321" s="558" t="s">
        <v>93</v>
      </c>
      <c r="B321" s="554"/>
      <c r="C321" s="554"/>
      <c r="D321" s="554"/>
      <c r="E321" s="554"/>
      <c r="F321" s="554"/>
      <c r="G321" s="554"/>
      <c r="H321" s="554"/>
      <c r="I321" s="554"/>
      <c r="J321" s="554"/>
      <c r="K321" s="554"/>
      <c r="L321" s="554"/>
      <c r="M321" s="554"/>
      <c r="N321" s="554"/>
      <c r="O321" s="554"/>
      <c r="P321" s="554"/>
      <c r="Q321" s="554"/>
      <c r="R321" s="554"/>
      <c r="S321" s="554"/>
      <c r="T321" s="554"/>
      <c r="U321" s="554"/>
      <c r="V321" s="554"/>
      <c r="W321" s="554"/>
      <c r="X321" s="554"/>
      <c r="Y321" s="554"/>
      <c r="Z321" s="554"/>
      <c r="AA321" s="539"/>
      <c r="AB321" s="539"/>
      <c r="AC321" s="539"/>
    </row>
    <row r="322" spans="1:68" ht="27" customHeight="1" x14ac:dyDescent="0.25">
      <c r="A322" s="54" t="s">
        <v>508</v>
      </c>
      <c r="B322" s="54" t="s">
        <v>509</v>
      </c>
      <c r="C322" s="31">
        <v>4301030235</v>
      </c>
      <c r="D322" s="547">
        <v>4607091388381</v>
      </c>
      <c r="E322" s="548"/>
      <c r="F322" s="542">
        <v>0.38</v>
      </c>
      <c r="G322" s="32">
        <v>8</v>
      </c>
      <c r="H322" s="542">
        <v>3.04</v>
      </c>
      <c r="I322" s="542">
        <v>3.33</v>
      </c>
      <c r="J322" s="32">
        <v>132</v>
      </c>
      <c r="K322" s="32" t="s">
        <v>110</v>
      </c>
      <c r="L322" s="32"/>
      <c r="M322" s="33" t="s">
        <v>96</v>
      </c>
      <c r="N322" s="33"/>
      <c r="O322" s="32">
        <v>180</v>
      </c>
      <c r="P322" s="725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510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4301030232</v>
      </c>
      <c r="D323" s="547">
        <v>4607091388374</v>
      </c>
      <c r="E323" s="548"/>
      <c r="F323" s="542">
        <v>0.38</v>
      </c>
      <c r="G323" s="32">
        <v>8</v>
      </c>
      <c r="H323" s="542">
        <v>3.04</v>
      </c>
      <c r="I323" s="542">
        <v>3.29</v>
      </c>
      <c r="J323" s="32">
        <v>132</v>
      </c>
      <c r="K323" s="32" t="s">
        <v>110</v>
      </c>
      <c r="L323" s="32"/>
      <c r="M323" s="33" t="s">
        <v>96</v>
      </c>
      <c r="N323" s="33"/>
      <c r="O323" s="32">
        <v>180</v>
      </c>
      <c r="P323" s="804" t="s">
        <v>513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5" t="s">
        <v>510</v>
      </c>
      <c r="AG323" s="64"/>
      <c r="AJ323" s="68"/>
      <c r="AK323" s="68">
        <v>0</v>
      </c>
      <c r="BB323" s="376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514</v>
      </c>
      <c r="B324" s="54" t="s">
        <v>515</v>
      </c>
      <c r="C324" s="31">
        <v>4301032015</v>
      </c>
      <c r="D324" s="547">
        <v>4607091383102</v>
      </c>
      <c r="E324" s="548"/>
      <c r="F324" s="542">
        <v>0.17</v>
      </c>
      <c r="G324" s="32">
        <v>15</v>
      </c>
      <c r="H324" s="542">
        <v>2.5499999999999998</v>
      </c>
      <c r="I324" s="542">
        <v>2.9550000000000001</v>
      </c>
      <c r="J324" s="32">
        <v>182</v>
      </c>
      <c r="K324" s="32" t="s">
        <v>76</v>
      </c>
      <c r="L324" s="32"/>
      <c r="M324" s="33" t="s">
        <v>96</v>
      </c>
      <c r="N324" s="33"/>
      <c r="O324" s="32">
        <v>180</v>
      </c>
      <c r="P324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7" t="s">
        <v>516</v>
      </c>
      <c r="AG324" s="64"/>
      <c r="AJ324" s="68"/>
      <c r="AK324" s="68">
        <v>0</v>
      </c>
      <c r="BB324" s="378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517</v>
      </c>
      <c r="B325" s="54" t="s">
        <v>518</v>
      </c>
      <c r="C325" s="31">
        <v>4301030233</v>
      </c>
      <c r="D325" s="547">
        <v>4607091388404</v>
      </c>
      <c r="E325" s="548"/>
      <c r="F325" s="542">
        <v>0.17</v>
      </c>
      <c r="G325" s="32">
        <v>15</v>
      </c>
      <c r="H325" s="542">
        <v>2.5499999999999998</v>
      </c>
      <c r="I325" s="542">
        <v>2.88</v>
      </c>
      <c r="J325" s="32">
        <v>182</v>
      </c>
      <c r="K325" s="32" t="s">
        <v>76</v>
      </c>
      <c r="L325" s="32" t="s">
        <v>88</v>
      </c>
      <c r="M325" s="33" t="s">
        <v>96</v>
      </c>
      <c r="N325" s="33"/>
      <c r="O325" s="32">
        <v>180</v>
      </c>
      <c r="P325" s="75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50"/>
      <c r="R325" s="550"/>
      <c r="S325" s="550"/>
      <c r="T325" s="551"/>
      <c r="U325" s="34"/>
      <c r="V325" s="34"/>
      <c r="W325" s="35" t="s">
        <v>69</v>
      </c>
      <c r="X325" s="543">
        <v>0</v>
      </c>
      <c r="Y325" s="544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9" t="s">
        <v>510</v>
      </c>
      <c r="AG325" s="64"/>
      <c r="AJ325" s="68" t="s">
        <v>90</v>
      </c>
      <c r="AK325" s="68">
        <v>35.700000000000003</v>
      </c>
      <c r="BB325" s="38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53"/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5"/>
      <c r="P326" s="562" t="s">
        <v>71</v>
      </c>
      <c r="Q326" s="563"/>
      <c r="R326" s="563"/>
      <c r="S326" s="563"/>
      <c r="T326" s="563"/>
      <c r="U326" s="563"/>
      <c r="V326" s="564"/>
      <c r="W326" s="37" t="s">
        <v>72</v>
      </c>
      <c r="X326" s="545">
        <f>IFERROR(X322/H322,"0")+IFERROR(X323/H323,"0")+IFERROR(X324/H324,"0")+IFERROR(X325/H325,"0")</f>
        <v>0</v>
      </c>
      <c r="Y326" s="545">
        <f>IFERROR(Y322/H322,"0")+IFERROR(Y323/H323,"0")+IFERROR(Y324/H324,"0")+IFERROR(Y325/H325,"0")</f>
        <v>0</v>
      </c>
      <c r="Z326" s="545">
        <f>IFERROR(IF(Z322="",0,Z322),"0")+IFERROR(IF(Z323="",0,Z323),"0")+IFERROR(IF(Z324="",0,Z324),"0")+IFERROR(IF(Z325="",0,Z325),"0")</f>
        <v>0</v>
      </c>
      <c r="AA326" s="546"/>
      <c r="AB326" s="546"/>
      <c r="AC326" s="546"/>
    </row>
    <row r="327" spans="1:68" x14ac:dyDescent="0.2">
      <c r="A327" s="554"/>
      <c r="B327" s="554"/>
      <c r="C327" s="554"/>
      <c r="D327" s="554"/>
      <c r="E327" s="554"/>
      <c r="F327" s="554"/>
      <c r="G327" s="554"/>
      <c r="H327" s="554"/>
      <c r="I327" s="554"/>
      <c r="J327" s="554"/>
      <c r="K327" s="554"/>
      <c r="L327" s="554"/>
      <c r="M327" s="554"/>
      <c r="N327" s="554"/>
      <c r="O327" s="555"/>
      <c r="P327" s="562" t="s">
        <v>71</v>
      </c>
      <c r="Q327" s="563"/>
      <c r="R327" s="563"/>
      <c r="S327" s="563"/>
      <c r="T327" s="563"/>
      <c r="U327" s="563"/>
      <c r="V327" s="564"/>
      <c r="W327" s="37" t="s">
        <v>69</v>
      </c>
      <c r="X327" s="545">
        <f>IFERROR(SUM(X322:X325),"0")</f>
        <v>0</v>
      </c>
      <c r="Y327" s="545">
        <f>IFERROR(SUM(Y322:Y325),"0")</f>
        <v>0</v>
      </c>
      <c r="Z327" s="37"/>
      <c r="AA327" s="546"/>
      <c r="AB327" s="546"/>
      <c r="AC327" s="546"/>
    </row>
    <row r="328" spans="1:68" ht="14.25" customHeight="1" x14ac:dyDescent="0.25">
      <c r="A328" s="558" t="s">
        <v>519</v>
      </c>
      <c r="B328" s="554"/>
      <c r="C328" s="554"/>
      <c r="D328" s="554"/>
      <c r="E328" s="554"/>
      <c r="F328" s="554"/>
      <c r="G328" s="554"/>
      <c r="H328" s="554"/>
      <c r="I328" s="554"/>
      <c r="J328" s="554"/>
      <c r="K328" s="554"/>
      <c r="L328" s="554"/>
      <c r="M328" s="554"/>
      <c r="N328" s="554"/>
      <c r="O328" s="554"/>
      <c r="P328" s="554"/>
      <c r="Q328" s="554"/>
      <c r="R328" s="554"/>
      <c r="S328" s="554"/>
      <c r="T328" s="554"/>
      <c r="U328" s="554"/>
      <c r="V328" s="554"/>
      <c r="W328" s="554"/>
      <c r="X328" s="554"/>
      <c r="Y328" s="554"/>
      <c r="Z328" s="554"/>
      <c r="AA328" s="539"/>
      <c r="AB328" s="539"/>
      <c r="AC328" s="539"/>
    </row>
    <row r="329" spans="1:68" ht="16.5" customHeight="1" x14ac:dyDescent="0.25">
      <c r="A329" s="54" t="s">
        <v>520</v>
      </c>
      <c r="B329" s="54" t="s">
        <v>521</v>
      </c>
      <c r="C329" s="31">
        <v>4301180007</v>
      </c>
      <c r="D329" s="547">
        <v>4680115881808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522</v>
      </c>
      <c r="N329" s="33"/>
      <c r="O329" s="32">
        <v>730</v>
      </c>
      <c r="P329" s="6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81" t="s">
        <v>523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524</v>
      </c>
      <c r="B330" s="54" t="s">
        <v>525</v>
      </c>
      <c r="C330" s="31">
        <v>4301180006</v>
      </c>
      <c r="D330" s="547">
        <v>4680115881822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522</v>
      </c>
      <c r="N330" s="33"/>
      <c r="O330" s="32">
        <v>730</v>
      </c>
      <c r="P330" s="7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3" t="s">
        <v>523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526</v>
      </c>
      <c r="B331" s="54" t="s">
        <v>527</v>
      </c>
      <c r="C331" s="31">
        <v>4301180001</v>
      </c>
      <c r="D331" s="547">
        <v>4680115880016</v>
      </c>
      <c r="E331" s="548"/>
      <c r="F331" s="542">
        <v>0.1</v>
      </c>
      <c r="G331" s="32">
        <v>20</v>
      </c>
      <c r="H331" s="542">
        <v>2</v>
      </c>
      <c r="I331" s="542">
        <v>2.2400000000000002</v>
      </c>
      <c r="J331" s="32">
        <v>238</v>
      </c>
      <c r="K331" s="32" t="s">
        <v>76</v>
      </c>
      <c r="L331" s="32"/>
      <c r="M331" s="33" t="s">
        <v>522</v>
      </c>
      <c r="N331" s="33"/>
      <c r="O331" s="32">
        <v>730</v>
      </c>
      <c r="P331" s="6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50"/>
      <c r="R331" s="550"/>
      <c r="S331" s="550"/>
      <c r="T331" s="551"/>
      <c r="U331" s="34"/>
      <c r="V331" s="34"/>
      <c r="W331" s="35" t="s">
        <v>69</v>
      </c>
      <c r="X331" s="543">
        <v>38</v>
      </c>
      <c r="Y331" s="544">
        <f>IFERROR(IF(X331="",0,CEILING((X331/$H331),1)*$H331),"")</f>
        <v>38</v>
      </c>
      <c r="Z331" s="36">
        <f>IFERROR(IF(Y331=0,"",ROUNDUP(Y331/H331,0)*0.00474),"")</f>
        <v>9.0060000000000001E-2</v>
      </c>
      <c r="AA331" s="56"/>
      <c r="AB331" s="57"/>
      <c r="AC331" s="385" t="s">
        <v>523</v>
      </c>
      <c r="AG331" s="64"/>
      <c r="AJ331" s="68"/>
      <c r="AK331" s="68">
        <v>0</v>
      </c>
      <c r="BB331" s="386" t="s">
        <v>1</v>
      </c>
      <c r="BM331" s="64">
        <f>IFERROR(X331*I331/H331,"0")</f>
        <v>42.56</v>
      </c>
      <c r="BN331" s="64">
        <f>IFERROR(Y331*I331/H331,"0")</f>
        <v>42.56</v>
      </c>
      <c r="BO331" s="64">
        <f>IFERROR(1/J331*(X331/H331),"0")</f>
        <v>7.9831932773109238E-2</v>
      </c>
      <c r="BP331" s="64">
        <f>IFERROR(1/J331*(Y331/H331),"0")</f>
        <v>7.9831932773109238E-2</v>
      </c>
    </row>
    <row r="332" spans="1:68" x14ac:dyDescent="0.2">
      <c r="A332" s="553"/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5"/>
      <c r="P332" s="562" t="s">
        <v>71</v>
      </c>
      <c r="Q332" s="563"/>
      <c r="R332" s="563"/>
      <c r="S332" s="563"/>
      <c r="T332" s="563"/>
      <c r="U332" s="563"/>
      <c r="V332" s="564"/>
      <c r="W332" s="37" t="s">
        <v>72</v>
      </c>
      <c r="X332" s="545">
        <f>IFERROR(X329/H329,"0")+IFERROR(X330/H330,"0")+IFERROR(X331/H331,"0")</f>
        <v>19</v>
      </c>
      <c r="Y332" s="545">
        <f>IFERROR(Y329/H329,"0")+IFERROR(Y330/H330,"0")+IFERROR(Y331/H331,"0")</f>
        <v>19</v>
      </c>
      <c r="Z332" s="545">
        <f>IFERROR(IF(Z329="",0,Z329),"0")+IFERROR(IF(Z330="",0,Z330),"0")+IFERROR(IF(Z331="",0,Z331),"0")</f>
        <v>9.0060000000000001E-2</v>
      </c>
      <c r="AA332" s="546"/>
      <c r="AB332" s="546"/>
      <c r="AC332" s="546"/>
    </row>
    <row r="333" spans="1:68" x14ac:dyDescent="0.2">
      <c r="A333" s="554"/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5"/>
      <c r="P333" s="562" t="s">
        <v>71</v>
      </c>
      <c r="Q333" s="563"/>
      <c r="R333" s="563"/>
      <c r="S333" s="563"/>
      <c r="T333" s="563"/>
      <c r="U333" s="563"/>
      <c r="V333" s="564"/>
      <c r="W333" s="37" t="s">
        <v>69</v>
      </c>
      <c r="X333" s="545">
        <f>IFERROR(SUM(X329:X331),"0")</f>
        <v>38</v>
      </c>
      <c r="Y333" s="545">
        <f>IFERROR(SUM(Y329:Y331),"0")</f>
        <v>38</v>
      </c>
      <c r="Z333" s="37"/>
      <c r="AA333" s="546"/>
      <c r="AB333" s="546"/>
      <c r="AC333" s="546"/>
    </row>
    <row r="334" spans="1:68" ht="16.5" customHeight="1" x14ac:dyDescent="0.25">
      <c r="A334" s="559" t="s">
        <v>528</v>
      </c>
      <c r="B334" s="554"/>
      <c r="C334" s="554"/>
      <c r="D334" s="554"/>
      <c r="E334" s="554"/>
      <c r="F334" s="554"/>
      <c r="G334" s="554"/>
      <c r="H334" s="554"/>
      <c r="I334" s="554"/>
      <c r="J334" s="554"/>
      <c r="K334" s="554"/>
      <c r="L334" s="554"/>
      <c r="M334" s="554"/>
      <c r="N334" s="554"/>
      <c r="O334" s="554"/>
      <c r="P334" s="554"/>
      <c r="Q334" s="554"/>
      <c r="R334" s="554"/>
      <c r="S334" s="554"/>
      <c r="T334" s="554"/>
      <c r="U334" s="554"/>
      <c r="V334" s="554"/>
      <c r="W334" s="554"/>
      <c r="X334" s="554"/>
      <c r="Y334" s="554"/>
      <c r="Z334" s="554"/>
      <c r="AA334" s="538"/>
      <c r="AB334" s="538"/>
      <c r="AC334" s="538"/>
    </row>
    <row r="335" spans="1:68" ht="14.25" customHeight="1" x14ac:dyDescent="0.25">
      <c r="A335" s="558" t="s">
        <v>73</v>
      </c>
      <c r="B335" s="554"/>
      <c r="C335" s="554"/>
      <c r="D335" s="554"/>
      <c r="E335" s="554"/>
      <c r="F335" s="554"/>
      <c r="G335" s="554"/>
      <c r="H335" s="554"/>
      <c r="I335" s="554"/>
      <c r="J335" s="554"/>
      <c r="K335" s="554"/>
      <c r="L335" s="554"/>
      <c r="M335" s="554"/>
      <c r="N335" s="554"/>
      <c r="O335" s="554"/>
      <c r="P335" s="554"/>
      <c r="Q335" s="554"/>
      <c r="R335" s="554"/>
      <c r="S335" s="554"/>
      <c r="T335" s="554"/>
      <c r="U335" s="554"/>
      <c r="V335" s="554"/>
      <c r="W335" s="554"/>
      <c r="X335" s="554"/>
      <c r="Y335" s="554"/>
      <c r="Z335" s="554"/>
      <c r="AA335" s="539"/>
      <c r="AB335" s="539"/>
      <c r="AC335" s="539"/>
    </row>
    <row r="336" spans="1:68" ht="27" customHeight="1" x14ac:dyDescent="0.25">
      <c r="A336" s="54" t="s">
        <v>529</v>
      </c>
      <c r="B336" s="54" t="s">
        <v>530</v>
      </c>
      <c r="C336" s="31">
        <v>4301051489</v>
      </c>
      <c r="D336" s="547">
        <v>4607091387919</v>
      </c>
      <c r="E336" s="548"/>
      <c r="F336" s="542">
        <v>1.35</v>
      </c>
      <c r="G336" s="32">
        <v>6</v>
      </c>
      <c r="H336" s="542">
        <v>8.1</v>
      </c>
      <c r="I336" s="542">
        <v>8.6189999999999998</v>
      </c>
      <c r="J336" s="32">
        <v>64</v>
      </c>
      <c r="K336" s="32" t="s">
        <v>104</v>
      </c>
      <c r="L336" s="32" t="s">
        <v>105</v>
      </c>
      <c r="M336" s="33" t="s">
        <v>84</v>
      </c>
      <c r="N336" s="33"/>
      <c r="O336" s="32">
        <v>45</v>
      </c>
      <c r="P336" s="8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7" t="s">
        <v>531</v>
      </c>
      <c r="AG336" s="64"/>
      <c r="AJ336" s="68" t="s">
        <v>90</v>
      </c>
      <c r="AK336" s="68">
        <v>64.8</v>
      </c>
      <c r="BB336" s="38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4301051461</v>
      </c>
      <c r="D337" s="547">
        <v>4680115883604</v>
      </c>
      <c r="E337" s="548"/>
      <c r="F337" s="542">
        <v>0.35</v>
      </c>
      <c r="G337" s="32">
        <v>6</v>
      </c>
      <c r="H337" s="542">
        <v>2.1</v>
      </c>
      <c r="I337" s="542">
        <v>2.3519999999999999</v>
      </c>
      <c r="J337" s="32">
        <v>182</v>
      </c>
      <c r="K337" s="32" t="s">
        <v>76</v>
      </c>
      <c r="L337" s="32" t="s">
        <v>88</v>
      </c>
      <c r="M337" s="33" t="s">
        <v>77</v>
      </c>
      <c r="N337" s="33"/>
      <c r="O337" s="32">
        <v>45</v>
      </c>
      <c r="P337" s="63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105</v>
      </c>
      <c r="Y337" s="544">
        <f>IFERROR(IF(X337="",0,CEILING((X337/$H337),1)*$H337),"")</f>
        <v>105</v>
      </c>
      <c r="Z337" s="36">
        <f>IFERROR(IF(Y337=0,"",ROUNDUP(Y337/H337,0)*0.00651),"")</f>
        <v>0.32550000000000001</v>
      </c>
      <c r="AA337" s="56"/>
      <c r="AB337" s="57"/>
      <c r="AC337" s="389" t="s">
        <v>534</v>
      </c>
      <c r="AG337" s="64"/>
      <c r="AJ337" s="68" t="s">
        <v>90</v>
      </c>
      <c r="AK337" s="68">
        <v>29.4</v>
      </c>
      <c r="BB337" s="390" t="s">
        <v>1</v>
      </c>
      <c r="BM337" s="64">
        <f>IFERROR(X337*I337/H337,"0")</f>
        <v>117.59999999999998</v>
      </c>
      <c r="BN337" s="64">
        <f>IFERROR(Y337*I337/H337,"0")</f>
        <v>117.59999999999998</v>
      </c>
      <c r="BO337" s="64">
        <f>IFERROR(1/J337*(X337/H337),"0")</f>
        <v>0.27472527472527475</v>
      </c>
      <c r="BP337" s="64">
        <f>IFERROR(1/J337*(Y337/H337),"0")</f>
        <v>0.27472527472527475</v>
      </c>
    </row>
    <row r="338" spans="1:68" ht="27" customHeight="1" x14ac:dyDescent="0.25">
      <c r="A338" s="54" t="s">
        <v>535</v>
      </c>
      <c r="B338" s="54" t="s">
        <v>536</v>
      </c>
      <c r="C338" s="31">
        <v>4301051864</v>
      </c>
      <c r="D338" s="547">
        <v>4680115883567</v>
      </c>
      <c r="E338" s="548"/>
      <c r="F338" s="542">
        <v>0.35</v>
      </c>
      <c r="G338" s="32">
        <v>6</v>
      </c>
      <c r="H338" s="542">
        <v>2.1</v>
      </c>
      <c r="I338" s="542">
        <v>2.34</v>
      </c>
      <c r="J338" s="32">
        <v>182</v>
      </c>
      <c r="K338" s="32" t="s">
        <v>76</v>
      </c>
      <c r="L338" s="32" t="s">
        <v>88</v>
      </c>
      <c r="M338" s="33" t="s">
        <v>84</v>
      </c>
      <c r="N338" s="33"/>
      <c r="O338" s="32">
        <v>40</v>
      </c>
      <c r="P338" s="86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50"/>
      <c r="R338" s="550"/>
      <c r="S338" s="550"/>
      <c r="T338" s="551"/>
      <c r="U338" s="34"/>
      <c r="V338" s="34"/>
      <c r="W338" s="35" t="s">
        <v>69</v>
      </c>
      <c r="X338" s="543">
        <v>122.5</v>
      </c>
      <c r="Y338" s="544">
        <f>IFERROR(IF(X338="",0,CEILING((X338/$H338),1)*$H338),"")</f>
        <v>123.9</v>
      </c>
      <c r="Z338" s="36">
        <f>IFERROR(IF(Y338=0,"",ROUNDUP(Y338/H338,0)*0.00651),"")</f>
        <v>0.38408999999999999</v>
      </c>
      <c r="AA338" s="56"/>
      <c r="AB338" s="57"/>
      <c r="AC338" s="391" t="s">
        <v>537</v>
      </c>
      <c r="AG338" s="64"/>
      <c r="AJ338" s="68" t="s">
        <v>90</v>
      </c>
      <c r="AK338" s="68">
        <v>29.4</v>
      </c>
      <c r="BB338" s="392" t="s">
        <v>1</v>
      </c>
      <c r="BM338" s="64">
        <f>IFERROR(X338*I338/H338,"0")</f>
        <v>136.49999999999997</v>
      </c>
      <c r="BN338" s="64">
        <f>IFERROR(Y338*I338/H338,"0")</f>
        <v>138.06</v>
      </c>
      <c r="BO338" s="64">
        <f>IFERROR(1/J338*(X338/H338),"0")</f>
        <v>0.32051282051282048</v>
      </c>
      <c r="BP338" s="64">
        <f>IFERROR(1/J338*(Y338/H338),"0")</f>
        <v>0.32417582417582419</v>
      </c>
    </row>
    <row r="339" spans="1:68" x14ac:dyDescent="0.2">
      <c r="A339" s="553"/>
      <c r="B339" s="554"/>
      <c r="C339" s="554"/>
      <c r="D339" s="554"/>
      <c r="E339" s="554"/>
      <c r="F339" s="554"/>
      <c r="G339" s="554"/>
      <c r="H339" s="554"/>
      <c r="I339" s="554"/>
      <c r="J339" s="554"/>
      <c r="K339" s="554"/>
      <c r="L339" s="554"/>
      <c r="M339" s="554"/>
      <c r="N339" s="554"/>
      <c r="O339" s="555"/>
      <c r="P339" s="562" t="s">
        <v>71</v>
      </c>
      <c r="Q339" s="563"/>
      <c r="R339" s="563"/>
      <c r="S339" s="563"/>
      <c r="T339" s="563"/>
      <c r="U339" s="563"/>
      <c r="V339" s="564"/>
      <c r="W339" s="37" t="s">
        <v>72</v>
      </c>
      <c r="X339" s="545">
        <f>IFERROR(X336/H336,"0")+IFERROR(X337/H337,"0")+IFERROR(X338/H338,"0")</f>
        <v>108.33333333333333</v>
      </c>
      <c r="Y339" s="545">
        <f>IFERROR(Y336/H336,"0")+IFERROR(Y337/H337,"0")+IFERROR(Y338/H338,"0")</f>
        <v>109</v>
      </c>
      <c r="Z339" s="545">
        <f>IFERROR(IF(Z336="",0,Z336),"0")+IFERROR(IF(Z337="",0,Z337),"0")+IFERROR(IF(Z338="",0,Z338),"0")</f>
        <v>0.70958999999999994</v>
      </c>
      <c r="AA339" s="546"/>
      <c r="AB339" s="546"/>
      <c r="AC339" s="546"/>
    </row>
    <row r="340" spans="1:68" x14ac:dyDescent="0.2">
      <c r="A340" s="554"/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5"/>
      <c r="P340" s="562" t="s">
        <v>71</v>
      </c>
      <c r="Q340" s="563"/>
      <c r="R340" s="563"/>
      <c r="S340" s="563"/>
      <c r="T340" s="563"/>
      <c r="U340" s="563"/>
      <c r="V340" s="564"/>
      <c r="W340" s="37" t="s">
        <v>69</v>
      </c>
      <c r="X340" s="545">
        <f>IFERROR(SUM(X336:X338),"0")</f>
        <v>227.5</v>
      </c>
      <c r="Y340" s="545">
        <f>IFERROR(SUM(Y336:Y338),"0")</f>
        <v>228.9</v>
      </c>
      <c r="Z340" s="37"/>
      <c r="AA340" s="546"/>
      <c r="AB340" s="546"/>
      <c r="AC340" s="546"/>
    </row>
    <row r="341" spans="1:68" ht="27.75" customHeight="1" x14ac:dyDescent="0.2">
      <c r="A341" s="566" t="s">
        <v>538</v>
      </c>
      <c r="B341" s="567"/>
      <c r="C341" s="567"/>
      <c r="D341" s="567"/>
      <c r="E341" s="567"/>
      <c r="F341" s="567"/>
      <c r="G341" s="567"/>
      <c r="H341" s="567"/>
      <c r="I341" s="567"/>
      <c r="J341" s="567"/>
      <c r="K341" s="567"/>
      <c r="L341" s="567"/>
      <c r="M341" s="567"/>
      <c r="N341" s="567"/>
      <c r="O341" s="567"/>
      <c r="P341" s="567"/>
      <c r="Q341" s="567"/>
      <c r="R341" s="567"/>
      <c r="S341" s="567"/>
      <c r="T341" s="567"/>
      <c r="U341" s="567"/>
      <c r="V341" s="567"/>
      <c r="W341" s="567"/>
      <c r="X341" s="567"/>
      <c r="Y341" s="567"/>
      <c r="Z341" s="567"/>
      <c r="AA341" s="48"/>
      <c r="AB341" s="48"/>
      <c r="AC341" s="48"/>
    </row>
    <row r="342" spans="1:68" ht="16.5" customHeight="1" x14ac:dyDescent="0.25">
      <c r="A342" s="559" t="s">
        <v>539</v>
      </c>
      <c r="B342" s="554"/>
      <c r="C342" s="554"/>
      <c r="D342" s="554"/>
      <c r="E342" s="554"/>
      <c r="F342" s="554"/>
      <c r="G342" s="554"/>
      <c r="H342" s="554"/>
      <c r="I342" s="554"/>
      <c r="J342" s="554"/>
      <c r="K342" s="554"/>
      <c r="L342" s="554"/>
      <c r="M342" s="554"/>
      <c r="N342" s="554"/>
      <c r="O342" s="554"/>
      <c r="P342" s="554"/>
      <c r="Q342" s="554"/>
      <c r="R342" s="554"/>
      <c r="S342" s="554"/>
      <c r="T342" s="554"/>
      <c r="U342" s="554"/>
      <c r="V342" s="554"/>
      <c r="W342" s="554"/>
      <c r="X342" s="554"/>
      <c r="Y342" s="554"/>
      <c r="Z342" s="554"/>
      <c r="AA342" s="538"/>
      <c r="AB342" s="538"/>
      <c r="AC342" s="538"/>
    </row>
    <row r="343" spans="1:68" ht="14.25" customHeight="1" x14ac:dyDescent="0.25">
      <c r="A343" s="558" t="s">
        <v>101</v>
      </c>
      <c r="B343" s="554"/>
      <c r="C343" s="554"/>
      <c r="D343" s="554"/>
      <c r="E343" s="554"/>
      <c r="F343" s="554"/>
      <c r="G343" s="554"/>
      <c r="H343" s="554"/>
      <c r="I343" s="554"/>
      <c r="J343" s="554"/>
      <c r="K343" s="554"/>
      <c r="L343" s="554"/>
      <c r="M343" s="554"/>
      <c r="N343" s="554"/>
      <c r="O343" s="554"/>
      <c r="P343" s="554"/>
      <c r="Q343" s="554"/>
      <c r="R343" s="554"/>
      <c r="S343" s="554"/>
      <c r="T343" s="554"/>
      <c r="U343" s="554"/>
      <c r="V343" s="554"/>
      <c r="W343" s="554"/>
      <c r="X343" s="554"/>
      <c r="Y343" s="554"/>
      <c r="Z343" s="554"/>
      <c r="AA343" s="539"/>
      <c r="AB343" s="539"/>
      <c r="AC343" s="539"/>
    </row>
    <row r="344" spans="1:68" ht="37.5" customHeight="1" x14ac:dyDescent="0.25">
      <c r="A344" s="54" t="s">
        <v>540</v>
      </c>
      <c r="B344" s="54" t="s">
        <v>541</v>
      </c>
      <c r="C344" s="31">
        <v>4301011869</v>
      </c>
      <c r="D344" s="547">
        <v>4680115884847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104</v>
      </c>
      <c r="L344" s="32"/>
      <c r="M344" s="33" t="s">
        <v>68</v>
      </c>
      <c r="N344" s="33"/>
      <c r="O344" s="32">
        <v>60</v>
      </c>
      <c r="P344" s="84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0</v>
      </c>
      <c r="Y344" s="544">
        <f t="shared" ref="Y344:Y350" si="36">IFERROR(IF(X344="",0,CEILING((X344/$H344),1)*$H344),"")</f>
        <v>0</v>
      </c>
      <c r="Z344" s="36" t="str">
        <f>IFERROR(IF(Y344=0,"",ROUNDUP(Y344/H344,0)*0.02175),"")</f>
        <v/>
      </c>
      <c r="AA344" s="56"/>
      <c r="AB344" s="57"/>
      <c r="AC344" s="393" t="s">
        <v>542</v>
      </c>
      <c r="AG344" s="64"/>
      <c r="AJ344" s="68" t="s">
        <v>90</v>
      </c>
      <c r="AK344" s="68">
        <v>15</v>
      </c>
      <c r="BB344" s="394" t="s">
        <v>1</v>
      </c>
      <c r="BM344" s="64">
        <f t="shared" ref="BM344:BM350" si="37">IFERROR(X344*I344/H344,"0")</f>
        <v>0</v>
      </c>
      <c r="BN344" s="64">
        <f t="shared" ref="BN344:BN350" si="38">IFERROR(Y344*I344/H344,"0")</f>
        <v>0</v>
      </c>
      <c r="BO344" s="64">
        <f t="shared" ref="BO344:BO350" si="39">IFERROR(1/J344*(X344/H344),"0")</f>
        <v>0</v>
      </c>
      <c r="BP344" s="64">
        <f t="shared" ref="BP344:BP350" si="40">IFERROR(1/J344*(Y344/H344),"0")</f>
        <v>0</v>
      </c>
    </row>
    <row r="345" spans="1:68" ht="27" customHeight="1" x14ac:dyDescent="0.25">
      <c r="A345" s="54" t="s">
        <v>543</v>
      </c>
      <c r="B345" s="54" t="s">
        <v>544</v>
      </c>
      <c r="C345" s="31">
        <v>4301011870</v>
      </c>
      <c r="D345" s="547">
        <v>4680115884854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104</v>
      </c>
      <c r="L345" s="32"/>
      <c r="M345" s="33" t="s">
        <v>68</v>
      </c>
      <c r="N345" s="33"/>
      <c r="O345" s="32">
        <v>60</v>
      </c>
      <c r="P345" s="77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6"/>
        <v>0</v>
      </c>
      <c r="Z345" s="36" t="str">
        <f>IFERROR(IF(Y345=0,"",ROUNDUP(Y345/H345,0)*0.02175),"")</f>
        <v/>
      </c>
      <c r="AA345" s="56"/>
      <c r="AB345" s="57"/>
      <c r="AC345" s="395" t="s">
        <v>545</v>
      </c>
      <c r="AG345" s="64"/>
      <c r="AJ345" s="68" t="s">
        <v>90</v>
      </c>
      <c r="AK345" s="68">
        <v>15</v>
      </c>
      <c r="BB345" s="396" t="s">
        <v>1</v>
      </c>
      <c r="BM345" s="64">
        <f t="shared" si="37"/>
        <v>0</v>
      </c>
      <c r="BN345" s="64">
        <f t="shared" si="38"/>
        <v>0</v>
      </c>
      <c r="BO345" s="64">
        <f t="shared" si="39"/>
        <v>0</v>
      </c>
      <c r="BP345" s="64">
        <f t="shared" si="40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104</v>
      </c>
      <c r="L346" s="32" t="s">
        <v>105</v>
      </c>
      <c r="M346" s="33" t="s">
        <v>84</v>
      </c>
      <c r="N346" s="33"/>
      <c r="O346" s="32">
        <v>60</v>
      </c>
      <c r="P346" s="80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6"/>
        <v>0</v>
      </c>
      <c r="Z346" s="36" t="str">
        <f>IFERROR(IF(Y346=0,"",ROUNDUP(Y346/H346,0)*0.02175),"")</f>
        <v/>
      </c>
      <c r="AA346" s="56"/>
      <c r="AB346" s="57"/>
      <c r="AC346" s="397" t="s">
        <v>548</v>
      </c>
      <c r="AG346" s="64"/>
      <c r="AJ346" s="68" t="s">
        <v>90</v>
      </c>
      <c r="AK346" s="68">
        <v>120</v>
      </c>
      <c r="BB346" s="398" t="s">
        <v>1</v>
      </c>
      <c r="BM346" s="64">
        <f t="shared" si="37"/>
        <v>0</v>
      </c>
      <c r="BN346" s="64">
        <f t="shared" si="38"/>
        <v>0</v>
      </c>
      <c r="BO346" s="64">
        <f t="shared" si="39"/>
        <v>0</v>
      </c>
      <c r="BP346" s="64">
        <f t="shared" si="40"/>
        <v>0</v>
      </c>
    </row>
    <row r="347" spans="1:68" ht="37.5" customHeight="1" x14ac:dyDescent="0.25">
      <c r="A347" s="54" t="s">
        <v>549</v>
      </c>
      <c r="B347" s="54" t="s">
        <v>550</v>
      </c>
      <c r="C347" s="31">
        <v>4301011867</v>
      </c>
      <c r="D347" s="547">
        <v>4680115884830</v>
      </c>
      <c r="E347" s="548"/>
      <c r="F347" s="542">
        <v>2.5</v>
      </c>
      <c r="G347" s="32">
        <v>6</v>
      </c>
      <c r="H347" s="542">
        <v>15</v>
      </c>
      <c r="I347" s="542">
        <v>15.48</v>
      </c>
      <c r="J347" s="32">
        <v>48</v>
      </c>
      <c r="K347" s="32" t="s">
        <v>104</v>
      </c>
      <c r="L347" s="32"/>
      <c r="M347" s="33" t="s">
        <v>68</v>
      </c>
      <c r="N347" s="33"/>
      <c r="O347" s="32">
        <v>60</v>
      </c>
      <c r="P347" s="82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6"/>
        <v>0</v>
      </c>
      <c r="Z347" s="36" t="str">
        <f>IFERROR(IF(Y347=0,"",ROUNDUP(Y347/H347,0)*0.02175),"")</f>
        <v/>
      </c>
      <c r="AA347" s="56"/>
      <c r="AB347" s="57"/>
      <c r="AC347" s="399" t="s">
        <v>551</v>
      </c>
      <c r="AG347" s="64"/>
      <c r="AJ347" s="68" t="s">
        <v>90</v>
      </c>
      <c r="AK347" s="68">
        <v>15</v>
      </c>
      <c r="BB347" s="400" t="s">
        <v>1</v>
      </c>
      <c r="BM347" s="64">
        <f t="shared" si="37"/>
        <v>0</v>
      </c>
      <c r="BN347" s="64">
        <f t="shared" si="38"/>
        <v>0</v>
      </c>
      <c r="BO347" s="64">
        <f t="shared" si="39"/>
        <v>0</v>
      </c>
      <c r="BP347" s="64">
        <f t="shared" si="40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4301011433</v>
      </c>
      <c r="D348" s="547">
        <v>4680115882638</v>
      </c>
      <c r="E348" s="548"/>
      <c r="F348" s="542">
        <v>0.4</v>
      </c>
      <c r="G348" s="32">
        <v>10</v>
      </c>
      <c r="H348" s="542">
        <v>4</v>
      </c>
      <c r="I348" s="542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0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6"/>
        <v>0</v>
      </c>
      <c r="Z348" s="36" t="str">
        <f>IFERROR(IF(Y348=0,"",ROUNDUP(Y348/H348,0)*0.00902),"")</f>
        <v/>
      </c>
      <c r="AA348" s="56"/>
      <c r="AB348" s="57"/>
      <c r="AC348" s="401" t="s">
        <v>554</v>
      </c>
      <c r="AG348" s="64"/>
      <c r="AJ348" s="68"/>
      <c r="AK348" s="68">
        <v>0</v>
      </c>
      <c r="BB348" s="402" t="s">
        <v>1</v>
      </c>
      <c r="BM348" s="64">
        <f t="shared" si="37"/>
        <v>0</v>
      </c>
      <c r="BN348" s="64">
        <f t="shared" si="38"/>
        <v>0</v>
      </c>
      <c r="BO348" s="64">
        <f t="shared" si="39"/>
        <v>0</v>
      </c>
      <c r="BP348" s="64">
        <f t="shared" si="40"/>
        <v>0</v>
      </c>
    </row>
    <row r="349" spans="1:68" ht="27" customHeight="1" x14ac:dyDescent="0.25">
      <c r="A349" s="54" t="s">
        <v>555</v>
      </c>
      <c r="B349" s="54" t="s">
        <v>556</v>
      </c>
      <c r="C349" s="31">
        <v>4301011952</v>
      </c>
      <c r="D349" s="547">
        <v>4680115884922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110</v>
      </c>
      <c r="L349" s="32"/>
      <c r="M349" s="33" t="s">
        <v>68</v>
      </c>
      <c r="N349" s="33"/>
      <c r="O349" s="32">
        <v>60</v>
      </c>
      <c r="P349" s="8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6"/>
        <v>0</v>
      </c>
      <c r="Z349" s="36" t="str">
        <f>IFERROR(IF(Y349=0,"",ROUNDUP(Y349/H349,0)*0.00902),"")</f>
        <v/>
      </c>
      <c r="AA349" s="56"/>
      <c r="AB349" s="57"/>
      <c r="AC349" s="403" t="s">
        <v>545</v>
      </c>
      <c r="AG349" s="64"/>
      <c r="AJ349" s="68"/>
      <c r="AK349" s="68">
        <v>0</v>
      </c>
      <c r="BB349" s="404" t="s">
        <v>1</v>
      </c>
      <c r="BM349" s="64">
        <f t="shared" si="37"/>
        <v>0</v>
      </c>
      <c r="BN349" s="64">
        <f t="shared" si="38"/>
        <v>0</v>
      </c>
      <c r="BO349" s="64">
        <f t="shared" si="39"/>
        <v>0</v>
      </c>
      <c r="BP349" s="64">
        <f t="shared" si="40"/>
        <v>0</v>
      </c>
    </row>
    <row r="350" spans="1:68" ht="37.5" customHeight="1" x14ac:dyDescent="0.25">
      <c r="A350" s="54" t="s">
        <v>557</v>
      </c>
      <c r="B350" s="54" t="s">
        <v>558</v>
      </c>
      <c r="C350" s="31">
        <v>4301011868</v>
      </c>
      <c r="D350" s="547">
        <v>4680115884861</v>
      </c>
      <c r="E350" s="548"/>
      <c r="F350" s="542">
        <v>0.5</v>
      </c>
      <c r="G350" s="32">
        <v>10</v>
      </c>
      <c r="H350" s="542">
        <v>5</v>
      </c>
      <c r="I350" s="542">
        <v>5.21</v>
      </c>
      <c r="J350" s="32">
        <v>132</v>
      </c>
      <c r="K350" s="32" t="s">
        <v>110</v>
      </c>
      <c r="L350" s="32" t="s">
        <v>111</v>
      </c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50"/>
      <c r="R350" s="550"/>
      <c r="S350" s="550"/>
      <c r="T350" s="551"/>
      <c r="U350" s="34"/>
      <c r="V350" s="34"/>
      <c r="W350" s="35" t="s">
        <v>69</v>
      </c>
      <c r="X350" s="543">
        <v>175</v>
      </c>
      <c r="Y350" s="544">
        <f t="shared" si="36"/>
        <v>175</v>
      </c>
      <c r="Z350" s="36">
        <f>IFERROR(IF(Y350=0,"",ROUNDUP(Y350/H350,0)*0.00902),"")</f>
        <v>0.31569999999999998</v>
      </c>
      <c r="AA350" s="56"/>
      <c r="AB350" s="57"/>
      <c r="AC350" s="405" t="s">
        <v>551</v>
      </c>
      <c r="AG350" s="64"/>
      <c r="AJ350" s="68" t="s">
        <v>90</v>
      </c>
      <c r="AK350" s="68">
        <v>60</v>
      </c>
      <c r="BB350" s="406" t="s">
        <v>1</v>
      </c>
      <c r="BM350" s="64">
        <f t="shared" si="37"/>
        <v>182.35</v>
      </c>
      <c r="BN350" s="64">
        <f t="shared" si="38"/>
        <v>182.35</v>
      </c>
      <c r="BO350" s="64">
        <f t="shared" si="39"/>
        <v>0.26515151515151514</v>
      </c>
      <c r="BP350" s="64">
        <f t="shared" si="40"/>
        <v>0.26515151515151514</v>
      </c>
    </row>
    <row r="351" spans="1:68" x14ac:dyDescent="0.2">
      <c r="A351" s="553"/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5"/>
      <c r="P351" s="562" t="s">
        <v>71</v>
      </c>
      <c r="Q351" s="563"/>
      <c r="R351" s="563"/>
      <c r="S351" s="563"/>
      <c r="T351" s="563"/>
      <c r="U351" s="563"/>
      <c r="V351" s="564"/>
      <c r="W351" s="37" t="s">
        <v>72</v>
      </c>
      <c r="X351" s="545">
        <f>IFERROR(X344/H344,"0")+IFERROR(X345/H345,"0")+IFERROR(X346/H346,"0")+IFERROR(X347/H347,"0")+IFERROR(X348/H348,"0")+IFERROR(X349/H349,"0")+IFERROR(X350/H350,"0")</f>
        <v>35</v>
      </c>
      <c r="Y351" s="545">
        <f>IFERROR(Y344/H344,"0")+IFERROR(Y345/H345,"0")+IFERROR(Y346/H346,"0")+IFERROR(Y347/H347,"0")+IFERROR(Y348/H348,"0")+IFERROR(Y349/H349,"0")+IFERROR(Y350/H350,"0")</f>
        <v>35</v>
      </c>
      <c r="Z351" s="545">
        <f>IFERROR(IF(Z344="",0,Z344),"0")+IFERROR(IF(Z345="",0,Z345),"0")+IFERROR(IF(Z346="",0,Z346),"0")+IFERROR(IF(Z347="",0,Z347),"0")+IFERROR(IF(Z348="",0,Z348),"0")+IFERROR(IF(Z349="",0,Z349),"0")+IFERROR(IF(Z350="",0,Z350),"0")</f>
        <v>0.31569999999999998</v>
      </c>
      <c r="AA351" s="546"/>
      <c r="AB351" s="546"/>
      <c r="AC351" s="546"/>
    </row>
    <row r="352" spans="1:68" x14ac:dyDescent="0.2">
      <c r="A352" s="554"/>
      <c r="B352" s="554"/>
      <c r="C352" s="554"/>
      <c r="D352" s="554"/>
      <c r="E352" s="554"/>
      <c r="F352" s="554"/>
      <c r="G352" s="554"/>
      <c r="H352" s="554"/>
      <c r="I352" s="554"/>
      <c r="J352" s="554"/>
      <c r="K352" s="554"/>
      <c r="L352" s="554"/>
      <c r="M352" s="554"/>
      <c r="N352" s="554"/>
      <c r="O352" s="555"/>
      <c r="P352" s="562" t="s">
        <v>71</v>
      </c>
      <c r="Q352" s="563"/>
      <c r="R352" s="563"/>
      <c r="S352" s="563"/>
      <c r="T352" s="563"/>
      <c r="U352" s="563"/>
      <c r="V352" s="564"/>
      <c r="W352" s="37" t="s">
        <v>69</v>
      </c>
      <c r="X352" s="545">
        <f>IFERROR(SUM(X344:X350),"0")</f>
        <v>175</v>
      </c>
      <c r="Y352" s="545">
        <f>IFERROR(SUM(Y344:Y350),"0")</f>
        <v>175</v>
      </c>
      <c r="Z352" s="37"/>
      <c r="AA352" s="546"/>
      <c r="AB352" s="546"/>
      <c r="AC352" s="546"/>
    </row>
    <row r="353" spans="1:68" ht="14.25" customHeight="1" x14ac:dyDescent="0.25">
      <c r="A353" s="558" t="s">
        <v>136</v>
      </c>
      <c r="B353" s="554"/>
      <c r="C353" s="554"/>
      <c r="D353" s="554"/>
      <c r="E353" s="554"/>
      <c r="F353" s="554"/>
      <c r="G353" s="554"/>
      <c r="H353" s="554"/>
      <c r="I353" s="554"/>
      <c r="J353" s="554"/>
      <c r="K353" s="554"/>
      <c r="L353" s="554"/>
      <c r="M353" s="554"/>
      <c r="N353" s="554"/>
      <c r="O353" s="554"/>
      <c r="P353" s="554"/>
      <c r="Q353" s="554"/>
      <c r="R353" s="554"/>
      <c r="S353" s="554"/>
      <c r="T353" s="554"/>
      <c r="U353" s="554"/>
      <c r="V353" s="554"/>
      <c r="W353" s="554"/>
      <c r="X353" s="554"/>
      <c r="Y353" s="554"/>
      <c r="Z353" s="554"/>
      <c r="AA353" s="539"/>
      <c r="AB353" s="539"/>
      <c r="AC353" s="539"/>
    </row>
    <row r="354" spans="1:68" ht="27" customHeight="1" x14ac:dyDescent="0.25">
      <c r="A354" s="54" t="s">
        <v>559</v>
      </c>
      <c r="B354" s="54" t="s">
        <v>560</v>
      </c>
      <c r="C354" s="31">
        <v>4301020178</v>
      </c>
      <c r="D354" s="547">
        <v>4607091383980</v>
      </c>
      <c r="E354" s="548"/>
      <c r="F354" s="542">
        <v>2.5</v>
      </c>
      <c r="G354" s="32">
        <v>6</v>
      </c>
      <c r="H354" s="542">
        <v>15</v>
      </c>
      <c r="I354" s="542">
        <v>15.48</v>
      </c>
      <c r="J354" s="32">
        <v>48</v>
      </c>
      <c r="K354" s="32" t="s">
        <v>104</v>
      </c>
      <c r="L354" s="32"/>
      <c r="M354" s="33" t="s">
        <v>106</v>
      </c>
      <c r="N354" s="33"/>
      <c r="O354" s="32">
        <v>50</v>
      </c>
      <c r="P354" s="8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7" t="s">
        <v>561</v>
      </c>
      <c r="AG354" s="64"/>
      <c r="AJ354" s="68" t="s">
        <v>90</v>
      </c>
      <c r="AK354" s="68">
        <v>15</v>
      </c>
      <c r="BB354" s="40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562</v>
      </c>
      <c r="B355" s="54" t="s">
        <v>563</v>
      </c>
      <c r="C355" s="31">
        <v>4301020179</v>
      </c>
      <c r="D355" s="547">
        <v>4607091384178</v>
      </c>
      <c r="E355" s="548"/>
      <c r="F355" s="542">
        <v>0.4</v>
      </c>
      <c r="G355" s="32">
        <v>10</v>
      </c>
      <c r="H355" s="542">
        <v>4</v>
      </c>
      <c r="I355" s="542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50"/>
      <c r="R355" s="550"/>
      <c r="S355" s="550"/>
      <c r="T355" s="551"/>
      <c r="U355" s="34"/>
      <c r="V355" s="34"/>
      <c r="W355" s="35" t="s">
        <v>69</v>
      </c>
      <c r="X355" s="543">
        <v>120</v>
      </c>
      <c r="Y355" s="544">
        <f>IFERROR(IF(X355="",0,CEILING((X355/$H355),1)*$H355),"")</f>
        <v>120</v>
      </c>
      <c r="Z355" s="36">
        <f>IFERROR(IF(Y355=0,"",ROUNDUP(Y355/H355,0)*0.00902),"")</f>
        <v>0.27060000000000001</v>
      </c>
      <c r="AA355" s="56"/>
      <c r="AB355" s="57"/>
      <c r="AC355" s="409" t="s">
        <v>561</v>
      </c>
      <c r="AG355" s="64"/>
      <c r="AJ355" s="68"/>
      <c r="AK355" s="68">
        <v>0</v>
      </c>
      <c r="BB355" s="410" t="s">
        <v>1</v>
      </c>
      <c r="BM355" s="64">
        <f>IFERROR(X355*I355/H355,"0")</f>
        <v>126.3</v>
      </c>
      <c r="BN355" s="64">
        <f>IFERROR(Y355*I355/H355,"0")</f>
        <v>126.3</v>
      </c>
      <c r="BO355" s="64">
        <f>IFERROR(1/J355*(X355/H355),"0")</f>
        <v>0.22727272727272729</v>
      </c>
      <c r="BP355" s="64">
        <f>IFERROR(1/J355*(Y355/H355),"0")</f>
        <v>0.22727272727272729</v>
      </c>
    </row>
    <row r="356" spans="1:68" x14ac:dyDescent="0.2">
      <c r="A356" s="553"/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5"/>
      <c r="P356" s="562" t="s">
        <v>71</v>
      </c>
      <c r="Q356" s="563"/>
      <c r="R356" s="563"/>
      <c r="S356" s="563"/>
      <c r="T356" s="563"/>
      <c r="U356" s="563"/>
      <c r="V356" s="564"/>
      <c r="W356" s="37" t="s">
        <v>72</v>
      </c>
      <c r="X356" s="545">
        <f>IFERROR(X354/H354,"0")+IFERROR(X355/H355,"0")</f>
        <v>30</v>
      </c>
      <c r="Y356" s="545">
        <f>IFERROR(Y354/H354,"0")+IFERROR(Y355/H355,"0")</f>
        <v>30</v>
      </c>
      <c r="Z356" s="545">
        <f>IFERROR(IF(Z354="",0,Z354),"0")+IFERROR(IF(Z355="",0,Z355),"0")</f>
        <v>0.27060000000000001</v>
      </c>
      <c r="AA356" s="546"/>
      <c r="AB356" s="546"/>
      <c r="AC356" s="546"/>
    </row>
    <row r="357" spans="1:68" x14ac:dyDescent="0.2">
      <c r="A357" s="554"/>
      <c r="B357" s="554"/>
      <c r="C357" s="554"/>
      <c r="D357" s="554"/>
      <c r="E357" s="554"/>
      <c r="F357" s="554"/>
      <c r="G357" s="554"/>
      <c r="H357" s="554"/>
      <c r="I357" s="554"/>
      <c r="J357" s="554"/>
      <c r="K357" s="554"/>
      <c r="L357" s="554"/>
      <c r="M357" s="554"/>
      <c r="N357" s="554"/>
      <c r="O357" s="555"/>
      <c r="P357" s="562" t="s">
        <v>71</v>
      </c>
      <c r="Q357" s="563"/>
      <c r="R357" s="563"/>
      <c r="S357" s="563"/>
      <c r="T357" s="563"/>
      <c r="U357" s="563"/>
      <c r="V357" s="564"/>
      <c r="W357" s="37" t="s">
        <v>69</v>
      </c>
      <c r="X357" s="545">
        <f>IFERROR(SUM(X354:X355),"0")</f>
        <v>120</v>
      </c>
      <c r="Y357" s="545">
        <f>IFERROR(SUM(Y354:Y355),"0")</f>
        <v>120</v>
      </c>
      <c r="Z357" s="37"/>
      <c r="AA357" s="546"/>
      <c r="AB357" s="546"/>
      <c r="AC357" s="546"/>
    </row>
    <row r="358" spans="1:68" ht="14.25" customHeight="1" x14ac:dyDescent="0.25">
      <c r="A358" s="558" t="s">
        <v>73</v>
      </c>
      <c r="B358" s="554"/>
      <c r="C358" s="554"/>
      <c r="D358" s="554"/>
      <c r="E358" s="554"/>
      <c r="F358" s="554"/>
      <c r="G358" s="554"/>
      <c r="H358" s="554"/>
      <c r="I358" s="554"/>
      <c r="J358" s="554"/>
      <c r="K358" s="554"/>
      <c r="L358" s="554"/>
      <c r="M358" s="554"/>
      <c r="N358" s="554"/>
      <c r="O358" s="554"/>
      <c r="P358" s="554"/>
      <c r="Q358" s="554"/>
      <c r="R358" s="554"/>
      <c r="S358" s="554"/>
      <c r="T358" s="554"/>
      <c r="U358" s="554"/>
      <c r="V358" s="554"/>
      <c r="W358" s="554"/>
      <c r="X358" s="554"/>
      <c r="Y358" s="554"/>
      <c r="Z358" s="554"/>
      <c r="AA358" s="539"/>
      <c r="AB358" s="539"/>
      <c r="AC358" s="539"/>
    </row>
    <row r="359" spans="1:68" ht="27" customHeight="1" x14ac:dyDescent="0.25">
      <c r="A359" s="54" t="s">
        <v>564</v>
      </c>
      <c r="B359" s="54" t="s">
        <v>565</v>
      </c>
      <c r="C359" s="31">
        <v>4301051903</v>
      </c>
      <c r="D359" s="547">
        <v>4607091383928</v>
      </c>
      <c r="E359" s="548"/>
      <c r="F359" s="542">
        <v>1.5</v>
      </c>
      <c r="G359" s="32">
        <v>6</v>
      </c>
      <c r="H359" s="542">
        <v>9</v>
      </c>
      <c r="I359" s="542">
        <v>9.5250000000000004</v>
      </c>
      <c r="J359" s="32">
        <v>64</v>
      </c>
      <c r="K359" s="32" t="s">
        <v>104</v>
      </c>
      <c r="L359" s="32" t="s">
        <v>105</v>
      </c>
      <c r="M359" s="33" t="s">
        <v>77</v>
      </c>
      <c r="N359" s="33"/>
      <c r="O359" s="32">
        <v>40</v>
      </c>
      <c r="P359" s="80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1" t="s">
        <v>566</v>
      </c>
      <c r="AG359" s="64"/>
      <c r="AJ359" s="68" t="s">
        <v>90</v>
      </c>
      <c r="AK359" s="68">
        <v>72</v>
      </c>
      <c r="BB359" s="41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567</v>
      </c>
      <c r="B360" s="54" t="s">
        <v>568</v>
      </c>
      <c r="C360" s="31">
        <v>4301051897</v>
      </c>
      <c r="D360" s="547">
        <v>4607091384260</v>
      </c>
      <c r="E360" s="548"/>
      <c r="F360" s="542">
        <v>1.5</v>
      </c>
      <c r="G360" s="32">
        <v>6</v>
      </c>
      <c r="H360" s="542">
        <v>9</v>
      </c>
      <c r="I360" s="542">
        <v>9.5190000000000001</v>
      </c>
      <c r="J360" s="32">
        <v>64</v>
      </c>
      <c r="K360" s="32" t="s">
        <v>104</v>
      </c>
      <c r="L360" s="32" t="s">
        <v>105</v>
      </c>
      <c r="M360" s="33" t="s">
        <v>77</v>
      </c>
      <c r="N360" s="33"/>
      <c r="O360" s="32">
        <v>40</v>
      </c>
      <c r="P360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50"/>
      <c r="R360" s="550"/>
      <c r="S360" s="550"/>
      <c r="T360" s="551"/>
      <c r="U360" s="34"/>
      <c r="V360" s="34"/>
      <c r="W360" s="35" t="s">
        <v>69</v>
      </c>
      <c r="X360" s="543">
        <v>0</v>
      </c>
      <c r="Y360" s="544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3" t="s">
        <v>569</v>
      </c>
      <c r="AG360" s="64"/>
      <c r="AJ360" s="68" t="s">
        <v>90</v>
      </c>
      <c r="AK360" s="68">
        <v>72</v>
      </c>
      <c r="BB360" s="41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53"/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5"/>
      <c r="P361" s="562" t="s">
        <v>71</v>
      </c>
      <c r="Q361" s="563"/>
      <c r="R361" s="563"/>
      <c r="S361" s="563"/>
      <c r="T361" s="563"/>
      <c r="U361" s="563"/>
      <c r="V361" s="564"/>
      <c r="W361" s="37" t="s">
        <v>72</v>
      </c>
      <c r="X361" s="545">
        <f>IFERROR(X359/H359,"0")+IFERROR(X360/H360,"0")</f>
        <v>0</v>
      </c>
      <c r="Y361" s="545">
        <f>IFERROR(Y359/H359,"0")+IFERROR(Y360/H360,"0")</f>
        <v>0</v>
      </c>
      <c r="Z361" s="545">
        <f>IFERROR(IF(Z359="",0,Z359),"0")+IFERROR(IF(Z360="",0,Z360),"0")</f>
        <v>0</v>
      </c>
      <c r="AA361" s="546"/>
      <c r="AB361" s="546"/>
      <c r="AC361" s="546"/>
    </row>
    <row r="362" spans="1:68" x14ac:dyDescent="0.2">
      <c r="A362" s="554"/>
      <c r="B362" s="554"/>
      <c r="C362" s="554"/>
      <c r="D362" s="554"/>
      <c r="E362" s="554"/>
      <c r="F362" s="554"/>
      <c r="G362" s="554"/>
      <c r="H362" s="554"/>
      <c r="I362" s="554"/>
      <c r="J362" s="554"/>
      <c r="K362" s="554"/>
      <c r="L362" s="554"/>
      <c r="M362" s="554"/>
      <c r="N362" s="554"/>
      <c r="O362" s="555"/>
      <c r="P362" s="562" t="s">
        <v>71</v>
      </c>
      <c r="Q362" s="563"/>
      <c r="R362" s="563"/>
      <c r="S362" s="563"/>
      <c r="T362" s="563"/>
      <c r="U362" s="563"/>
      <c r="V362" s="564"/>
      <c r="W362" s="37" t="s">
        <v>69</v>
      </c>
      <c r="X362" s="545">
        <f>IFERROR(SUM(X359:X360),"0")</f>
        <v>0</v>
      </c>
      <c r="Y362" s="545">
        <f>IFERROR(SUM(Y359:Y360),"0")</f>
        <v>0</v>
      </c>
      <c r="Z362" s="37"/>
      <c r="AA362" s="546"/>
      <c r="AB362" s="546"/>
      <c r="AC362" s="546"/>
    </row>
    <row r="363" spans="1:68" ht="14.25" customHeight="1" x14ac:dyDescent="0.25">
      <c r="A363" s="558" t="s">
        <v>166</v>
      </c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54"/>
      <c r="P363" s="554"/>
      <c r="Q363" s="554"/>
      <c r="R363" s="554"/>
      <c r="S363" s="554"/>
      <c r="T363" s="554"/>
      <c r="U363" s="554"/>
      <c r="V363" s="554"/>
      <c r="W363" s="554"/>
      <c r="X363" s="554"/>
      <c r="Y363" s="554"/>
      <c r="Z363" s="554"/>
      <c r="AA363" s="539"/>
      <c r="AB363" s="539"/>
      <c r="AC363" s="539"/>
    </row>
    <row r="364" spans="1:68" ht="16.5" customHeight="1" x14ac:dyDescent="0.25">
      <c r="A364" s="54" t="s">
        <v>570</v>
      </c>
      <c r="B364" s="54" t="s">
        <v>571</v>
      </c>
      <c r="C364" s="31">
        <v>4301060524</v>
      </c>
      <c r="D364" s="547">
        <v>4607091384673</v>
      </c>
      <c r="E364" s="548"/>
      <c r="F364" s="542">
        <v>1.5</v>
      </c>
      <c r="G364" s="32">
        <v>6</v>
      </c>
      <c r="H364" s="542">
        <v>9</v>
      </c>
      <c r="I364" s="542">
        <v>9.5190000000000001</v>
      </c>
      <c r="J364" s="32">
        <v>64</v>
      </c>
      <c r="K364" s="32" t="s">
        <v>104</v>
      </c>
      <c r="L364" s="32"/>
      <c r="M364" s="33" t="s">
        <v>77</v>
      </c>
      <c r="N364" s="33"/>
      <c r="O364" s="32">
        <v>40</v>
      </c>
      <c r="P364" s="831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4" s="550"/>
      <c r="R364" s="550"/>
      <c r="S364" s="550"/>
      <c r="T364" s="551"/>
      <c r="U364" s="34"/>
      <c r="V364" s="34"/>
      <c r="W364" s="35" t="s">
        <v>69</v>
      </c>
      <c r="X364" s="543">
        <v>0</v>
      </c>
      <c r="Y364" s="54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5" t="s">
        <v>572</v>
      </c>
      <c r="AG364" s="64"/>
      <c r="AJ364" s="68"/>
      <c r="AK364" s="68">
        <v>0</v>
      </c>
      <c r="BB364" s="41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53"/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5"/>
      <c r="P365" s="562" t="s">
        <v>71</v>
      </c>
      <c r="Q365" s="563"/>
      <c r="R365" s="563"/>
      <c r="S365" s="563"/>
      <c r="T365" s="563"/>
      <c r="U365" s="563"/>
      <c r="V365" s="564"/>
      <c r="W365" s="37" t="s">
        <v>72</v>
      </c>
      <c r="X365" s="545">
        <f>IFERROR(X364/H364,"0")</f>
        <v>0</v>
      </c>
      <c r="Y365" s="545">
        <f>IFERROR(Y364/H364,"0")</f>
        <v>0</v>
      </c>
      <c r="Z365" s="545">
        <f>IFERROR(IF(Z364="",0,Z364),"0")</f>
        <v>0</v>
      </c>
      <c r="AA365" s="546"/>
      <c r="AB365" s="546"/>
      <c r="AC365" s="546"/>
    </row>
    <row r="366" spans="1:68" x14ac:dyDescent="0.2">
      <c r="A366" s="554"/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5"/>
      <c r="P366" s="562" t="s">
        <v>71</v>
      </c>
      <c r="Q366" s="563"/>
      <c r="R366" s="563"/>
      <c r="S366" s="563"/>
      <c r="T366" s="563"/>
      <c r="U366" s="563"/>
      <c r="V366" s="564"/>
      <c r="W366" s="37" t="s">
        <v>69</v>
      </c>
      <c r="X366" s="545">
        <f>IFERROR(SUM(X364:X364),"0")</f>
        <v>0</v>
      </c>
      <c r="Y366" s="545">
        <f>IFERROR(SUM(Y364:Y364),"0")</f>
        <v>0</v>
      </c>
      <c r="Z366" s="37"/>
      <c r="AA366" s="546"/>
      <c r="AB366" s="546"/>
      <c r="AC366" s="546"/>
    </row>
    <row r="367" spans="1:68" ht="16.5" customHeight="1" x14ac:dyDescent="0.25">
      <c r="A367" s="559" t="s">
        <v>573</v>
      </c>
      <c r="B367" s="554"/>
      <c r="C367" s="554"/>
      <c r="D367" s="554"/>
      <c r="E367" s="554"/>
      <c r="F367" s="554"/>
      <c r="G367" s="554"/>
      <c r="H367" s="554"/>
      <c r="I367" s="554"/>
      <c r="J367" s="554"/>
      <c r="K367" s="554"/>
      <c r="L367" s="554"/>
      <c r="M367" s="554"/>
      <c r="N367" s="554"/>
      <c r="O367" s="554"/>
      <c r="P367" s="554"/>
      <c r="Q367" s="554"/>
      <c r="R367" s="554"/>
      <c r="S367" s="554"/>
      <c r="T367" s="554"/>
      <c r="U367" s="554"/>
      <c r="V367" s="554"/>
      <c r="W367" s="554"/>
      <c r="X367" s="554"/>
      <c r="Y367" s="554"/>
      <c r="Z367" s="554"/>
      <c r="AA367" s="538"/>
      <c r="AB367" s="538"/>
      <c r="AC367" s="538"/>
    </row>
    <row r="368" spans="1:68" ht="14.25" customHeight="1" x14ac:dyDescent="0.25">
      <c r="A368" s="558" t="s">
        <v>101</v>
      </c>
      <c r="B368" s="554"/>
      <c r="C368" s="554"/>
      <c r="D368" s="554"/>
      <c r="E368" s="554"/>
      <c r="F368" s="554"/>
      <c r="G368" s="554"/>
      <c r="H368" s="554"/>
      <c r="I368" s="554"/>
      <c r="J368" s="554"/>
      <c r="K368" s="554"/>
      <c r="L368" s="554"/>
      <c r="M368" s="554"/>
      <c r="N368" s="554"/>
      <c r="O368" s="554"/>
      <c r="P368" s="554"/>
      <c r="Q368" s="554"/>
      <c r="R368" s="554"/>
      <c r="S368" s="554"/>
      <c r="T368" s="554"/>
      <c r="U368" s="554"/>
      <c r="V368" s="554"/>
      <c r="W368" s="554"/>
      <c r="X368" s="554"/>
      <c r="Y368" s="554"/>
      <c r="Z368" s="554"/>
      <c r="AA368" s="539"/>
      <c r="AB368" s="539"/>
      <c r="AC368" s="539"/>
    </row>
    <row r="369" spans="1:68" ht="37.5" customHeight="1" x14ac:dyDescent="0.25">
      <c r="A369" s="54" t="s">
        <v>574</v>
      </c>
      <c r="B369" s="54" t="s">
        <v>575</v>
      </c>
      <c r="C369" s="31">
        <v>4301011875</v>
      </c>
      <c r="D369" s="547">
        <v>4680115884885</v>
      </c>
      <c r="E369" s="548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104</v>
      </c>
      <c r="L369" s="32" t="s">
        <v>105</v>
      </c>
      <c r="M369" s="33" t="s">
        <v>68</v>
      </c>
      <c r="N369" s="33"/>
      <c r="O369" s="32">
        <v>60</v>
      </c>
      <c r="P369" s="82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7" t="s">
        <v>576</v>
      </c>
      <c r="AG369" s="64"/>
      <c r="AJ369" s="68" t="s">
        <v>90</v>
      </c>
      <c r="AK369" s="68">
        <v>96</v>
      </c>
      <c r="BB369" s="41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577</v>
      </c>
      <c r="B370" s="54" t="s">
        <v>578</v>
      </c>
      <c r="C370" s="31">
        <v>4301011871</v>
      </c>
      <c r="D370" s="547">
        <v>4680115884908</v>
      </c>
      <c r="E370" s="548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110</v>
      </c>
      <c r="L370" s="32" t="s">
        <v>111</v>
      </c>
      <c r="M370" s="33" t="s">
        <v>68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0"/>
      <c r="R370" s="550"/>
      <c r="S370" s="550"/>
      <c r="T370" s="551"/>
      <c r="U370" s="34"/>
      <c r="V370" s="34"/>
      <c r="W370" s="35" t="s">
        <v>69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9" t="s">
        <v>576</v>
      </c>
      <c r="AG370" s="64"/>
      <c r="AJ370" s="68" t="s">
        <v>90</v>
      </c>
      <c r="AK370" s="68">
        <v>48</v>
      </c>
      <c r="BB370" s="42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3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55"/>
      <c r="P371" s="562" t="s">
        <v>71</v>
      </c>
      <c r="Q371" s="563"/>
      <c r="R371" s="563"/>
      <c r="S371" s="563"/>
      <c r="T371" s="563"/>
      <c r="U371" s="563"/>
      <c r="V371" s="564"/>
      <c r="W371" s="37" t="s">
        <v>72</v>
      </c>
      <c r="X371" s="545">
        <f>IFERROR(X369/H369,"0")+IFERROR(X370/H370,"0")</f>
        <v>0</v>
      </c>
      <c r="Y371" s="545">
        <f>IFERROR(Y369/H369,"0")+IFERROR(Y370/H370,"0")</f>
        <v>0</v>
      </c>
      <c r="Z371" s="545">
        <f>IFERROR(IF(Z369="",0,Z369),"0")+IFERROR(IF(Z370="",0,Z370),"0")</f>
        <v>0</v>
      </c>
      <c r="AA371" s="546"/>
      <c r="AB371" s="546"/>
      <c r="AC371" s="546"/>
    </row>
    <row r="372" spans="1:68" x14ac:dyDescent="0.2">
      <c r="A372" s="554"/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5"/>
      <c r="P372" s="562" t="s">
        <v>71</v>
      </c>
      <c r="Q372" s="563"/>
      <c r="R372" s="563"/>
      <c r="S372" s="563"/>
      <c r="T372" s="563"/>
      <c r="U372" s="563"/>
      <c r="V372" s="564"/>
      <c r="W372" s="37" t="s">
        <v>69</v>
      </c>
      <c r="X372" s="545">
        <f>IFERROR(SUM(X369:X370),"0")</f>
        <v>0</v>
      </c>
      <c r="Y372" s="545">
        <f>IFERROR(SUM(Y369:Y370),"0")</f>
        <v>0</v>
      </c>
      <c r="Z372" s="37"/>
      <c r="AA372" s="546"/>
      <c r="AB372" s="546"/>
      <c r="AC372" s="546"/>
    </row>
    <row r="373" spans="1:68" ht="14.25" customHeight="1" x14ac:dyDescent="0.25">
      <c r="A373" s="558" t="s">
        <v>64</v>
      </c>
      <c r="B373" s="554"/>
      <c r="C373" s="554"/>
      <c r="D373" s="554"/>
      <c r="E373" s="554"/>
      <c r="F373" s="554"/>
      <c r="G373" s="554"/>
      <c r="H373" s="554"/>
      <c r="I373" s="554"/>
      <c r="J373" s="554"/>
      <c r="K373" s="554"/>
      <c r="L373" s="554"/>
      <c r="M373" s="554"/>
      <c r="N373" s="554"/>
      <c r="O373" s="554"/>
      <c r="P373" s="554"/>
      <c r="Q373" s="554"/>
      <c r="R373" s="554"/>
      <c r="S373" s="554"/>
      <c r="T373" s="554"/>
      <c r="U373" s="554"/>
      <c r="V373" s="554"/>
      <c r="W373" s="554"/>
      <c r="X373" s="554"/>
      <c r="Y373" s="554"/>
      <c r="Z373" s="554"/>
      <c r="AA373" s="539"/>
      <c r="AB373" s="539"/>
      <c r="AC373" s="539"/>
    </row>
    <row r="374" spans="1:68" ht="27" customHeight="1" x14ac:dyDescent="0.25">
      <c r="A374" s="54" t="s">
        <v>579</v>
      </c>
      <c r="B374" s="54" t="s">
        <v>580</v>
      </c>
      <c r="C374" s="31">
        <v>4301031303</v>
      </c>
      <c r="D374" s="547">
        <v>4607091384802</v>
      </c>
      <c r="E374" s="548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110</v>
      </c>
      <c r="L374" s="32" t="s">
        <v>111</v>
      </c>
      <c r="M374" s="33" t="s">
        <v>68</v>
      </c>
      <c r="N374" s="33"/>
      <c r="O374" s="32">
        <v>35</v>
      </c>
      <c r="P374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1" t="s">
        <v>581</v>
      </c>
      <c r="AG374" s="64"/>
      <c r="AJ374" s="68" t="s">
        <v>90</v>
      </c>
      <c r="AK374" s="68">
        <v>52.56</v>
      </c>
      <c r="BB374" s="42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579</v>
      </c>
      <c r="B375" s="54" t="s">
        <v>582</v>
      </c>
      <c r="C375" s="31">
        <v>4301031457</v>
      </c>
      <c r="D375" s="547">
        <v>4607091384802</v>
      </c>
      <c r="E375" s="548"/>
      <c r="F375" s="542">
        <v>0.7</v>
      </c>
      <c r="G375" s="32">
        <v>6</v>
      </c>
      <c r="H375" s="542">
        <v>4.2</v>
      </c>
      <c r="I375" s="542">
        <v>4.47</v>
      </c>
      <c r="J375" s="32">
        <v>132</v>
      </c>
      <c r="K375" s="32" t="s">
        <v>110</v>
      </c>
      <c r="L375" s="32"/>
      <c r="M375" s="33" t="s">
        <v>68</v>
      </c>
      <c r="N375" s="33"/>
      <c r="O375" s="32">
        <v>50</v>
      </c>
      <c r="P375" s="73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5" s="550"/>
      <c r="R375" s="550"/>
      <c r="S375" s="550"/>
      <c r="T375" s="551"/>
      <c r="U375" s="34"/>
      <c r="V375" s="34"/>
      <c r="W375" s="35" t="s">
        <v>69</v>
      </c>
      <c r="X375" s="543">
        <v>0</v>
      </c>
      <c r="Y375" s="544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3" t="s">
        <v>583</v>
      </c>
      <c r="AG375" s="64"/>
      <c r="AJ375" s="68"/>
      <c r="AK375" s="68">
        <v>0</v>
      </c>
      <c r="BB375" s="42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53"/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5"/>
      <c r="P376" s="562" t="s">
        <v>71</v>
      </c>
      <c r="Q376" s="563"/>
      <c r="R376" s="563"/>
      <c r="S376" s="563"/>
      <c r="T376" s="563"/>
      <c r="U376" s="563"/>
      <c r="V376" s="564"/>
      <c r="W376" s="37" t="s">
        <v>72</v>
      </c>
      <c r="X376" s="545">
        <f>IFERROR(X374/H374,"0")+IFERROR(X375/H375,"0")</f>
        <v>0</v>
      </c>
      <c r="Y376" s="545">
        <f>IFERROR(Y374/H374,"0")+IFERROR(Y375/H375,"0")</f>
        <v>0</v>
      </c>
      <c r="Z376" s="545">
        <f>IFERROR(IF(Z374="",0,Z374),"0")+IFERROR(IF(Z375="",0,Z375),"0")</f>
        <v>0</v>
      </c>
      <c r="AA376" s="546"/>
      <c r="AB376" s="546"/>
      <c r="AC376" s="546"/>
    </row>
    <row r="377" spans="1:68" x14ac:dyDescent="0.2">
      <c r="A377" s="554"/>
      <c r="B377" s="554"/>
      <c r="C377" s="554"/>
      <c r="D377" s="554"/>
      <c r="E377" s="554"/>
      <c r="F377" s="554"/>
      <c r="G377" s="554"/>
      <c r="H377" s="554"/>
      <c r="I377" s="554"/>
      <c r="J377" s="554"/>
      <c r="K377" s="554"/>
      <c r="L377" s="554"/>
      <c r="M377" s="554"/>
      <c r="N377" s="554"/>
      <c r="O377" s="555"/>
      <c r="P377" s="562" t="s">
        <v>71</v>
      </c>
      <c r="Q377" s="563"/>
      <c r="R377" s="563"/>
      <c r="S377" s="563"/>
      <c r="T377" s="563"/>
      <c r="U377" s="563"/>
      <c r="V377" s="564"/>
      <c r="W377" s="37" t="s">
        <v>69</v>
      </c>
      <c r="X377" s="545">
        <f>IFERROR(SUM(X374:X375),"0")</f>
        <v>0</v>
      </c>
      <c r="Y377" s="545">
        <f>IFERROR(SUM(Y374:Y375),"0")</f>
        <v>0</v>
      </c>
      <c r="Z377" s="37"/>
      <c r="AA377" s="546"/>
      <c r="AB377" s="546"/>
      <c r="AC377" s="546"/>
    </row>
    <row r="378" spans="1:68" ht="14.25" customHeight="1" x14ac:dyDescent="0.25">
      <c r="A378" s="558" t="s">
        <v>73</v>
      </c>
      <c r="B378" s="554"/>
      <c r="C378" s="554"/>
      <c r="D378" s="554"/>
      <c r="E378" s="554"/>
      <c r="F378" s="554"/>
      <c r="G378" s="554"/>
      <c r="H378" s="554"/>
      <c r="I378" s="554"/>
      <c r="J378" s="554"/>
      <c r="K378" s="554"/>
      <c r="L378" s="554"/>
      <c r="M378" s="554"/>
      <c r="N378" s="554"/>
      <c r="O378" s="554"/>
      <c r="P378" s="554"/>
      <c r="Q378" s="554"/>
      <c r="R378" s="554"/>
      <c r="S378" s="554"/>
      <c r="T378" s="554"/>
      <c r="U378" s="554"/>
      <c r="V378" s="554"/>
      <c r="W378" s="554"/>
      <c r="X378" s="554"/>
      <c r="Y378" s="554"/>
      <c r="Z378" s="554"/>
      <c r="AA378" s="539"/>
      <c r="AB378" s="539"/>
      <c r="AC378" s="539"/>
    </row>
    <row r="379" spans="1:68" ht="27" customHeight="1" x14ac:dyDescent="0.25">
      <c r="A379" s="54" t="s">
        <v>584</v>
      </c>
      <c r="B379" s="54" t="s">
        <v>585</v>
      </c>
      <c r="C379" s="31">
        <v>4301051899</v>
      </c>
      <c r="D379" s="547">
        <v>4607091384246</v>
      </c>
      <c r="E379" s="548"/>
      <c r="F379" s="542">
        <v>1.5</v>
      </c>
      <c r="G379" s="32">
        <v>6</v>
      </c>
      <c r="H379" s="542">
        <v>9</v>
      </c>
      <c r="I379" s="542">
        <v>9.5190000000000001</v>
      </c>
      <c r="J379" s="32">
        <v>64</v>
      </c>
      <c r="K379" s="32" t="s">
        <v>104</v>
      </c>
      <c r="L379" s="32" t="s">
        <v>105</v>
      </c>
      <c r="M379" s="33" t="s">
        <v>77</v>
      </c>
      <c r="N379" s="33"/>
      <c r="O379" s="32">
        <v>40</v>
      </c>
      <c r="P379" s="59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5" t="s">
        <v>586</v>
      </c>
      <c r="AG379" s="64"/>
      <c r="AJ379" s="68" t="s">
        <v>90</v>
      </c>
      <c r="AK379" s="68">
        <v>72</v>
      </c>
      <c r="BB379" s="426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587</v>
      </c>
      <c r="B380" s="54" t="s">
        <v>588</v>
      </c>
      <c r="C380" s="31">
        <v>4301051660</v>
      </c>
      <c r="D380" s="547">
        <v>4607091384253</v>
      </c>
      <c r="E380" s="548"/>
      <c r="F380" s="542">
        <v>0.4</v>
      </c>
      <c r="G380" s="32">
        <v>6</v>
      </c>
      <c r="H380" s="542">
        <v>2.4</v>
      </c>
      <c r="I380" s="542">
        <v>2.6640000000000001</v>
      </c>
      <c r="J380" s="32">
        <v>182</v>
      </c>
      <c r="K380" s="32" t="s">
        <v>76</v>
      </c>
      <c r="L380" s="32" t="s">
        <v>88</v>
      </c>
      <c r="M380" s="33" t="s">
        <v>77</v>
      </c>
      <c r="N380" s="33"/>
      <c r="O380" s="32">
        <v>40</v>
      </c>
      <c r="P380" s="73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50"/>
      <c r="R380" s="550"/>
      <c r="S380" s="550"/>
      <c r="T380" s="551"/>
      <c r="U380" s="34"/>
      <c r="V380" s="34"/>
      <c r="W380" s="35" t="s">
        <v>69</v>
      </c>
      <c r="X380" s="543">
        <v>0</v>
      </c>
      <c r="Y380" s="544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7" t="s">
        <v>586</v>
      </c>
      <c r="AG380" s="64"/>
      <c r="AJ380" s="68" t="s">
        <v>90</v>
      </c>
      <c r="AK380" s="68">
        <v>33.6</v>
      </c>
      <c r="BB380" s="428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53"/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5"/>
      <c r="P381" s="562" t="s">
        <v>71</v>
      </c>
      <c r="Q381" s="563"/>
      <c r="R381" s="563"/>
      <c r="S381" s="563"/>
      <c r="T381" s="563"/>
      <c r="U381" s="563"/>
      <c r="V381" s="564"/>
      <c r="W381" s="37" t="s">
        <v>72</v>
      </c>
      <c r="X381" s="545">
        <f>IFERROR(X379/H379,"0")+IFERROR(X380/H380,"0")</f>
        <v>0</v>
      </c>
      <c r="Y381" s="545">
        <f>IFERROR(Y379/H379,"0")+IFERROR(Y380/H380,"0")</f>
        <v>0</v>
      </c>
      <c r="Z381" s="545">
        <f>IFERROR(IF(Z379="",0,Z379),"0")+IFERROR(IF(Z380="",0,Z380),"0")</f>
        <v>0</v>
      </c>
      <c r="AA381" s="546"/>
      <c r="AB381" s="546"/>
      <c r="AC381" s="546"/>
    </row>
    <row r="382" spans="1:68" x14ac:dyDescent="0.2">
      <c r="A382" s="554"/>
      <c r="B382" s="554"/>
      <c r="C382" s="554"/>
      <c r="D382" s="554"/>
      <c r="E382" s="554"/>
      <c r="F382" s="554"/>
      <c r="G382" s="554"/>
      <c r="H382" s="554"/>
      <c r="I382" s="554"/>
      <c r="J382" s="554"/>
      <c r="K382" s="554"/>
      <c r="L382" s="554"/>
      <c r="M382" s="554"/>
      <c r="N382" s="554"/>
      <c r="O382" s="555"/>
      <c r="P382" s="562" t="s">
        <v>71</v>
      </c>
      <c r="Q382" s="563"/>
      <c r="R382" s="563"/>
      <c r="S382" s="563"/>
      <c r="T382" s="563"/>
      <c r="U382" s="563"/>
      <c r="V382" s="564"/>
      <c r="W382" s="37" t="s">
        <v>69</v>
      </c>
      <c r="X382" s="545">
        <f>IFERROR(SUM(X379:X380),"0")</f>
        <v>0</v>
      </c>
      <c r="Y382" s="545">
        <f>IFERROR(SUM(Y379:Y380),"0")</f>
        <v>0</v>
      </c>
      <c r="Z382" s="37"/>
      <c r="AA382" s="546"/>
      <c r="AB382" s="546"/>
      <c r="AC382" s="546"/>
    </row>
    <row r="383" spans="1:68" ht="27.75" customHeight="1" x14ac:dyDescent="0.2">
      <c r="A383" s="566" t="s">
        <v>589</v>
      </c>
      <c r="B383" s="567"/>
      <c r="C383" s="567"/>
      <c r="D383" s="567"/>
      <c r="E383" s="567"/>
      <c r="F383" s="567"/>
      <c r="G383" s="567"/>
      <c r="H383" s="567"/>
      <c r="I383" s="567"/>
      <c r="J383" s="567"/>
      <c r="K383" s="567"/>
      <c r="L383" s="567"/>
      <c r="M383" s="567"/>
      <c r="N383" s="567"/>
      <c r="O383" s="567"/>
      <c r="P383" s="567"/>
      <c r="Q383" s="567"/>
      <c r="R383" s="567"/>
      <c r="S383" s="567"/>
      <c r="T383" s="567"/>
      <c r="U383" s="567"/>
      <c r="V383" s="567"/>
      <c r="W383" s="567"/>
      <c r="X383" s="567"/>
      <c r="Y383" s="567"/>
      <c r="Z383" s="567"/>
      <c r="AA383" s="48"/>
      <c r="AB383" s="48"/>
      <c r="AC383" s="48"/>
    </row>
    <row r="384" spans="1:68" ht="16.5" customHeight="1" x14ac:dyDescent="0.25">
      <c r="A384" s="559" t="s">
        <v>590</v>
      </c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54"/>
      <c r="P384" s="554"/>
      <c r="Q384" s="554"/>
      <c r="R384" s="554"/>
      <c r="S384" s="554"/>
      <c r="T384" s="554"/>
      <c r="U384" s="554"/>
      <c r="V384" s="554"/>
      <c r="W384" s="554"/>
      <c r="X384" s="554"/>
      <c r="Y384" s="554"/>
      <c r="Z384" s="554"/>
      <c r="AA384" s="538"/>
      <c r="AB384" s="538"/>
      <c r="AC384" s="538"/>
    </row>
    <row r="385" spans="1:68" ht="14.25" customHeight="1" x14ac:dyDescent="0.25">
      <c r="A385" s="558" t="s">
        <v>64</v>
      </c>
      <c r="B385" s="554"/>
      <c r="C385" s="554"/>
      <c r="D385" s="554"/>
      <c r="E385" s="554"/>
      <c r="F385" s="554"/>
      <c r="G385" s="554"/>
      <c r="H385" s="554"/>
      <c r="I385" s="554"/>
      <c r="J385" s="554"/>
      <c r="K385" s="554"/>
      <c r="L385" s="554"/>
      <c r="M385" s="554"/>
      <c r="N385" s="554"/>
      <c r="O385" s="554"/>
      <c r="P385" s="554"/>
      <c r="Q385" s="554"/>
      <c r="R385" s="554"/>
      <c r="S385" s="554"/>
      <c r="T385" s="554"/>
      <c r="U385" s="554"/>
      <c r="V385" s="554"/>
      <c r="W385" s="554"/>
      <c r="X385" s="554"/>
      <c r="Y385" s="554"/>
      <c r="Z385" s="554"/>
      <c r="AA385" s="539"/>
      <c r="AB385" s="539"/>
      <c r="AC385" s="539"/>
    </row>
    <row r="386" spans="1:68" ht="27" customHeight="1" x14ac:dyDescent="0.25">
      <c r="A386" s="54" t="s">
        <v>591</v>
      </c>
      <c r="B386" s="54" t="s">
        <v>592</v>
      </c>
      <c r="C386" s="31">
        <v>4301031405</v>
      </c>
      <c r="D386" s="547">
        <v>4680115886100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110</v>
      </c>
      <c r="L386" s="32" t="s">
        <v>111</v>
      </c>
      <c r="M386" s="33" t="s">
        <v>68</v>
      </c>
      <c r="N386" s="33"/>
      <c r="O386" s="32">
        <v>50</v>
      </c>
      <c r="P386" s="57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ref="Y386:Y394" si="41">IFERROR(IF(X386="",0,CEILING((X386/$H386),1)*$H386),"")</f>
        <v>0</v>
      </c>
      <c r="Z386" s="36" t="str">
        <f>IFERROR(IF(Y386=0,"",ROUNDUP(Y386/H386,0)*0.00902),"")</f>
        <v/>
      </c>
      <c r="AA386" s="56"/>
      <c r="AB386" s="57"/>
      <c r="AC386" s="429" t="s">
        <v>593</v>
      </c>
      <c r="AG386" s="64"/>
      <c r="AJ386" s="68" t="s">
        <v>90</v>
      </c>
      <c r="AK386" s="68">
        <v>64.8</v>
      </c>
      <c r="BB386" s="430" t="s">
        <v>1</v>
      </c>
      <c r="BM386" s="64">
        <f t="shared" ref="BM386:BM394" si="42">IFERROR(X386*I386/H386,"0")</f>
        <v>0</v>
      </c>
      <c r="BN386" s="64">
        <f t="shared" ref="BN386:BN394" si="43">IFERROR(Y386*I386/H386,"0")</f>
        <v>0</v>
      </c>
      <c r="BO386" s="64">
        <f t="shared" ref="BO386:BO394" si="44">IFERROR(1/J386*(X386/H386),"0")</f>
        <v>0</v>
      </c>
      <c r="BP386" s="64">
        <f t="shared" ref="BP386:BP394" si="45">IFERROR(1/J386*(Y386/H386),"0")</f>
        <v>0</v>
      </c>
    </row>
    <row r="387" spans="1:68" ht="27" customHeight="1" x14ac:dyDescent="0.25">
      <c r="A387" s="54" t="s">
        <v>594</v>
      </c>
      <c r="B387" s="54" t="s">
        <v>595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110</v>
      </c>
      <c r="L387" s="32"/>
      <c r="M387" s="33" t="s">
        <v>68</v>
      </c>
      <c r="N387" s="33"/>
      <c r="O387" s="32">
        <v>50</v>
      </c>
      <c r="P387" s="72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41"/>
        <v>0</v>
      </c>
      <c r="Z387" s="36" t="str">
        <f>IFERROR(IF(Y387=0,"",ROUNDUP(Y387/H387,0)*0.00902),"")</f>
        <v/>
      </c>
      <c r="AA387" s="56"/>
      <c r="AB387" s="57"/>
      <c r="AC387" s="431" t="s">
        <v>596</v>
      </c>
      <c r="AG387" s="64"/>
      <c r="AJ387" s="68"/>
      <c r="AK387" s="68">
        <v>0</v>
      </c>
      <c r="BB387" s="432" t="s">
        <v>1</v>
      </c>
      <c r="BM387" s="64">
        <f t="shared" si="42"/>
        <v>0</v>
      </c>
      <c r="BN387" s="64">
        <f t="shared" si="43"/>
        <v>0</v>
      </c>
      <c r="BO387" s="64">
        <f t="shared" si="44"/>
        <v>0</v>
      </c>
      <c r="BP387" s="64">
        <f t="shared" si="45"/>
        <v>0</v>
      </c>
    </row>
    <row r="388" spans="1:68" ht="27" customHeight="1" x14ac:dyDescent="0.25">
      <c r="A388" s="54" t="s">
        <v>597</v>
      </c>
      <c r="B388" s="54" t="s">
        <v>598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110</v>
      </c>
      <c r="L388" s="32" t="s">
        <v>111</v>
      </c>
      <c r="M388" s="33" t="s">
        <v>68</v>
      </c>
      <c r="N388" s="33"/>
      <c r="O388" s="32">
        <v>50</v>
      </c>
      <c r="P388" s="75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41"/>
        <v>0</v>
      </c>
      <c r="Z388" s="36" t="str">
        <f>IFERROR(IF(Y388=0,"",ROUNDUP(Y388/H388,0)*0.00902),"")</f>
        <v/>
      </c>
      <c r="AA388" s="56"/>
      <c r="AB388" s="57"/>
      <c r="AC388" s="433" t="s">
        <v>599</v>
      </c>
      <c r="AG388" s="64"/>
      <c r="AJ388" s="68" t="s">
        <v>90</v>
      </c>
      <c r="AK388" s="68">
        <v>64.8</v>
      </c>
      <c r="BB388" s="434" t="s">
        <v>1</v>
      </c>
      <c r="BM388" s="64">
        <f t="shared" si="42"/>
        <v>0</v>
      </c>
      <c r="BN388" s="64">
        <f t="shared" si="43"/>
        <v>0</v>
      </c>
      <c r="BO388" s="64">
        <f t="shared" si="44"/>
        <v>0</v>
      </c>
      <c r="BP388" s="64">
        <f t="shared" si="45"/>
        <v>0</v>
      </c>
    </row>
    <row r="389" spans="1:68" ht="27" customHeight="1" x14ac:dyDescent="0.25">
      <c r="A389" s="54" t="s">
        <v>600</v>
      </c>
      <c r="B389" s="54" t="s">
        <v>601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41"/>
        <v>0</v>
      </c>
      <c r="Z389" s="36" t="str">
        <f t="shared" ref="Z389:Z394" si="46">IFERROR(IF(Y389=0,"",ROUNDUP(Y389/H389,0)*0.00502),"")</f>
        <v/>
      </c>
      <c r="AA389" s="56"/>
      <c r="AB389" s="57"/>
      <c r="AC389" s="435" t="s">
        <v>593</v>
      </c>
      <c r="AG389" s="64"/>
      <c r="AJ389" s="68"/>
      <c r="AK389" s="68">
        <v>0</v>
      </c>
      <c r="BB389" s="436" t="s">
        <v>1</v>
      </c>
      <c r="BM389" s="64">
        <f t="shared" si="42"/>
        <v>0</v>
      </c>
      <c r="BN389" s="64">
        <f t="shared" si="43"/>
        <v>0</v>
      </c>
      <c r="BO389" s="64">
        <f t="shared" si="44"/>
        <v>0</v>
      </c>
      <c r="BP389" s="64">
        <f t="shared" si="45"/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5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105</v>
      </c>
      <c r="Y390" s="544">
        <f t="shared" si="41"/>
        <v>105</v>
      </c>
      <c r="Z390" s="36">
        <f t="shared" si="46"/>
        <v>0.251</v>
      </c>
      <c r="AA390" s="56"/>
      <c r="AB390" s="57"/>
      <c r="AC390" s="437" t="s">
        <v>593</v>
      </c>
      <c r="AG390" s="64"/>
      <c r="AJ390" s="68"/>
      <c r="AK390" s="68">
        <v>0</v>
      </c>
      <c r="BB390" s="438" t="s">
        <v>1</v>
      </c>
      <c r="BM390" s="64">
        <f t="shared" si="42"/>
        <v>111.5</v>
      </c>
      <c r="BN390" s="64">
        <f t="shared" si="43"/>
        <v>111.5</v>
      </c>
      <c r="BO390" s="64">
        <f t="shared" si="44"/>
        <v>0.21367521367521369</v>
      </c>
      <c r="BP390" s="64">
        <f t="shared" si="45"/>
        <v>0.21367521367521369</v>
      </c>
    </row>
    <row r="391" spans="1:68" ht="37.5" customHeight="1" x14ac:dyDescent="0.25">
      <c r="A391" s="54" t="s">
        <v>604</v>
      </c>
      <c r="B391" s="54" t="s">
        <v>605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105</v>
      </c>
      <c r="Y391" s="544">
        <f t="shared" si="41"/>
        <v>105</v>
      </c>
      <c r="Z391" s="36">
        <f t="shared" si="46"/>
        <v>0.251</v>
      </c>
      <c r="AA391" s="56"/>
      <c r="AB391" s="57"/>
      <c r="AC391" s="439" t="s">
        <v>606</v>
      </c>
      <c r="AG391" s="64"/>
      <c r="AJ391" s="68"/>
      <c r="AK391" s="68">
        <v>0</v>
      </c>
      <c r="BB391" s="440" t="s">
        <v>1</v>
      </c>
      <c r="BM391" s="64">
        <f t="shared" si="42"/>
        <v>111.5</v>
      </c>
      <c r="BN391" s="64">
        <f t="shared" si="43"/>
        <v>111.5</v>
      </c>
      <c r="BO391" s="64">
        <f t="shared" si="44"/>
        <v>0.21367521367521369</v>
      </c>
      <c r="BP391" s="64">
        <f t="shared" si="45"/>
        <v>0.21367521367521369</v>
      </c>
    </row>
    <row r="392" spans="1:68" ht="27" customHeight="1" x14ac:dyDescent="0.25">
      <c r="A392" s="54" t="s">
        <v>607</v>
      </c>
      <c r="B392" s="54" t="s">
        <v>608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41"/>
        <v>0</v>
      </c>
      <c r="Z392" s="36" t="str">
        <f t="shared" si="46"/>
        <v/>
      </c>
      <c r="AA392" s="56"/>
      <c r="AB392" s="57"/>
      <c r="AC392" s="441" t="s">
        <v>609</v>
      </c>
      <c r="AG392" s="64"/>
      <c r="AJ392" s="68"/>
      <c r="AK392" s="68">
        <v>0</v>
      </c>
      <c r="BB392" s="442" t="s">
        <v>1</v>
      </c>
      <c r="BM392" s="64">
        <f t="shared" si="42"/>
        <v>0</v>
      </c>
      <c r="BN392" s="64">
        <f t="shared" si="43"/>
        <v>0</v>
      </c>
      <c r="BO392" s="64">
        <f t="shared" si="44"/>
        <v>0</v>
      </c>
      <c r="BP392" s="64">
        <f t="shared" si="45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122.5</v>
      </c>
      <c r="Y393" s="544">
        <f t="shared" si="41"/>
        <v>123.9</v>
      </c>
      <c r="Z393" s="36">
        <f t="shared" si="46"/>
        <v>0.29618</v>
      </c>
      <c r="AA393" s="56"/>
      <c r="AB393" s="57"/>
      <c r="AC393" s="443" t="s">
        <v>612</v>
      </c>
      <c r="AG393" s="64"/>
      <c r="AJ393" s="68"/>
      <c r="AK393" s="68">
        <v>0</v>
      </c>
      <c r="BB393" s="444" t="s">
        <v>1</v>
      </c>
      <c r="BM393" s="64">
        <f t="shared" si="42"/>
        <v>130.08333333333334</v>
      </c>
      <c r="BN393" s="64">
        <f t="shared" si="43"/>
        <v>131.57</v>
      </c>
      <c r="BO393" s="64">
        <f t="shared" si="44"/>
        <v>0.2492877492877493</v>
      </c>
      <c r="BP393" s="64">
        <f t="shared" si="45"/>
        <v>0.25213675213675218</v>
      </c>
    </row>
    <row r="394" spans="1:68" ht="37.5" customHeight="1" x14ac:dyDescent="0.25">
      <c r="A394" s="54" t="s">
        <v>613</v>
      </c>
      <c r="B394" s="54" t="s">
        <v>614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105</v>
      </c>
      <c r="Y394" s="544">
        <f t="shared" si="41"/>
        <v>105</v>
      </c>
      <c r="Z394" s="36">
        <f t="shared" si="46"/>
        <v>0.251</v>
      </c>
      <c r="AA394" s="56"/>
      <c r="AB394" s="57"/>
      <c r="AC394" s="445" t="s">
        <v>609</v>
      </c>
      <c r="AG394" s="64"/>
      <c r="AJ394" s="68"/>
      <c r="AK394" s="68">
        <v>0</v>
      </c>
      <c r="BB394" s="446" t="s">
        <v>1</v>
      </c>
      <c r="BM394" s="64">
        <f t="shared" si="42"/>
        <v>111.5</v>
      </c>
      <c r="BN394" s="64">
        <f t="shared" si="43"/>
        <v>111.5</v>
      </c>
      <c r="BO394" s="64">
        <f t="shared" si="44"/>
        <v>0.21367521367521369</v>
      </c>
      <c r="BP394" s="64">
        <f t="shared" si="45"/>
        <v>0.21367521367521369</v>
      </c>
    </row>
    <row r="395" spans="1:68" x14ac:dyDescent="0.2">
      <c r="A395" s="553"/>
      <c r="B395" s="554"/>
      <c r="C395" s="554"/>
      <c r="D395" s="554"/>
      <c r="E395" s="554"/>
      <c r="F395" s="554"/>
      <c r="G395" s="554"/>
      <c r="H395" s="554"/>
      <c r="I395" s="554"/>
      <c r="J395" s="554"/>
      <c r="K395" s="554"/>
      <c r="L395" s="554"/>
      <c r="M395" s="554"/>
      <c r="N395" s="554"/>
      <c r="O395" s="555"/>
      <c r="P395" s="562" t="s">
        <v>71</v>
      </c>
      <c r="Q395" s="563"/>
      <c r="R395" s="563"/>
      <c r="S395" s="563"/>
      <c r="T395" s="563"/>
      <c r="U395" s="563"/>
      <c r="V395" s="564"/>
      <c r="W395" s="37" t="s">
        <v>72</v>
      </c>
      <c r="X395" s="545">
        <f>IFERROR(X386/H386,"0")+IFERROR(X387/H387,"0")+IFERROR(X388/H388,"0")+IFERROR(X389/H389,"0")+IFERROR(X390/H390,"0")+IFERROR(X391/H391,"0")+IFERROR(X392/H392,"0")+IFERROR(X393/H393,"0")+IFERROR(X394/H394,"0")</f>
        <v>208.33333333333331</v>
      </c>
      <c r="Y395" s="545">
        <f>IFERROR(Y386/H386,"0")+IFERROR(Y387/H387,"0")+IFERROR(Y388/H388,"0")+IFERROR(Y389/H389,"0")+IFERROR(Y390/H390,"0")+IFERROR(Y391/H391,"0")+IFERROR(Y392/H392,"0")+IFERROR(Y393/H393,"0")+IFERROR(Y394/H394,"0")</f>
        <v>209</v>
      </c>
      <c r="Z395" s="545">
        <f>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1.04918</v>
      </c>
      <c r="AA395" s="546"/>
      <c r="AB395" s="546"/>
      <c r="AC395" s="546"/>
    </row>
    <row r="396" spans="1:68" x14ac:dyDescent="0.2">
      <c r="A396" s="554"/>
      <c r="B396" s="554"/>
      <c r="C396" s="554"/>
      <c r="D396" s="554"/>
      <c r="E396" s="554"/>
      <c r="F396" s="554"/>
      <c r="G396" s="554"/>
      <c r="H396" s="554"/>
      <c r="I396" s="554"/>
      <c r="J396" s="554"/>
      <c r="K396" s="554"/>
      <c r="L396" s="554"/>
      <c r="M396" s="554"/>
      <c r="N396" s="554"/>
      <c r="O396" s="555"/>
      <c r="P396" s="562" t="s">
        <v>71</v>
      </c>
      <c r="Q396" s="563"/>
      <c r="R396" s="563"/>
      <c r="S396" s="563"/>
      <c r="T396" s="563"/>
      <c r="U396" s="563"/>
      <c r="V396" s="564"/>
      <c r="W396" s="37" t="s">
        <v>69</v>
      </c>
      <c r="X396" s="545">
        <f>IFERROR(SUM(X386:X394),"0")</f>
        <v>437.5</v>
      </c>
      <c r="Y396" s="545">
        <f>IFERROR(SUM(Y386:Y394),"0")</f>
        <v>438.9</v>
      </c>
      <c r="Z396" s="37"/>
      <c r="AA396" s="546"/>
      <c r="AB396" s="546"/>
      <c r="AC396" s="546"/>
    </row>
    <row r="397" spans="1:68" ht="14.25" customHeight="1" x14ac:dyDescent="0.25">
      <c r="A397" s="558" t="s">
        <v>73</v>
      </c>
      <c r="B397" s="554"/>
      <c r="C397" s="554"/>
      <c r="D397" s="554"/>
      <c r="E397" s="554"/>
      <c r="F397" s="554"/>
      <c r="G397" s="554"/>
      <c r="H397" s="554"/>
      <c r="I397" s="554"/>
      <c r="J397" s="554"/>
      <c r="K397" s="554"/>
      <c r="L397" s="554"/>
      <c r="M397" s="554"/>
      <c r="N397" s="554"/>
      <c r="O397" s="554"/>
      <c r="P397" s="554"/>
      <c r="Q397" s="554"/>
      <c r="R397" s="554"/>
      <c r="S397" s="554"/>
      <c r="T397" s="554"/>
      <c r="U397" s="554"/>
      <c r="V397" s="554"/>
      <c r="W397" s="554"/>
      <c r="X397" s="554"/>
      <c r="Y397" s="554"/>
      <c r="Z397" s="554"/>
      <c r="AA397" s="539"/>
      <c r="AB397" s="539"/>
      <c r="AC397" s="539"/>
    </row>
    <row r="398" spans="1:68" ht="27" customHeight="1" x14ac:dyDescent="0.25">
      <c r="A398" s="54" t="s">
        <v>615</v>
      </c>
      <c r="B398" s="54" t="s">
        <v>616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110</v>
      </c>
      <c r="L398" s="32" t="s">
        <v>111</v>
      </c>
      <c r="M398" s="33" t="s">
        <v>77</v>
      </c>
      <c r="N398" s="33"/>
      <c r="O398" s="32">
        <v>45</v>
      </c>
      <c r="P398" s="78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180</v>
      </c>
      <c r="Y398" s="544">
        <f>IFERROR(IF(X398="",0,CEILING((X398/$H398),1)*$H398),"")</f>
        <v>180</v>
      </c>
      <c r="Z398" s="36">
        <f>IFERROR(IF(Y398=0,"",ROUNDUP(Y398/H398,0)*0.00902),"")</f>
        <v>0.67649999999999999</v>
      </c>
      <c r="AA398" s="56"/>
      <c r="AB398" s="57"/>
      <c r="AC398" s="447" t="s">
        <v>617</v>
      </c>
      <c r="AG398" s="64"/>
      <c r="AJ398" s="68" t="s">
        <v>90</v>
      </c>
      <c r="AK398" s="68">
        <v>28.8</v>
      </c>
      <c r="BB398" s="448" t="s">
        <v>1</v>
      </c>
      <c r="BM398" s="64">
        <f>IFERROR(X398*I398/H398,"0")</f>
        <v>198.45</v>
      </c>
      <c r="BN398" s="64">
        <f>IFERROR(Y398*I398/H398,"0")</f>
        <v>198.45</v>
      </c>
      <c r="BO398" s="64">
        <f>IFERROR(1/J398*(X398/H398),"0")</f>
        <v>0.56818181818181823</v>
      </c>
      <c r="BP398" s="64">
        <f>IFERROR(1/J398*(Y398/H398),"0")</f>
        <v>0.56818181818181823</v>
      </c>
    </row>
    <row r="399" spans="1:68" ht="27" customHeight="1" x14ac:dyDescent="0.25">
      <c r="A399" s="54" t="s">
        <v>618</v>
      </c>
      <c r="B399" s="54" t="s">
        <v>619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 t="s">
        <v>88</v>
      </c>
      <c r="M399" s="33" t="s">
        <v>77</v>
      </c>
      <c r="N399" s="33"/>
      <c r="O399" s="32">
        <v>45</v>
      </c>
      <c r="P399" s="7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99</v>
      </c>
      <c r="Y399" s="544">
        <f>IFERROR(IF(X399="",0,CEILING((X399/$H399),1)*$H399),"")</f>
        <v>99</v>
      </c>
      <c r="Z399" s="36">
        <f>IFERROR(IF(Y399=0,"",ROUNDUP(Y399/H399,0)*0.00651),"")</f>
        <v>0.32550000000000001</v>
      </c>
      <c r="AA399" s="56"/>
      <c r="AB399" s="57"/>
      <c r="AC399" s="449" t="s">
        <v>620</v>
      </c>
      <c r="AG399" s="64"/>
      <c r="AJ399" s="68" t="s">
        <v>90</v>
      </c>
      <c r="AK399" s="68">
        <v>27.72</v>
      </c>
      <c r="BB399" s="450" t="s">
        <v>1</v>
      </c>
      <c r="BM399" s="64">
        <f>IFERROR(X399*I399/H399,"0")</f>
        <v>111.9</v>
      </c>
      <c r="BN399" s="64">
        <f>IFERROR(Y399*I399/H399,"0")</f>
        <v>111.9</v>
      </c>
      <c r="BO399" s="64">
        <f>IFERROR(1/J399*(X399/H399),"0")</f>
        <v>0.27472527472527475</v>
      </c>
      <c r="BP399" s="64">
        <f>IFERROR(1/J399*(Y399/H399),"0")</f>
        <v>0.27472527472527475</v>
      </c>
    </row>
    <row r="400" spans="1:68" x14ac:dyDescent="0.2">
      <c r="A400" s="553"/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5"/>
      <c r="P400" s="562" t="s">
        <v>71</v>
      </c>
      <c r="Q400" s="563"/>
      <c r="R400" s="563"/>
      <c r="S400" s="563"/>
      <c r="T400" s="563"/>
      <c r="U400" s="563"/>
      <c r="V400" s="564"/>
      <c r="W400" s="37" t="s">
        <v>72</v>
      </c>
      <c r="X400" s="545">
        <f>IFERROR(X398/H398,"0")+IFERROR(X399/H399,"0")</f>
        <v>125</v>
      </c>
      <c r="Y400" s="545">
        <f>IFERROR(Y398/H398,"0")+IFERROR(Y399/H399,"0")</f>
        <v>125</v>
      </c>
      <c r="Z400" s="545">
        <f>IFERROR(IF(Z398="",0,Z398),"0")+IFERROR(IF(Z399="",0,Z399),"0")</f>
        <v>1.002</v>
      </c>
      <c r="AA400" s="546"/>
      <c r="AB400" s="546"/>
      <c r="AC400" s="546"/>
    </row>
    <row r="401" spans="1:68" x14ac:dyDescent="0.2">
      <c r="A401" s="554"/>
      <c r="B401" s="554"/>
      <c r="C401" s="554"/>
      <c r="D401" s="554"/>
      <c r="E401" s="554"/>
      <c r="F401" s="554"/>
      <c r="G401" s="554"/>
      <c r="H401" s="554"/>
      <c r="I401" s="554"/>
      <c r="J401" s="554"/>
      <c r="K401" s="554"/>
      <c r="L401" s="554"/>
      <c r="M401" s="554"/>
      <c r="N401" s="554"/>
      <c r="O401" s="555"/>
      <c r="P401" s="562" t="s">
        <v>71</v>
      </c>
      <c r="Q401" s="563"/>
      <c r="R401" s="563"/>
      <c r="S401" s="563"/>
      <c r="T401" s="563"/>
      <c r="U401" s="563"/>
      <c r="V401" s="564"/>
      <c r="W401" s="37" t="s">
        <v>69</v>
      </c>
      <c r="X401" s="545">
        <f>IFERROR(SUM(X398:X399),"0")</f>
        <v>279</v>
      </c>
      <c r="Y401" s="545">
        <f>IFERROR(SUM(Y398:Y399),"0")</f>
        <v>279</v>
      </c>
      <c r="Z401" s="37"/>
      <c r="AA401" s="546"/>
      <c r="AB401" s="546"/>
      <c r="AC401" s="546"/>
    </row>
    <row r="402" spans="1:68" ht="16.5" customHeight="1" x14ac:dyDescent="0.25">
      <c r="A402" s="559" t="s">
        <v>621</v>
      </c>
      <c r="B402" s="554"/>
      <c r="C402" s="554"/>
      <c r="D402" s="554"/>
      <c r="E402" s="554"/>
      <c r="F402" s="554"/>
      <c r="G402" s="554"/>
      <c r="H402" s="554"/>
      <c r="I402" s="554"/>
      <c r="J402" s="554"/>
      <c r="K402" s="554"/>
      <c r="L402" s="554"/>
      <c r="M402" s="554"/>
      <c r="N402" s="554"/>
      <c r="O402" s="554"/>
      <c r="P402" s="554"/>
      <c r="Q402" s="554"/>
      <c r="R402" s="554"/>
      <c r="S402" s="554"/>
      <c r="T402" s="554"/>
      <c r="U402" s="554"/>
      <c r="V402" s="554"/>
      <c r="W402" s="554"/>
      <c r="X402" s="554"/>
      <c r="Y402" s="554"/>
      <c r="Z402" s="554"/>
      <c r="AA402" s="538"/>
      <c r="AB402" s="538"/>
      <c r="AC402" s="538"/>
    </row>
    <row r="403" spans="1:68" ht="14.25" customHeight="1" x14ac:dyDescent="0.25">
      <c r="A403" s="558" t="s">
        <v>136</v>
      </c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54"/>
      <c r="P403" s="554"/>
      <c r="Q403" s="554"/>
      <c r="R403" s="554"/>
      <c r="S403" s="554"/>
      <c r="T403" s="554"/>
      <c r="U403" s="554"/>
      <c r="V403" s="554"/>
      <c r="W403" s="554"/>
      <c r="X403" s="554"/>
      <c r="Y403" s="554"/>
      <c r="Z403" s="554"/>
      <c r="AA403" s="539"/>
      <c r="AB403" s="539"/>
      <c r="AC403" s="539"/>
    </row>
    <row r="404" spans="1:68" ht="27" customHeight="1" x14ac:dyDescent="0.25">
      <c r="A404" s="54" t="s">
        <v>622</v>
      </c>
      <c r="B404" s="54" t="s">
        <v>623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53"/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5"/>
      <c r="P405" s="562" t="s">
        <v>71</v>
      </c>
      <c r="Q405" s="563"/>
      <c r="R405" s="563"/>
      <c r="S405" s="563"/>
      <c r="T405" s="563"/>
      <c r="U405" s="563"/>
      <c r="V405" s="564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4"/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5"/>
      <c r="P406" s="562" t="s">
        <v>71</v>
      </c>
      <c r="Q406" s="563"/>
      <c r="R406" s="563"/>
      <c r="S406" s="563"/>
      <c r="T406" s="563"/>
      <c r="U406" s="563"/>
      <c r="V406" s="564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8" t="s">
        <v>64</v>
      </c>
      <c r="B407" s="554"/>
      <c r="C407" s="554"/>
      <c r="D407" s="554"/>
      <c r="E407" s="554"/>
      <c r="F407" s="554"/>
      <c r="G407" s="554"/>
      <c r="H407" s="554"/>
      <c r="I407" s="554"/>
      <c r="J407" s="554"/>
      <c r="K407" s="554"/>
      <c r="L407" s="554"/>
      <c r="M407" s="554"/>
      <c r="N407" s="554"/>
      <c r="O407" s="554"/>
      <c r="P407" s="554"/>
      <c r="Q407" s="554"/>
      <c r="R407" s="554"/>
      <c r="S407" s="554"/>
      <c r="T407" s="554"/>
      <c r="U407" s="554"/>
      <c r="V407" s="554"/>
      <c r="W407" s="554"/>
      <c r="X407" s="554"/>
      <c r="Y407" s="554"/>
      <c r="Z407" s="554"/>
      <c r="AA407" s="539"/>
      <c r="AB407" s="539"/>
      <c r="AC407" s="539"/>
    </row>
    <row r="408" spans="1:68" ht="27" customHeight="1" x14ac:dyDescent="0.25">
      <c r="A408" s="54" t="s">
        <v>625</v>
      </c>
      <c r="B408" s="54" t="s">
        <v>626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110</v>
      </c>
      <c r="L408" s="32" t="s">
        <v>111</v>
      </c>
      <c r="M408" s="33" t="s">
        <v>106</v>
      </c>
      <c r="N408" s="33"/>
      <c r="O408" s="32">
        <v>50</v>
      </c>
      <c r="P408" s="84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3" t="s">
        <v>627</v>
      </c>
      <c r="AG408" s="64"/>
      <c r="AJ408" s="68" t="s">
        <v>90</v>
      </c>
      <c r="AK408" s="68">
        <v>64.8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628</v>
      </c>
      <c r="B409" s="54" t="s">
        <v>629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5" t="s">
        <v>630</v>
      </c>
      <c r="AG409" s="64"/>
      <c r="AJ409" s="68"/>
      <c r="AK409" s="68">
        <v>0</v>
      </c>
      <c r="BB409" s="456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631</v>
      </c>
      <c r="B410" s="54" t="s">
        <v>632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2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7" t="s">
        <v>633</v>
      </c>
      <c r="AG410" s="64"/>
      <c r="AJ410" s="68"/>
      <c r="AK410" s="68">
        <v>0</v>
      </c>
      <c r="BB410" s="458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634</v>
      </c>
      <c r="B411" s="54" t="s">
        <v>635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9" t="s">
        <v>633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53"/>
      <c r="B412" s="554"/>
      <c r="C412" s="554"/>
      <c r="D412" s="554"/>
      <c r="E412" s="554"/>
      <c r="F412" s="554"/>
      <c r="G412" s="554"/>
      <c r="H412" s="554"/>
      <c r="I412" s="554"/>
      <c r="J412" s="554"/>
      <c r="K412" s="554"/>
      <c r="L412" s="554"/>
      <c r="M412" s="554"/>
      <c r="N412" s="554"/>
      <c r="O412" s="555"/>
      <c r="P412" s="562" t="s">
        <v>71</v>
      </c>
      <c r="Q412" s="563"/>
      <c r="R412" s="563"/>
      <c r="S412" s="563"/>
      <c r="T412" s="563"/>
      <c r="U412" s="563"/>
      <c r="V412" s="564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4"/>
      <c r="B413" s="554"/>
      <c r="C413" s="554"/>
      <c r="D413" s="554"/>
      <c r="E413" s="554"/>
      <c r="F413" s="554"/>
      <c r="G413" s="554"/>
      <c r="H413" s="554"/>
      <c r="I413" s="554"/>
      <c r="J413" s="554"/>
      <c r="K413" s="554"/>
      <c r="L413" s="554"/>
      <c r="M413" s="554"/>
      <c r="N413" s="554"/>
      <c r="O413" s="555"/>
      <c r="P413" s="562" t="s">
        <v>71</v>
      </c>
      <c r="Q413" s="563"/>
      <c r="R413" s="563"/>
      <c r="S413" s="563"/>
      <c r="T413" s="563"/>
      <c r="U413" s="563"/>
      <c r="V413" s="564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59" t="s">
        <v>636</v>
      </c>
      <c r="B414" s="554"/>
      <c r="C414" s="554"/>
      <c r="D414" s="554"/>
      <c r="E414" s="554"/>
      <c r="F414" s="554"/>
      <c r="G414" s="554"/>
      <c r="H414" s="554"/>
      <c r="I414" s="554"/>
      <c r="J414" s="554"/>
      <c r="K414" s="554"/>
      <c r="L414" s="554"/>
      <c r="M414" s="554"/>
      <c r="N414" s="554"/>
      <c r="O414" s="554"/>
      <c r="P414" s="554"/>
      <c r="Q414" s="554"/>
      <c r="R414" s="554"/>
      <c r="S414" s="554"/>
      <c r="T414" s="554"/>
      <c r="U414" s="554"/>
      <c r="V414" s="554"/>
      <c r="W414" s="554"/>
      <c r="X414" s="554"/>
      <c r="Y414" s="554"/>
      <c r="Z414" s="554"/>
      <c r="AA414" s="538"/>
      <c r="AB414" s="538"/>
      <c r="AC414" s="538"/>
    </row>
    <row r="415" spans="1:68" ht="14.25" customHeight="1" x14ac:dyDescent="0.25">
      <c r="A415" s="558" t="s">
        <v>64</v>
      </c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54"/>
      <c r="P415" s="554"/>
      <c r="Q415" s="554"/>
      <c r="R415" s="554"/>
      <c r="S415" s="554"/>
      <c r="T415" s="554"/>
      <c r="U415" s="554"/>
      <c r="V415" s="554"/>
      <c r="W415" s="554"/>
      <c r="X415" s="554"/>
      <c r="Y415" s="554"/>
      <c r="Z415" s="554"/>
      <c r="AA415" s="539"/>
      <c r="AB415" s="539"/>
      <c r="AC415" s="539"/>
    </row>
    <row r="416" spans="1:68" ht="27" customHeight="1" x14ac:dyDescent="0.25">
      <c r="A416" s="54" t="s">
        <v>637</v>
      </c>
      <c r="B416" s="54" t="s">
        <v>638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7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1" t="s">
        <v>639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53"/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5"/>
      <c r="P417" s="562" t="s">
        <v>71</v>
      </c>
      <c r="Q417" s="563"/>
      <c r="R417" s="563"/>
      <c r="S417" s="563"/>
      <c r="T417" s="563"/>
      <c r="U417" s="563"/>
      <c r="V417" s="564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4"/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5"/>
      <c r="P418" s="562" t="s">
        <v>71</v>
      </c>
      <c r="Q418" s="563"/>
      <c r="R418" s="563"/>
      <c r="S418" s="563"/>
      <c r="T418" s="563"/>
      <c r="U418" s="563"/>
      <c r="V418" s="564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566" t="s">
        <v>640</v>
      </c>
      <c r="B419" s="567"/>
      <c r="C419" s="567"/>
      <c r="D419" s="567"/>
      <c r="E419" s="567"/>
      <c r="F419" s="567"/>
      <c r="G419" s="567"/>
      <c r="H419" s="567"/>
      <c r="I419" s="567"/>
      <c r="J419" s="567"/>
      <c r="K419" s="567"/>
      <c r="L419" s="567"/>
      <c r="M419" s="567"/>
      <c r="N419" s="567"/>
      <c r="O419" s="567"/>
      <c r="P419" s="567"/>
      <c r="Q419" s="567"/>
      <c r="R419" s="567"/>
      <c r="S419" s="567"/>
      <c r="T419" s="567"/>
      <c r="U419" s="567"/>
      <c r="V419" s="567"/>
      <c r="W419" s="567"/>
      <c r="X419" s="567"/>
      <c r="Y419" s="567"/>
      <c r="Z419" s="567"/>
      <c r="AA419" s="48"/>
      <c r="AB419" s="48"/>
      <c r="AC419" s="48"/>
    </row>
    <row r="420" spans="1:68" ht="16.5" customHeight="1" x14ac:dyDescent="0.25">
      <c r="A420" s="559" t="s">
        <v>640</v>
      </c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54"/>
      <c r="P420" s="554"/>
      <c r="Q420" s="554"/>
      <c r="R420" s="554"/>
      <c r="S420" s="554"/>
      <c r="T420" s="554"/>
      <c r="U420" s="554"/>
      <c r="V420" s="554"/>
      <c r="W420" s="554"/>
      <c r="X420" s="554"/>
      <c r="Y420" s="554"/>
      <c r="Z420" s="554"/>
      <c r="AA420" s="538"/>
      <c r="AB420" s="538"/>
      <c r="AC420" s="538"/>
    </row>
    <row r="421" spans="1:68" ht="14.25" customHeight="1" x14ac:dyDescent="0.25">
      <c r="A421" s="558" t="s">
        <v>101</v>
      </c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54"/>
      <c r="P421" s="554"/>
      <c r="Q421" s="554"/>
      <c r="R421" s="554"/>
      <c r="S421" s="554"/>
      <c r="T421" s="554"/>
      <c r="U421" s="554"/>
      <c r="V421" s="554"/>
      <c r="W421" s="554"/>
      <c r="X421" s="554"/>
      <c r="Y421" s="554"/>
      <c r="Z421" s="554"/>
      <c r="AA421" s="539"/>
      <c r="AB421" s="539"/>
      <c r="AC421" s="539"/>
    </row>
    <row r="422" spans="1:68" ht="27" customHeight="1" x14ac:dyDescent="0.25">
      <c r="A422" s="54" t="s">
        <v>641</v>
      </c>
      <c r="B422" s="54" t="s">
        <v>642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104</v>
      </c>
      <c r="L422" s="32" t="s">
        <v>105</v>
      </c>
      <c r="M422" s="33" t="s">
        <v>106</v>
      </c>
      <c r="N422" s="33"/>
      <c r="O422" s="32">
        <v>60</v>
      </c>
      <c r="P422" s="69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0</v>
      </c>
      <c r="Y422" s="544">
        <f t="shared" ref="Y422:Y432" si="47">IFERROR(IF(X422="",0,CEILING((X422/$H422),1)*$H422),"")</f>
        <v>0</v>
      </c>
      <c r="Z422" s="36" t="str">
        <f t="shared" ref="Z422:Z427" si="48">IFERROR(IF(Y422=0,"",ROUNDUP(Y422/H422,0)*0.01196),"")</f>
        <v/>
      </c>
      <c r="AA422" s="56"/>
      <c r="AB422" s="57"/>
      <c r="AC422" s="463" t="s">
        <v>107</v>
      </c>
      <c r="AG422" s="64"/>
      <c r="AJ422" s="68" t="s">
        <v>90</v>
      </c>
      <c r="AK422" s="68">
        <v>42.24</v>
      </c>
      <c r="BB422" s="464" t="s">
        <v>1</v>
      </c>
      <c r="BM422" s="64">
        <f t="shared" ref="BM422:BM432" si="49">IFERROR(X422*I422/H422,"0")</f>
        <v>0</v>
      </c>
      <c r="BN422" s="64">
        <f t="shared" ref="BN422:BN432" si="50">IFERROR(Y422*I422/H422,"0")</f>
        <v>0</v>
      </c>
      <c r="BO422" s="64">
        <f t="shared" ref="BO422:BO432" si="51">IFERROR(1/J422*(X422/H422),"0")</f>
        <v>0</v>
      </c>
      <c r="BP422" s="64">
        <f t="shared" ref="BP422:BP432" si="52">IFERROR(1/J422*(Y422/H422),"0")</f>
        <v>0</v>
      </c>
    </row>
    <row r="423" spans="1:68" ht="27" customHeight="1" x14ac:dyDescent="0.25">
      <c r="A423" s="54" t="s">
        <v>643</v>
      </c>
      <c r="B423" s="54" t="s">
        <v>644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104</v>
      </c>
      <c r="L423" s="32" t="s">
        <v>105</v>
      </c>
      <c r="M423" s="33" t="s">
        <v>106</v>
      </c>
      <c r="N423" s="33"/>
      <c r="O423" s="32">
        <v>60</v>
      </c>
      <c r="P423" s="6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7"/>
        <v>0</v>
      </c>
      <c r="Z423" s="36" t="str">
        <f t="shared" si="48"/>
        <v/>
      </c>
      <c r="AA423" s="56"/>
      <c r="AB423" s="57"/>
      <c r="AC423" s="465" t="s">
        <v>645</v>
      </c>
      <c r="AG423" s="64"/>
      <c r="AJ423" s="68" t="s">
        <v>90</v>
      </c>
      <c r="AK423" s="68">
        <v>42.24</v>
      </c>
      <c r="BB423" s="466" t="s">
        <v>1</v>
      </c>
      <c r="BM423" s="64">
        <f t="shared" si="49"/>
        <v>0</v>
      </c>
      <c r="BN423" s="64">
        <f t="shared" si="50"/>
        <v>0</v>
      </c>
      <c r="BO423" s="64">
        <f t="shared" si="51"/>
        <v>0</v>
      </c>
      <c r="BP423" s="64">
        <f t="shared" si="52"/>
        <v>0</v>
      </c>
    </row>
    <row r="424" spans="1:68" ht="27" customHeight="1" x14ac:dyDescent="0.25">
      <c r="A424" s="54" t="s">
        <v>646</v>
      </c>
      <c r="B424" s="54" t="s">
        <v>647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104</v>
      </c>
      <c r="L424" s="32" t="s">
        <v>105</v>
      </c>
      <c r="M424" s="33" t="s">
        <v>77</v>
      </c>
      <c r="N424" s="33"/>
      <c r="O424" s="32">
        <v>60</v>
      </c>
      <c r="P424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7"/>
        <v>0</v>
      </c>
      <c r="Z424" s="36" t="str">
        <f t="shared" si="48"/>
        <v/>
      </c>
      <c r="AA424" s="56"/>
      <c r="AB424" s="57"/>
      <c r="AC424" s="467" t="s">
        <v>648</v>
      </c>
      <c r="AG424" s="64"/>
      <c r="AJ424" s="68" t="s">
        <v>90</v>
      </c>
      <c r="AK424" s="68">
        <v>42.24</v>
      </c>
      <c r="BB424" s="468" t="s">
        <v>1</v>
      </c>
      <c r="BM424" s="64">
        <f t="shared" si="49"/>
        <v>0</v>
      </c>
      <c r="BN424" s="64">
        <f t="shared" si="50"/>
        <v>0</v>
      </c>
      <c r="BO424" s="64">
        <f t="shared" si="51"/>
        <v>0</v>
      </c>
      <c r="BP424" s="64">
        <f t="shared" si="52"/>
        <v>0</v>
      </c>
    </row>
    <row r="425" spans="1:68" ht="27" customHeight="1" x14ac:dyDescent="0.25">
      <c r="A425" s="54" t="s">
        <v>649</v>
      </c>
      <c r="B425" s="54" t="s">
        <v>650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104</v>
      </c>
      <c r="L425" s="32"/>
      <c r="M425" s="33" t="s">
        <v>106</v>
      </c>
      <c r="N425" s="33"/>
      <c r="O425" s="32">
        <v>60</v>
      </c>
      <c r="P425" s="717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7"/>
        <v>0</v>
      </c>
      <c r="Z425" s="36" t="str">
        <f t="shared" si="48"/>
        <v/>
      </c>
      <c r="AA425" s="56"/>
      <c r="AB425" s="57"/>
      <c r="AC425" s="469" t="s">
        <v>651</v>
      </c>
      <c r="AG425" s="64"/>
      <c r="AJ425" s="68"/>
      <c r="AK425" s="68">
        <v>0</v>
      </c>
      <c r="BB425" s="470" t="s">
        <v>1</v>
      </c>
      <c r="BM425" s="64">
        <f t="shared" si="49"/>
        <v>0</v>
      </c>
      <c r="BN425" s="64">
        <f t="shared" si="50"/>
        <v>0</v>
      </c>
      <c r="BO425" s="64">
        <f t="shared" si="51"/>
        <v>0</v>
      </c>
      <c r="BP425" s="64">
        <f t="shared" si="52"/>
        <v>0</v>
      </c>
    </row>
    <row r="426" spans="1:68" ht="16.5" customHeight="1" x14ac:dyDescent="0.25">
      <c r="A426" s="54" t="s">
        <v>652</v>
      </c>
      <c r="B426" s="54" t="s">
        <v>653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104</v>
      </c>
      <c r="L426" s="32"/>
      <c r="M426" s="33" t="s">
        <v>106</v>
      </c>
      <c r="N426" s="33"/>
      <c r="O426" s="32">
        <v>60</v>
      </c>
      <c r="P426" s="64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7"/>
        <v>0</v>
      </c>
      <c r="Z426" s="36" t="str">
        <f t="shared" si="48"/>
        <v/>
      </c>
      <c r="AA426" s="56"/>
      <c r="AB426" s="57"/>
      <c r="AC426" s="471" t="s">
        <v>654</v>
      </c>
      <c r="AG426" s="64"/>
      <c r="AJ426" s="68"/>
      <c r="AK426" s="68">
        <v>0</v>
      </c>
      <c r="BB426" s="472" t="s">
        <v>1</v>
      </c>
      <c r="BM426" s="64">
        <f t="shared" si="49"/>
        <v>0</v>
      </c>
      <c r="BN426" s="64">
        <f t="shared" si="50"/>
        <v>0</v>
      </c>
      <c r="BO426" s="64">
        <f t="shared" si="51"/>
        <v>0</v>
      </c>
      <c r="BP426" s="64">
        <f t="shared" si="52"/>
        <v>0</v>
      </c>
    </row>
    <row r="427" spans="1:68" ht="27" customHeight="1" x14ac:dyDescent="0.25">
      <c r="A427" s="54" t="s">
        <v>655</v>
      </c>
      <c r="B427" s="54" t="s">
        <v>656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104</v>
      </c>
      <c r="L427" s="32" t="s">
        <v>105</v>
      </c>
      <c r="M427" s="33" t="s">
        <v>106</v>
      </c>
      <c r="N427" s="33"/>
      <c r="O427" s="32">
        <v>60</v>
      </c>
      <c r="P427" s="70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7"/>
        <v>0</v>
      </c>
      <c r="Z427" s="36" t="str">
        <f t="shared" si="48"/>
        <v/>
      </c>
      <c r="AA427" s="56"/>
      <c r="AB427" s="57"/>
      <c r="AC427" s="473" t="s">
        <v>657</v>
      </c>
      <c r="AG427" s="64"/>
      <c r="AJ427" s="68" t="s">
        <v>90</v>
      </c>
      <c r="AK427" s="68">
        <v>42.24</v>
      </c>
      <c r="BB427" s="474" t="s">
        <v>1</v>
      </c>
      <c r="BM427" s="64">
        <f t="shared" si="49"/>
        <v>0</v>
      </c>
      <c r="BN427" s="64">
        <f t="shared" si="50"/>
        <v>0</v>
      </c>
      <c r="BO427" s="64">
        <f t="shared" si="51"/>
        <v>0</v>
      </c>
      <c r="BP427" s="64">
        <f t="shared" si="52"/>
        <v>0</v>
      </c>
    </row>
    <row r="428" spans="1:68" ht="27" customHeight="1" x14ac:dyDescent="0.25">
      <c r="A428" s="54" t="s">
        <v>658</v>
      </c>
      <c r="B428" s="54" t="s">
        <v>659</v>
      </c>
      <c r="C428" s="31">
        <v>4301012125</v>
      </c>
      <c r="D428" s="547">
        <v>4680115886391</v>
      </c>
      <c r="E428" s="548"/>
      <c r="F428" s="542">
        <v>0.4</v>
      </c>
      <c r="G428" s="32">
        <v>6</v>
      </c>
      <c r="H428" s="542">
        <v>2.4</v>
      </c>
      <c r="I428" s="542">
        <v>2.58</v>
      </c>
      <c r="J428" s="32">
        <v>182</v>
      </c>
      <c r="K428" s="32" t="s">
        <v>76</v>
      </c>
      <c r="L428" s="32"/>
      <c r="M428" s="33" t="s">
        <v>77</v>
      </c>
      <c r="N428" s="33"/>
      <c r="O428" s="32">
        <v>60</v>
      </c>
      <c r="P428" s="64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8" s="550"/>
      <c r="R428" s="550"/>
      <c r="S428" s="550"/>
      <c r="T428" s="551"/>
      <c r="U428" s="34"/>
      <c r="V428" s="34"/>
      <c r="W428" s="35" t="s">
        <v>69</v>
      </c>
      <c r="X428" s="543">
        <v>0</v>
      </c>
      <c r="Y428" s="544">
        <f t="shared" si="47"/>
        <v>0</v>
      </c>
      <c r="Z428" s="36" t="str">
        <f>IFERROR(IF(Y428=0,"",ROUNDUP(Y428/H428,0)*0.00651),"")</f>
        <v/>
      </c>
      <c r="AA428" s="56"/>
      <c r="AB428" s="57"/>
      <c r="AC428" s="475" t="s">
        <v>107</v>
      </c>
      <c r="AG428" s="64"/>
      <c r="AJ428" s="68"/>
      <c r="AK428" s="68">
        <v>0</v>
      </c>
      <c r="BB428" s="476" t="s">
        <v>1</v>
      </c>
      <c r="BM428" s="64">
        <f t="shared" si="49"/>
        <v>0</v>
      </c>
      <c r="BN428" s="64">
        <f t="shared" si="50"/>
        <v>0</v>
      </c>
      <c r="BO428" s="64">
        <f t="shared" si="51"/>
        <v>0</v>
      </c>
      <c r="BP428" s="64">
        <f t="shared" si="52"/>
        <v>0</v>
      </c>
    </row>
    <row r="429" spans="1:68" ht="27" customHeight="1" x14ac:dyDescent="0.25">
      <c r="A429" s="54" t="s">
        <v>660</v>
      </c>
      <c r="B429" s="54" t="s">
        <v>661</v>
      </c>
      <c r="C429" s="31">
        <v>4301012035</v>
      </c>
      <c r="D429" s="547">
        <v>4680115880603</v>
      </c>
      <c r="E429" s="548"/>
      <c r="F429" s="542">
        <v>0.6</v>
      </c>
      <c r="G429" s="32">
        <v>8</v>
      </c>
      <c r="H429" s="542">
        <v>4.8</v>
      </c>
      <c r="I429" s="542">
        <v>6.93</v>
      </c>
      <c r="J429" s="32">
        <v>132</v>
      </c>
      <c r="K429" s="32" t="s">
        <v>110</v>
      </c>
      <c r="L429" s="32"/>
      <c r="M429" s="33" t="s">
        <v>106</v>
      </c>
      <c r="N429" s="33"/>
      <c r="O429" s="32">
        <v>60</v>
      </c>
      <c r="P429" s="65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7"/>
        <v>0</v>
      </c>
      <c r="Z429" s="36" t="str">
        <f>IFERROR(IF(Y429=0,"",ROUNDUP(Y429/H429,0)*0.00902),"")</f>
        <v/>
      </c>
      <c r="AA429" s="56"/>
      <c r="AB429" s="57"/>
      <c r="AC429" s="477" t="s">
        <v>107</v>
      </c>
      <c r="AG429" s="64"/>
      <c r="AJ429" s="68"/>
      <c r="AK429" s="68">
        <v>0</v>
      </c>
      <c r="BB429" s="478" t="s">
        <v>1</v>
      </c>
      <c r="BM429" s="64">
        <f t="shared" si="49"/>
        <v>0</v>
      </c>
      <c r="BN429" s="64">
        <f t="shared" si="50"/>
        <v>0</v>
      </c>
      <c r="BO429" s="64">
        <f t="shared" si="51"/>
        <v>0</v>
      </c>
      <c r="BP429" s="64">
        <f t="shared" si="52"/>
        <v>0</v>
      </c>
    </row>
    <row r="430" spans="1:68" ht="27" customHeight="1" x14ac:dyDescent="0.25">
      <c r="A430" s="54" t="s">
        <v>662</v>
      </c>
      <c r="B430" s="54" t="s">
        <v>663</v>
      </c>
      <c r="C430" s="31">
        <v>4301012036</v>
      </c>
      <c r="D430" s="547">
        <v>4680115882782</v>
      </c>
      <c r="E430" s="548"/>
      <c r="F430" s="542">
        <v>0.6</v>
      </c>
      <c r="G430" s="32">
        <v>8</v>
      </c>
      <c r="H430" s="542">
        <v>4.8</v>
      </c>
      <c r="I430" s="542">
        <v>6.96</v>
      </c>
      <c r="J430" s="32">
        <v>120</v>
      </c>
      <c r="K430" s="32" t="s">
        <v>110</v>
      </c>
      <c r="L430" s="32"/>
      <c r="M430" s="33" t="s">
        <v>106</v>
      </c>
      <c r="N430" s="33"/>
      <c r="O430" s="32">
        <v>60</v>
      </c>
      <c r="P430" s="8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0</v>
      </c>
      <c r="Y430" s="544">
        <f t="shared" si="47"/>
        <v>0</v>
      </c>
      <c r="Z430" s="36" t="str">
        <f>IFERROR(IF(Y430=0,"",ROUNDUP(Y430/H430,0)*0.00937),"")</f>
        <v/>
      </c>
      <c r="AA430" s="56"/>
      <c r="AB430" s="57"/>
      <c r="AC430" s="479" t="s">
        <v>645</v>
      </c>
      <c r="AG430" s="64"/>
      <c r="AJ430" s="68"/>
      <c r="AK430" s="68">
        <v>0</v>
      </c>
      <c r="BB430" s="480" t="s">
        <v>1</v>
      </c>
      <c r="BM430" s="64">
        <f t="shared" si="49"/>
        <v>0</v>
      </c>
      <c r="BN430" s="64">
        <f t="shared" si="50"/>
        <v>0</v>
      </c>
      <c r="BO430" s="64">
        <f t="shared" si="51"/>
        <v>0</v>
      </c>
      <c r="BP430" s="64">
        <f t="shared" si="52"/>
        <v>0</v>
      </c>
    </row>
    <row r="431" spans="1:68" ht="27" customHeight="1" x14ac:dyDescent="0.25">
      <c r="A431" s="54" t="s">
        <v>664</v>
      </c>
      <c r="B431" s="54" t="s">
        <v>665</v>
      </c>
      <c r="C431" s="31">
        <v>4301012050</v>
      </c>
      <c r="D431" s="547">
        <v>4680115885479</v>
      </c>
      <c r="E431" s="548"/>
      <c r="F431" s="542">
        <v>0.4</v>
      </c>
      <c r="G431" s="32">
        <v>6</v>
      </c>
      <c r="H431" s="542">
        <v>2.4</v>
      </c>
      <c r="I431" s="542">
        <v>2.58</v>
      </c>
      <c r="J431" s="32">
        <v>182</v>
      </c>
      <c r="K431" s="32" t="s">
        <v>76</v>
      </c>
      <c r="L431" s="32"/>
      <c r="M431" s="33" t="s">
        <v>106</v>
      </c>
      <c r="N431" s="33"/>
      <c r="O431" s="32">
        <v>60</v>
      </c>
      <c r="P431" s="68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7"/>
        <v>0</v>
      </c>
      <c r="Z431" s="36" t="str">
        <f>IFERROR(IF(Y431=0,"",ROUNDUP(Y431/H431,0)*0.00651),"")</f>
        <v/>
      </c>
      <c r="AA431" s="56"/>
      <c r="AB431" s="57"/>
      <c r="AC431" s="481" t="s">
        <v>666</v>
      </c>
      <c r="AG431" s="64"/>
      <c r="AJ431" s="68"/>
      <c r="AK431" s="68">
        <v>0</v>
      </c>
      <c r="BB431" s="482" t="s">
        <v>1</v>
      </c>
      <c r="BM431" s="64">
        <f t="shared" si="49"/>
        <v>0</v>
      </c>
      <c r="BN431" s="64">
        <f t="shared" si="50"/>
        <v>0</v>
      </c>
      <c r="BO431" s="64">
        <f t="shared" si="51"/>
        <v>0</v>
      </c>
      <c r="BP431" s="64">
        <f t="shared" si="52"/>
        <v>0</v>
      </c>
    </row>
    <row r="432" spans="1:68" ht="27" customHeight="1" x14ac:dyDescent="0.25">
      <c r="A432" s="54" t="s">
        <v>667</v>
      </c>
      <c r="B432" s="54" t="s">
        <v>668</v>
      </c>
      <c r="C432" s="31">
        <v>4301012034</v>
      </c>
      <c r="D432" s="547">
        <v>4607091389982</v>
      </c>
      <c r="E432" s="548"/>
      <c r="F432" s="542">
        <v>0.6</v>
      </c>
      <c r="G432" s="32">
        <v>8</v>
      </c>
      <c r="H432" s="542">
        <v>4.8</v>
      </c>
      <c r="I432" s="542">
        <v>6.93</v>
      </c>
      <c r="J432" s="32">
        <v>132</v>
      </c>
      <c r="K432" s="32" t="s">
        <v>110</v>
      </c>
      <c r="L432" s="32"/>
      <c r="M432" s="33" t="s">
        <v>106</v>
      </c>
      <c r="N432" s="33"/>
      <c r="O432" s="32">
        <v>60</v>
      </c>
      <c r="P432" s="58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150</v>
      </c>
      <c r="Y432" s="544">
        <f t="shared" si="47"/>
        <v>153.6</v>
      </c>
      <c r="Z432" s="36">
        <f>IFERROR(IF(Y432=0,"",ROUNDUP(Y432/H432,0)*0.00902),"")</f>
        <v>0.28864000000000001</v>
      </c>
      <c r="AA432" s="56"/>
      <c r="AB432" s="57"/>
      <c r="AC432" s="483" t="s">
        <v>657</v>
      </c>
      <c r="AG432" s="64"/>
      <c r="AJ432" s="68"/>
      <c r="AK432" s="68">
        <v>0</v>
      </c>
      <c r="BB432" s="484" t="s">
        <v>1</v>
      </c>
      <c r="BM432" s="64">
        <f t="shared" si="49"/>
        <v>216.5625</v>
      </c>
      <c r="BN432" s="64">
        <f t="shared" si="50"/>
        <v>221.76</v>
      </c>
      <c r="BO432" s="64">
        <f t="shared" si="51"/>
        <v>0.23674242424242425</v>
      </c>
      <c r="BP432" s="64">
        <f t="shared" si="52"/>
        <v>0.24242424242424243</v>
      </c>
    </row>
    <row r="433" spans="1:68" x14ac:dyDescent="0.2">
      <c r="A433" s="553"/>
      <c r="B433" s="554"/>
      <c r="C433" s="554"/>
      <c r="D433" s="554"/>
      <c r="E433" s="554"/>
      <c r="F433" s="554"/>
      <c r="G433" s="554"/>
      <c r="H433" s="554"/>
      <c r="I433" s="554"/>
      <c r="J433" s="554"/>
      <c r="K433" s="554"/>
      <c r="L433" s="554"/>
      <c r="M433" s="554"/>
      <c r="N433" s="554"/>
      <c r="O433" s="555"/>
      <c r="P433" s="562" t="s">
        <v>71</v>
      </c>
      <c r="Q433" s="563"/>
      <c r="R433" s="563"/>
      <c r="S433" s="563"/>
      <c r="T433" s="563"/>
      <c r="U433" s="563"/>
      <c r="V433" s="564"/>
      <c r="W433" s="37" t="s">
        <v>72</v>
      </c>
      <c r="X433" s="545">
        <f>IFERROR(X422/H422,"0")+IFERROR(X423/H423,"0")+IFERROR(X424/H424,"0")+IFERROR(X425/H425,"0")+IFERROR(X426/H426,"0")+IFERROR(X427/H427,"0")+IFERROR(X428/H428,"0")+IFERROR(X429/H429,"0")+IFERROR(X430/H430,"0")+IFERROR(X431/H431,"0")+IFERROR(X432/H432,"0")</f>
        <v>31.25</v>
      </c>
      <c r="Y433" s="545">
        <f>IFERROR(Y422/H422,"0")+IFERROR(Y423/H423,"0")+IFERROR(Y424/H424,"0")+IFERROR(Y425/H425,"0")+IFERROR(Y426/H426,"0")+IFERROR(Y427/H427,"0")+IFERROR(Y428/H428,"0")+IFERROR(Y429/H429,"0")+IFERROR(Y430/H430,"0")+IFERROR(Y431/H431,"0")+IFERROR(Y432/H432,"0")</f>
        <v>32</v>
      </c>
      <c r="Z433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</f>
        <v>0.28864000000000001</v>
      </c>
      <c r="AA433" s="546"/>
      <c r="AB433" s="546"/>
      <c r="AC433" s="546"/>
    </row>
    <row r="434" spans="1:68" x14ac:dyDescent="0.2">
      <c r="A434" s="554"/>
      <c r="B434" s="554"/>
      <c r="C434" s="554"/>
      <c r="D434" s="554"/>
      <c r="E434" s="554"/>
      <c r="F434" s="554"/>
      <c r="G434" s="554"/>
      <c r="H434" s="554"/>
      <c r="I434" s="554"/>
      <c r="J434" s="554"/>
      <c r="K434" s="554"/>
      <c r="L434" s="554"/>
      <c r="M434" s="554"/>
      <c r="N434" s="554"/>
      <c r="O434" s="555"/>
      <c r="P434" s="562" t="s">
        <v>71</v>
      </c>
      <c r="Q434" s="563"/>
      <c r="R434" s="563"/>
      <c r="S434" s="563"/>
      <c r="T434" s="563"/>
      <c r="U434" s="563"/>
      <c r="V434" s="564"/>
      <c r="W434" s="37" t="s">
        <v>69</v>
      </c>
      <c r="X434" s="545">
        <f>IFERROR(SUM(X422:X432),"0")</f>
        <v>150</v>
      </c>
      <c r="Y434" s="545">
        <f>IFERROR(SUM(Y422:Y432),"0")</f>
        <v>153.6</v>
      </c>
      <c r="Z434" s="37"/>
      <c r="AA434" s="546"/>
      <c r="AB434" s="546"/>
      <c r="AC434" s="546"/>
    </row>
    <row r="435" spans="1:68" ht="14.25" customHeight="1" x14ac:dyDescent="0.25">
      <c r="A435" s="558" t="s">
        <v>136</v>
      </c>
      <c r="B435" s="554"/>
      <c r="C435" s="554"/>
      <c r="D435" s="554"/>
      <c r="E435" s="554"/>
      <c r="F435" s="554"/>
      <c r="G435" s="554"/>
      <c r="H435" s="554"/>
      <c r="I435" s="554"/>
      <c r="J435" s="554"/>
      <c r="K435" s="554"/>
      <c r="L435" s="554"/>
      <c r="M435" s="554"/>
      <c r="N435" s="554"/>
      <c r="O435" s="554"/>
      <c r="P435" s="554"/>
      <c r="Q435" s="554"/>
      <c r="R435" s="554"/>
      <c r="S435" s="554"/>
      <c r="T435" s="554"/>
      <c r="U435" s="554"/>
      <c r="V435" s="554"/>
      <c r="W435" s="554"/>
      <c r="X435" s="554"/>
      <c r="Y435" s="554"/>
      <c r="Z435" s="554"/>
      <c r="AA435" s="539"/>
      <c r="AB435" s="539"/>
      <c r="AC435" s="539"/>
    </row>
    <row r="436" spans="1:68" ht="16.5" customHeight="1" x14ac:dyDescent="0.25">
      <c r="A436" s="54" t="s">
        <v>669</v>
      </c>
      <c r="B436" s="54" t="s">
        <v>670</v>
      </c>
      <c r="C436" s="31">
        <v>4301020334</v>
      </c>
      <c r="D436" s="547">
        <v>4607091388930</v>
      </c>
      <c r="E436" s="548"/>
      <c r="F436" s="542">
        <v>0.88</v>
      </c>
      <c r="G436" s="32">
        <v>6</v>
      </c>
      <c r="H436" s="542">
        <v>5.28</v>
      </c>
      <c r="I436" s="542">
        <v>5.64</v>
      </c>
      <c r="J436" s="32">
        <v>104</v>
      </c>
      <c r="K436" s="32" t="s">
        <v>104</v>
      </c>
      <c r="L436" s="32" t="s">
        <v>105</v>
      </c>
      <c r="M436" s="33" t="s">
        <v>77</v>
      </c>
      <c r="N436" s="33"/>
      <c r="O436" s="32">
        <v>70</v>
      </c>
      <c r="P436" s="85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6" s="550"/>
      <c r="R436" s="550"/>
      <c r="S436" s="550"/>
      <c r="T436" s="551"/>
      <c r="U436" s="34"/>
      <c r="V436" s="34"/>
      <c r="W436" s="35" t="s">
        <v>69</v>
      </c>
      <c r="X436" s="543">
        <v>0</v>
      </c>
      <c r="Y436" s="544">
        <f>IFERROR(IF(X436="",0,CEILING((X436/$H436),1)*$H436),"")</f>
        <v>0</v>
      </c>
      <c r="Z436" s="36" t="str">
        <f>IFERROR(IF(Y436=0,"",ROUNDUP(Y436/H436,0)*0.01196),"")</f>
        <v/>
      </c>
      <c r="AA436" s="56"/>
      <c r="AB436" s="57"/>
      <c r="AC436" s="485" t="s">
        <v>671</v>
      </c>
      <c r="AG436" s="64"/>
      <c r="AJ436" s="68" t="s">
        <v>90</v>
      </c>
      <c r="AK436" s="68">
        <v>42.24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4301020384</v>
      </c>
      <c r="D437" s="547">
        <v>4680115886407</v>
      </c>
      <c r="E437" s="548"/>
      <c r="F437" s="542">
        <v>0.4</v>
      </c>
      <c r="G437" s="32">
        <v>6</v>
      </c>
      <c r="H437" s="542">
        <v>2.4</v>
      </c>
      <c r="I437" s="54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70</v>
      </c>
      <c r="P437" s="5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671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674</v>
      </c>
      <c r="B438" s="54" t="s">
        <v>675</v>
      </c>
      <c r="C438" s="31">
        <v>4301020385</v>
      </c>
      <c r="D438" s="547">
        <v>4680115880054</v>
      </c>
      <c r="E438" s="548"/>
      <c r="F438" s="542">
        <v>0.6</v>
      </c>
      <c r="G438" s="32">
        <v>8</v>
      </c>
      <c r="H438" s="542">
        <v>4.8</v>
      </c>
      <c r="I438" s="542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70</v>
      </c>
      <c r="P438" s="71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9" t="s">
        <v>671</v>
      </c>
      <c r="AG438" s="64"/>
      <c r="AJ438" s="68"/>
      <c r="AK438" s="68">
        <v>0</v>
      </c>
      <c r="BB438" s="49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553"/>
      <c r="B439" s="554"/>
      <c r="C439" s="554"/>
      <c r="D439" s="554"/>
      <c r="E439" s="554"/>
      <c r="F439" s="554"/>
      <c r="G439" s="554"/>
      <c r="H439" s="554"/>
      <c r="I439" s="554"/>
      <c r="J439" s="554"/>
      <c r="K439" s="554"/>
      <c r="L439" s="554"/>
      <c r="M439" s="554"/>
      <c r="N439" s="554"/>
      <c r="O439" s="555"/>
      <c r="P439" s="562" t="s">
        <v>71</v>
      </c>
      <c r="Q439" s="563"/>
      <c r="R439" s="563"/>
      <c r="S439" s="563"/>
      <c r="T439" s="563"/>
      <c r="U439" s="563"/>
      <c r="V439" s="564"/>
      <c r="W439" s="37" t="s">
        <v>72</v>
      </c>
      <c r="X439" s="545">
        <f>IFERROR(X436/H436,"0")+IFERROR(X437/H437,"0")+IFERROR(X438/H438,"0")</f>
        <v>0</v>
      </c>
      <c r="Y439" s="545">
        <f>IFERROR(Y436/H436,"0")+IFERROR(Y437/H437,"0")+IFERROR(Y438/H438,"0")</f>
        <v>0</v>
      </c>
      <c r="Z439" s="545">
        <f>IFERROR(IF(Z436="",0,Z436),"0")+IFERROR(IF(Z437="",0,Z437),"0")+IFERROR(IF(Z438="",0,Z438),"0")</f>
        <v>0</v>
      </c>
      <c r="AA439" s="546"/>
      <c r="AB439" s="546"/>
      <c r="AC439" s="546"/>
    </row>
    <row r="440" spans="1:68" x14ac:dyDescent="0.2">
      <c r="A440" s="554"/>
      <c r="B440" s="554"/>
      <c r="C440" s="554"/>
      <c r="D440" s="554"/>
      <c r="E440" s="554"/>
      <c r="F440" s="554"/>
      <c r="G440" s="554"/>
      <c r="H440" s="554"/>
      <c r="I440" s="554"/>
      <c r="J440" s="554"/>
      <c r="K440" s="554"/>
      <c r="L440" s="554"/>
      <c r="M440" s="554"/>
      <c r="N440" s="554"/>
      <c r="O440" s="555"/>
      <c r="P440" s="562" t="s">
        <v>71</v>
      </c>
      <c r="Q440" s="563"/>
      <c r="R440" s="563"/>
      <c r="S440" s="563"/>
      <c r="T440" s="563"/>
      <c r="U440" s="563"/>
      <c r="V440" s="564"/>
      <c r="W440" s="37" t="s">
        <v>69</v>
      </c>
      <c r="X440" s="545">
        <f>IFERROR(SUM(X436:X438),"0")</f>
        <v>0</v>
      </c>
      <c r="Y440" s="545">
        <f>IFERROR(SUM(Y436:Y438),"0")</f>
        <v>0</v>
      </c>
      <c r="Z440" s="37"/>
      <c r="AA440" s="546"/>
      <c r="AB440" s="546"/>
      <c r="AC440" s="546"/>
    </row>
    <row r="441" spans="1:68" ht="14.25" customHeight="1" x14ac:dyDescent="0.25">
      <c r="A441" s="558" t="s">
        <v>64</v>
      </c>
      <c r="B441" s="554"/>
      <c r="C441" s="554"/>
      <c r="D441" s="554"/>
      <c r="E441" s="554"/>
      <c r="F441" s="554"/>
      <c r="G441" s="554"/>
      <c r="H441" s="554"/>
      <c r="I441" s="554"/>
      <c r="J441" s="554"/>
      <c r="K441" s="554"/>
      <c r="L441" s="554"/>
      <c r="M441" s="554"/>
      <c r="N441" s="554"/>
      <c r="O441" s="554"/>
      <c r="P441" s="554"/>
      <c r="Q441" s="554"/>
      <c r="R441" s="554"/>
      <c r="S441" s="554"/>
      <c r="T441" s="554"/>
      <c r="U441" s="554"/>
      <c r="V441" s="554"/>
      <c r="W441" s="554"/>
      <c r="X441" s="554"/>
      <c r="Y441" s="554"/>
      <c r="Z441" s="554"/>
      <c r="AA441" s="539"/>
      <c r="AB441" s="539"/>
      <c r="AC441" s="539"/>
    </row>
    <row r="442" spans="1:68" ht="27" customHeight="1" x14ac:dyDescent="0.25">
      <c r="A442" s="54" t="s">
        <v>676</v>
      </c>
      <c r="B442" s="54" t="s">
        <v>677</v>
      </c>
      <c r="C442" s="31">
        <v>4301031349</v>
      </c>
      <c r="D442" s="547">
        <v>4680115883116</v>
      </c>
      <c r="E442" s="548"/>
      <c r="F442" s="542">
        <v>0.88</v>
      </c>
      <c r="G442" s="32">
        <v>6</v>
      </c>
      <c r="H442" s="542">
        <v>5.28</v>
      </c>
      <c r="I442" s="542">
        <v>5.64</v>
      </c>
      <c r="J442" s="32">
        <v>104</v>
      </c>
      <c r="K442" s="32" t="s">
        <v>104</v>
      </c>
      <c r="L442" s="32" t="s">
        <v>105</v>
      </c>
      <c r="M442" s="33" t="s">
        <v>106</v>
      </c>
      <c r="N442" s="33"/>
      <c r="O442" s="32">
        <v>70</v>
      </c>
      <c r="P442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2" s="550"/>
      <c r="R442" s="550"/>
      <c r="S442" s="550"/>
      <c r="T442" s="551"/>
      <c r="U442" s="34"/>
      <c r="V442" s="34"/>
      <c r="W442" s="35" t="s">
        <v>69</v>
      </c>
      <c r="X442" s="543">
        <v>0</v>
      </c>
      <c r="Y442" s="544">
        <f t="shared" ref="Y442:Y447" si="53">IFERROR(IF(X442="",0,CEILING((X442/$H442),1)*$H442),"")</f>
        <v>0</v>
      </c>
      <c r="Z442" s="36" t="str">
        <f>IFERROR(IF(Y442=0,"",ROUNDUP(Y442/H442,0)*0.01196),"")</f>
        <v/>
      </c>
      <c r="AA442" s="56"/>
      <c r="AB442" s="57"/>
      <c r="AC442" s="491" t="s">
        <v>678</v>
      </c>
      <c r="AG442" s="64"/>
      <c r="AJ442" s="68" t="s">
        <v>90</v>
      </c>
      <c r="AK442" s="68">
        <v>42.24</v>
      </c>
      <c r="BB442" s="492" t="s">
        <v>1</v>
      </c>
      <c r="BM442" s="64">
        <f t="shared" ref="BM442:BM447" si="54">IFERROR(X442*I442/H442,"0")</f>
        <v>0</v>
      </c>
      <c r="BN442" s="64">
        <f t="shared" ref="BN442:BN447" si="55">IFERROR(Y442*I442/H442,"0")</f>
        <v>0</v>
      </c>
      <c r="BO442" s="64">
        <f t="shared" ref="BO442:BO447" si="56">IFERROR(1/J442*(X442/H442),"0")</f>
        <v>0</v>
      </c>
      <c r="BP442" s="64">
        <f t="shared" ref="BP442:BP447" si="57">IFERROR(1/J442*(Y442/H442),"0")</f>
        <v>0</v>
      </c>
    </row>
    <row r="443" spans="1:68" ht="27" customHeight="1" x14ac:dyDescent="0.25">
      <c r="A443" s="54" t="s">
        <v>679</v>
      </c>
      <c r="B443" s="54" t="s">
        <v>680</v>
      </c>
      <c r="C443" s="31">
        <v>4301031350</v>
      </c>
      <c r="D443" s="547">
        <v>4680115883093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104</v>
      </c>
      <c r="L443" s="32" t="s">
        <v>105</v>
      </c>
      <c r="M443" s="33" t="s">
        <v>68</v>
      </c>
      <c r="N443" s="33"/>
      <c r="O443" s="32">
        <v>70</v>
      </c>
      <c r="P443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0</v>
      </c>
      <c r="Y443" s="544">
        <f t="shared" si="53"/>
        <v>0</v>
      </c>
      <c r="Z443" s="36" t="str">
        <f>IFERROR(IF(Y443=0,"",ROUNDUP(Y443/H443,0)*0.01196),"")</f>
        <v/>
      </c>
      <c r="AA443" s="56"/>
      <c r="AB443" s="57"/>
      <c r="AC443" s="493" t="s">
        <v>681</v>
      </c>
      <c r="AG443" s="64"/>
      <c r="AJ443" s="68" t="s">
        <v>90</v>
      </c>
      <c r="AK443" s="68">
        <v>42.24</v>
      </c>
      <c r="BB443" s="494" t="s">
        <v>1</v>
      </c>
      <c r="BM443" s="64">
        <f t="shared" si="54"/>
        <v>0</v>
      </c>
      <c r="BN443" s="64">
        <f t="shared" si="55"/>
        <v>0</v>
      </c>
      <c r="BO443" s="64">
        <f t="shared" si="56"/>
        <v>0</v>
      </c>
      <c r="BP443" s="64">
        <f t="shared" si="57"/>
        <v>0</v>
      </c>
    </row>
    <row r="444" spans="1:68" ht="27" customHeight="1" x14ac:dyDescent="0.25">
      <c r="A444" s="54" t="s">
        <v>682</v>
      </c>
      <c r="B444" s="54" t="s">
        <v>683</v>
      </c>
      <c r="C444" s="31">
        <v>4301031353</v>
      </c>
      <c r="D444" s="547">
        <v>4680115883109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104</v>
      </c>
      <c r="L444" s="32" t="s">
        <v>105</v>
      </c>
      <c r="M444" s="33" t="s">
        <v>68</v>
      </c>
      <c r="N444" s="33"/>
      <c r="O444" s="32">
        <v>70</v>
      </c>
      <c r="P444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53"/>
        <v>0</v>
      </c>
      <c r="Z444" s="36" t="str">
        <f>IFERROR(IF(Y444=0,"",ROUNDUP(Y444/H444,0)*0.01196),"")</f>
        <v/>
      </c>
      <c r="AA444" s="56"/>
      <c r="AB444" s="57"/>
      <c r="AC444" s="495" t="s">
        <v>684</v>
      </c>
      <c r="AG444" s="64"/>
      <c r="AJ444" s="68" t="s">
        <v>90</v>
      </c>
      <c r="AK444" s="68">
        <v>42.24</v>
      </c>
      <c r="BB444" s="496" t="s">
        <v>1</v>
      </c>
      <c r="BM444" s="64">
        <f t="shared" si="54"/>
        <v>0</v>
      </c>
      <c r="BN444" s="64">
        <f t="shared" si="55"/>
        <v>0</v>
      </c>
      <c r="BO444" s="64">
        <f t="shared" si="56"/>
        <v>0</v>
      </c>
      <c r="BP444" s="64">
        <f t="shared" si="57"/>
        <v>0</v>
      </c>
    </row>
    <row r="445" spans="1:68" ht="27" customHeight="1" x14ac:dyDescent="0.25">
      <c r="A445" s="54" t="s">
        <v>685</v>
      </c>
      <c r="B445" s="54" t="s">
        <v>686</v>
      </c>
      <c r="C445" s="31">
        <v>4301031419</v>
      </c>
      <c r="D445" s="547">
        <v>4680115882072</v>
      </c>
      <c r="E445" s="548"/>
      <c r="F445" s="542">
        <v>0.6</v>
      </c>
      <c r="G445" s="32">
        <v>8</v>
      </c>
      <c r="H445" s="542">
        <v>4.8</v>
      </c>
      <c r="I445" s="542">
        <v>6.93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70</v>
      </c>
      <c r="P445" s="60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0</v>
      </c>
      <c r="Y445" s="544">
        <f t="shared" si="53"/>
        <v>0</v>
      </c>
      <c r="Z445" s="36" t="str">
        <f>IFERROR(IF(Y445=0,"",ROUNDUP(Y445/H445,0)*0.00902),"")</f>
        <v/>
      </c>
      <c r="AA445" s="56"/>
      <c r="AB445" s="57"/>
      <c r="AC445" s="497" t="s">
        <v>678</v>
      </c>
      <c r="AG445" s="64"/>
      <c r="AJ445" s="68"/>
      <c r="AK445" s="68">
        <v>0</v>
      </c>
      <c r="BB445" s="498" t="s">
        <v>1</v>
      </c>
      <c r="BM445" s="64">
        <f t="shared" si="54"/>
        <v>0</v>
      </c>
      <c r="BN445" s="64">
        <f t="shared" si="55"/>
        <v>0</v>
      </c>
      <c r="BO445" s="64">
        <f t="shared" si="56"/>
        <v>0</v>
      </c>
      <c r="BP445" s="64">
        <f t="shared" si="57"/>
        <v>0</v>
      </c>
    </row>
    <row r="446" spans="1:68" ht="27" customHeight="1" x14ac:dyDescent="0.25">
      <c r="A446" s="54" t="s">
        <v>687</v>
      </c>
      <c r="B446" s="54" t="s">
        <v>688</v>
      </c>
      <c r="C446" s="31">
        <v>4301031418</v>
      </c>
      <c r="D446" s="547">
        <v>4680115882102</v>
      </c>
      <c r="E446" s="548"/>
      <c r="F446" s="542">
        <v>0.6</v>
      </c>
      <c r="G446" s="32">
        <v>8</v>
      </c>
      <c r="H446" s="542">
        <v>4.8</v>
      </c>
      <c r="I446" s="542">
        <v>6.69</v>
      </c>
      <c r="J446" s="32">
        <v>132</v>
      </c>
      <c r="K446" s="32" t="s">
        <v>110</v>
      </c>
      <c r="L446" s="32"/>
      <c r="M446" s="33" t="s">
        <v>68</v>
      </c>
      <c r="N446" s="33"/>
      <c r="O446" s="32">
        <v>70</v>
      </c>
      <c r="P446" s="73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53"/>
        <v>0</v>
      </c>
      <c r="Z446" s="36" t="str">
        <f>IFERROR(IF(Y446=0,"",ROUNDUP(Y446/H446,0)*0.00902),"")</f>
        <v/>
      </c>
      <c r="AA446" s="56"/>
      <c r="AB446" s="57"/>
      <c r="AC446" s="499" t="s">
        <v>681</v>
      </c>
      <c r="AG446" s="64"/>
      <c r="AJ446" s="68"/>
      <c r="AK446" s="68">
        <v>0</v>
      </c>
      <c r="BB446" s="500" t="s">
        <v>1</v>
      </c>
      <c r="BM446" s="64">
        <f t="shared" si="54"/>
        <v>0</v>
      </c>
      <c r="BN446" s="64">
        <f t="shared" si="55"/>
        <v>0</v>
      </c>
      <c r="BO446" s="64">
        <f t="shared" si="56"/>
        <v>0</v>
      </c>
      <c r="BP446" s="64">
        <f t="shared" si="57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4301031417</v>
      </c>
      <c r="D447" s="547">
        <v>4680115882096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110</v>
      </c>
      <c r="L447" s="32"/>
      <c r="M447" s="33" t="s">
        <v>68</v>
      </c>
      <c r="N447" s="33"/>
      <c r="O447" s="32">
        <v>70</v>
      </c>
      <c r="P447" s="8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53"/>
        <v>0</v>
      </c>
      <c r="Z447" s="36" t="str">
        <f>IFERROR(IF(Y447=0,"",ROUNDUP(Y447/H447,0)*0.00902),"")</f>
        <v/>
      </c>
      <c r="AA447" s="56"/>
      <c r="AB447" s="57"/>
      <c r="AC447" s="501" t="s">
        <v>684</v>
      </c>
      <c r="AG447" s="64"/>
      <c r="AJ447" s="68"/>
      <c r="AK447" s="68">
        <v>0</v>
      </c>
      <c r="BB447" s="502" t="s">
        <v>1</v>
      </c>
      <c r="BM447" s="64">
        <f t="shared" si="54"/>
        <v>0</v>
      </c>
      <c r="BN447" s="64">
        <f t="shared" si="55"/>
        <v>0</v>
      </c>
      <c r="BO447" s="64">
        <f t="shared" si="56"/>
        <v>0</v>
      </c>
      <c r="BP447" s="64">
        <f t="shared" si="57"/>
        <v>0</v>
      </c>
    </row>
    <row r="448" spans="1:68" x14ac:dyDescent="0.2">
      <c r="A448" s="553"/>
      <c r="B448" s="554"/>
      <c r="C448" s="554"/>
      <c r="D448" s="554"/>
      <c r="E448" s="554"/>
      <c r="F448" s="554"/>
      <c r="G448" s="554"/>
      <c r="H448" s="554"/>
      <c r="I448" s="554"/>
      <c r="J448" s="554"/>
      <c r="K448" s="554"/>
      <c r="L448" s="554"/>
      <c r="M448" s="554"/>
      <c r="N448" s="554"/>
      <c r="O448" s="555"/>
      <c r="P448" s="562" t="s">
        <v>71</v>
      </c>
      <c r="Q448" s="563"/>
      <c r="R448" s="563"/>
      <c r="S448" s="563"/>
      <c r="T448" s="563"/>
      <c r="U448" s="563"/>
      <c r="V448" s="564"/>
      <c r="W448" s="37" t="s">
        <v>72</v>
      </c>
      <c r="X448" s="545">
        <f>IFERROR(X442/H442,"0")+IFERROR(X443/H443,"0")+IFERROR(X444/H444,"0")+IFERROR(X445/H445,"0")+IFERROR(X446/H446,"0")+IFERROR(X447/H447,"0")</f>
        <v>0</v>
      </c>
      <c r="Y448" s="545">
        <f>IFERROR(Y442/H442,"0")+IFERROR(Y443/H443,"0")+IFERROR(Y444/H444,"0")+IFERROR(Y445/H445,"0")+IFERROR(Y446/H446,"0")+IFERROR(Y447/H447,"0")</f>
        <v>0</v>
      </c>
      <c r="Z448" s="545">
        <f>IFERROR(IF(Z442="",0,Z442),"0")+IFERROR(IF(Z443="",0,Z443),"0")+IFERROR(IF(Z444="",0,Z444),"0")+IFERROR(IF(Z445="",0,Z445),"0")+IFERROR(IF(Z446="",0,Z446),"0")+IFERROR(IF(Z447="",0,Z447),"0")</f>
        <v>0</v>
      </c>
      <c r="AA448" s="546"/>
      <c r="AB448" s="546"/>
      <c r="AC448" s="546"/>
    </row>
    <row r="449" spans="1:68" x14ac:dyDescent="0.2">
      <c r="A449" s="554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55"/>
      <c r="P449" s="562" t="s">
        <v>71</v>
      </c>
      <c r="Q449" s="563"/>
      <c r="R449" s="563"/>
      <c r="S449" s="563"/>
      <c r="T449" s="563"/>
      <c r="U449" s="563"/>
      <c r="V449" s="564"/>
      <c r="W449" s="37" t="s">
        <v>69</v>
      </c>
      <c r="X449" s="545">
        <f>IFERROR(SUM(X442:X447),"0")</f>
        <v>0</v>
      </c>
      <c r="Y449" s="545">
        <f>IFERROR(SUM(Y442:Y447),"0")</f>
        <v>0</v>
      </c>
      <c r="Z449" s="37"/>
      <c r="AA449" s="546"/>
      <c r="AB449" s="546"/>
      <c r="AC449" s="546"/>
    </row>
    <row r="450" spans="1:68" ht="14.25" customHeight="1" x14ac:dyDescent="0.25">
      <c r="A450" s="558" t="s">
        <v>73</v>
      </c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54"/>
      <c r="P450" s="554"/>
      <c r="Q450" s="554"/>
      <c r="R450" s="554"/>
      <c r="S450" s="554"/>
      <c r="T450" s="554"/>
      <c r="U450" s="554"/>
      <c r="V450" s="554"/>
      <c r="W450" s="554"/>
      <c r="X450" s="554"/>
      <c r="Y450" s="554"/>
      <c r="Z450" s="554"/>
      <c r="AA450" s="539"/>
      <c r="AB450" s="539"/>
      <c r="AC450" s="539"/>
    </row>
    <row r="451" spans="1:68" ht="16.5" customHeight="1" x14ac:dyDescent="0.25">
      <c r="A451" s="54" t="s">
        <v>691</v>
      </c>
      <c r="B451" s="54" t="s">
        <v>692</v>
      </c>
      <c r="C451" s="31">
        <v>4301051232</v>
      </c>
      <c r="D451" s="547">
        <v>4607091383409</v>
      </c>
      <c r="E451" s="548"/>
      <c r="F451" s="542">
        <v>1.3</v>
      </c>
      <c r="G451" s="32">
        <v>6</v>
      </c>
      <c r="H451" s="542">
        <v>7.8</v>
      </c>
      <c r="I451" s="542">
        <v>8.3010000000000002</v>
      </c>
      <c r="J451" s="32">
        <v>64</v>
      </c>
      <c r="K451" s="32" t="s">
        <v>104</v>
      </c>
      <c r="L451" s="32"/>
      <c r="M451" s="33" t="s">
        <v>77</v>
      </c>
      <c r="N451" s="33"/>
      <c r="O451" s="32">
        <v>45</v>
      </c>
      <c r="P451" s="7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1" s="550"/>
      <c r="R451" s="550"/>
      <c r="S451" s="550"/>
      <c r="T451" s="551"/>
      <c r="U451" s="34"/>
      <c r="V451" s="34"/>
      <c r="W451" s="35" t="s">
        <v>69</v>
      </c>
      <c r="X451" s="543">
        <v>0</v>
      </c>
      <c r="Y451" s="544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03" t="s">
        <v>693</v>
      </c>
      <c r="AG451" s="64"/>
      <c r="AJ451" s="68"/>
      <c r="AK451" s="68">
        <v>0</v>
      </c>
      <c r="BB451" s="50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694</v>
      </c>
      <c r="B452" s="54" t="s">
        <v>695</v>
      </c>
      <c r="C452" s="31">
        <v>4301051233</v>
      </c>
      <c r="D452" s="547">
        <v>4607091383416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104</v>
      </c>
      <c r="L452" s="32"/>
      <c r="M452" s="33" t="s">
        <v>77</v>
      </c>
      <c r="N452" s="33"/>
      <c r="O452" s="32">
        <v>45</v>
      </c>
      <c r="P452" s="58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5" t="s">
        <v>696</v>
      </c>
      <c r="AG452" s="64"/>
      <c r="AJ452" s="68"/>
      <c r="AK452" s="68">
        <v>0</v>
      </c>
      <c r="BB452" s="50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4301051064</v>
      </c>
      <c r="D453" s="547">
        <v>4680115883536</v>
      </c>
      <c r="E453" s="548"/>
      <c r="F453" s="542">
        <v>0.3</v>
      </c>
      <c r="G453" s="32">
        <v>6</v>
      </c>
      <c r="H453" s="542">
        <v>1.8</v>
      </c>
      <c r="I453" s="542">
        <v>2.0459999999999998</v>
      </c>
      <c r="J453" s="32">
        <v>182</v>
      </c>
      <c r="K453" s="32" t="s">
        <v>76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7" t="s">
        <v>699</v>
      </c>
      <c r="AG453" s="64"/>
      <c r="AJ453" s="68"/>
      <c r="AK453" s="68">
        <v>0</v>
      </c>
      <c r="BB453" s="50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553"/>
      <c r="B454" s="554"/>
      <c r="C454" s="554"/>
      <c r="D454" s="554"/>
      <c r="E454" s="554"/>
      <c r="F454" s="554"/>
      <c r="G454" s="554"/>
      <c r="H454" s="554"/>
      <c r="I454" s="554"/>
      <c r="J454" s="554"/>
      <c r="K454" s="554"/>
      <c r="L454" s="554"/>
      <c r="M454" s="554"/>
      <c r="N454" s="554"/>
      <c r="O454" s="555"/>
      <c r="P454" s="562" t="s">
        <v>71</v>
      </c>
      <c r="Q454" s="563"/>
      <c r="R454" s="563"/>
      <c r="S454" s="563"/>
      <c r="T454" s="563"/>
      <c r="U454" s="563"/>
      <c r="V454" s="564"/>
      <c r="W454" s="37" t="s">
        <v>72</v>
      </c>
      <c r="X454" s="545">
        <f>IFERROR(X451/H451,"0")+IFERROR(X452/H452,"0")+IFERROR(X453/H453,"0")</f>
        <v>0</v>
      </c>
      <c r="Y454" s="545">
        <f>IFERROR(Y451/H451,"0")+IFERROR(Y452/H452,"0")+IFERROR(Y453/H453,"0")</f>
        <v>0</v>
      </c>
      <c r="Z454" s="545">
        <f>IFERROR(IF(Z451="",0,Z451),"0")+IFERROR(IF(Z452="",0,Z452),"0")+IFERROR(IF(Z453="",0,Z453),"0")</f>
        <v>0</v>
      </c>
      <c r="AA454" s="546"/>
      <c r="AB454" s="546"/>
      <c r="AC454" s="546"/>
    </row>
    <row r="455" spans="1:68" x14ac:dyDescent="0.2">
      <c r="A455" s="554"/>
      <c r="B455" s="554"/>
      <c r="C455" s="554"/>
      <c r="D455" s="554"/>
      <c r="E455" s="554"/>
      <c r="F455" s="554"/>
      <c r="G455" s="554"/>
      <c r="H455" s="554"/>
      <c r="I455" s="554"/>
      <c r="J455" s="554"/>
      <c r="K455" s="554"/>
      <c r="L455" s="554"/>
      <c r="M455" s="554"/>
      <c r="N455" s="554"/>
      <c r="O455" s="555"/>
      <c r="P455" s="562" t="s">
        <v>71</v>
      </c>
      <c r="Q455" s="563"/>
      <c r="R455" s="563"/>
      <c r="S455" s="563"/>
      <c r="T455" s="563"/>
      <c r="U455" s="563"/>
      <c r="V455" s="564"/>
      <c r="W455" s="37" t="s">
        <v>69</v>
      </c>
      <c r="X455" s="545">
        <f>IFERROR(SUM(X451:X453),"0")</f>
        <v>0</v>
      </c>
      <c r="Y455" s="545">
        <f>IFERROR(SUM(Y451:Y453),"0")</f>
        <v>0</v>
      </c>
      <c r="Z455" s="37"/>
      <c r="AA455" s="546"/>
      <c r="AB455" s="546"/>
      <c r="AC455" s="546"/>
    </row>
    <row r="456" spans="1:68" ht="27.75" customHeight="1" x14ac:dyDescent="0.2">
      <c r="A456" s="566" t="s">
        <v>700</v>
      </c>
      <c r="B456" s="567"/>
      <c r="C456" s="567"/>
      <c r="D456" s="567"/>
      <c r="E456" s="567"/>
      <c r="F456" s="567"/>
      <c r="G456" s="567"/>
      <c r="H456" s="567"/>
      <c r="I456" s="567"/>
      <c r="J456" s="567"/>
      <c r="K456" s="567"/>
      <c r="L456" s="567"/>
      <c r="M456" s="567"/>
      <c r="N456" s="567"/>
      <c r="O456" s="567"/>
      <c r="P456" s="567"/>
      <c r="Q456" s="567"/>
      <c r="R456" s="567"/>
      <c r="S456" s="567"/>
      <c r="T456" s="567"/>
      <c r="U456" s="567"/>
      <c r="V456" s="567"/>
      <c r="W456" s="567"/>
      <c r="X456" s="567"/>
      <c r="Y456" s="567"/>
      <c r="Z456" s="567"/>
      <c r="AA456" s="48"/>
      <c r="AB456" s="48"/>
      <c r="AC456" s="48"/>
    </row>
    <row r="457" spans="1:68" ht="16.5" customHeight="1" x14ac:dyDescent="0.25">
      <c r="A457" s="559" t="s">
        <v>700</v>
      </c>
      <c r="B457" s="554"/>
      <c r="C457" s="554"/>
      <c r="D457" s="554"/>
      <c r="E457" s="554"/>
      <c r="F457" s="554"/>
      <c r="G457" s="554"/>
      <c r="H457" s="554"/>
      <c r="I457" s="554"/>
      <c r="J457" s="554"/>
      <c r="K457" s="554"/>
      <c r="L457" s="554"/>
      <c r="M457" s="554"/>
      <c r="N457" s="554"/>
      <c r="O457" s="554"/>
      <c r="P457" s="554"/>
      <c r="Q457" s="554"/>
      <c r="R457" s="554"/>
      <c r="S457" s="554"/>
      <c r="T457" s="554"/>
      <c r="U457" s="554"/>
      <c r="V457" s="554"/>
      <c r="W457" s="554"/>
      <c r="X457" s="554"/>
      <c r="Y457" s="554"/>
      <c r="Z457" s="554"/>
      <c r="AA457" s="538"/>
      <c r="AB457" s="538"/>
      <c r="AC457" s="538"/>
    </row>
    <row r="458" spans="1:68" ht="14.25" customHeight="1" x14ac:dyDescent="0.25">
      <c r="A458" s="558" t="s">
        <v>101</v>
      </c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54"/>
      <c r="P458" s="554"/>
      <c r="Q458" s="554"/>
      <c r="R458" s="554"/>
      <c r="S458" s="554"/>
      <c r="T458" s="554"/>
      <c r="U458" s="554"/>
      <c r="V458" s="554"/>
      <c r="W458" s="554"/>
      <c r="X458" s="554"/>
      <c r="Y458" s="554"/>
      <c r="Z458" s="554"/>
      <c r="AA458" s="539"/>
      <c r="AB458" s="539"/>
      <c r="AC458" s="539"/>
    </row>
    <row r="459" spans="1:68" ht="27" customHeight="1" x14ac:dyDescent="0.25">
      <c r="A459" s="54" t="s">
        <v>701</v>
      </c>
      <c r="B459" s="54" t="s">
        <v>702</v>
      </c>
      <c r="C459" s="31">
        <v>4301011763</v>
      </c>
      <c r="D459" s="547">
        <v>4640242181011</v>
      </c>
      <c r="E459" s="548"/>
      <c r="F459" s="542">
        <v>1.35</v>
      </c>
      <c r="G459" s="32">
        <v>8</v>
      </c>
      <c r="H459" s="542">
        <v>10.8</v>
      </c>
      <c r="I459" s="542">
        <v>11.234999999999999</v>
      </c>
      <c r="J459" s="32">
        <v>64</v>
      </c>
      <c r="K459" s="32" t="s">
        <v>104</v>
      </c>
      <c r="L459" s="32"/>
      <c r="M459" s="33" t="s">
        <v>77</v>
      </c>
      <c r="N459" s="33"/>
      <c r="O459" s="32">
        <v>55</v>
      </c>
      <c r="P459" s="75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59" s="550"/>
      <c r="R459" s="550"/>
      <c r="S459" s="550"/>
      <c r="T459" s="551"/>
      <c r="U459" s="34"/>
      <c r="V459" s="34"/>
      <c r="W459" s="35" t="s">
        <v>69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704</v>
      </c>
      <c r="B460" s="54" t="s">
        <v>705</v>
      </c>
      <c r="C460" s="31">
        <v>4301011585</v>
      </c>
      <c r="D460" s="547">
        <v>4640242180441</v>
      </c>
      <c r="E460" s="548"/>
      <c r="F460" s="542">
        <v>1.5</v>
      </c>
      <c r="G460" s="32">
        <v>8</v>
      </c>
      <c r="H460" s="542">
        <v>12</v>
      </c>
      <c r="I460" s="542">
        <v>12.435</v>
      </c>
      <c r="J460" s="32">
        <v>64</v>
      </c>
      <c r="K460" s="32" t="s">
        <v>104</v>
      </c>
      <c r="L460" s="32"/>
      <c r="M460" s="33" t="s">
        <v>106</v>
      </c>
      <c r="N460" s="33"/>
      <c r="O460" s="32">
        <v>50</v>
      </c>
      <c r="P460" s="78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707</v>
      </c>
      <c r="B461" s="54" t="s">
        <v>708</v>
      </c>
      <c r="C461" s="31">
        <v>4301011584</v>
      </c>
      <c r="D461" s="547">
        <v>4640242180564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104</v>
      </c>
      <c r="L461" s="32" t="s">
        <v>105</v>
      </c>
      <c r="M461" s="33" t="s">
        <v>106</v>
      </c>
      <c r="N461" s="33"/>
      <c r="O461" s="32">
        <v>50</v>
      </c>
      <c r="P461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3" t="s">
        <v>709</v>
      </c>
      <c r="AG461" s="64"/>
      <c r="AJ461" s="68" t="s">
        <v>90</v>
      </c>
      <c r="AK461" s="68">
        <v>96</v>
      </c>
      <c r="BB461" s="514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710</v>
      </c>
      <c r="B462" s="54" t="s">
        <v>711</v>
      </c>
      <c r="C462" s="31">
        <v>4301011764</v>
      </c>
      <c r="D462" s="547">
        <v>4640242181189</v>
      </c>
      <c r="E462" s="548"/>
      <c r="F462" s="542">
        <v>0.4</v>
      </c>
      <c r="G462" s="32">
        <v>10</v>
      </c>
      <c r="H462" s="542">
        <v>4</v>
      </c>
      <c r="I462" s="542">
        <v>4.21</v>
      </c>
      <c r="J462" s="32">
        <v>132</v>
      </c>
      <c r="K462" s="32" t="s">
        <v>110</v>
      </c>
      <c r="L462" s="32"/>
      <c r="M462" s="33" t="s">
        <v>77</v>
      </c>
      <c r="N462" s="33"/>
      <c r="O462" s="32">
        <v>55</v>
      </c>
      <c r="P462" s="792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IFERROR(IF(Y462=0,"",ROUNDUP(Y462/H462,0)*0.00902),"")</f>
        <v/>
      </c>
      <c r="AA462" s="56"/>
      <c r="AB462" s="57"/>
      <c r="AC462" s="515" t="s">
        <v>703</v>
      </c>
      <c r="AG462" s="64"/>
      <c r="AJ462" s="68"/>
      <c r="AK462" s="68">
        <v>0</v>
      </c>
      <c r="BB462" s="516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x14ac:dyDescent="0.2">
      <c r="A463" s="553"/>
      <c r="B463" s="554"/>
      <c r="C463" s="554"/>
      <c r="D463" s="554"/>
      <c r="E463" s="554"/>
      <c r="F463" s="554"/>
      <c r="G463" s="554"/>
      <c r="H463" s="554"/>
      <c r="I463" s="554"/>
      <c r="J463" s="554"/>
      <c r="K463" s="554"/>
      <c r="L463" s="554"/>
      <c r="M463" s="554"/>
      <c r="N463" s="554"/>
      <c r="O463" s="555"/>
      <c r="P463" s="562" t="s">
        <v>71</v>
      </c>
      <c r="Q463" s="563"/>
      <c r="R463" s="563"/>
      <c r="S463" s="563"/>
      <c r="T463" s="563"/>
      <c r="U463" s="563"/>
      <c r="V463" s="564"/>
      <c r="W463" s="37" t="s">
        <v>72</v>
      </c>
      <c r="X463" s="545">
        <f>IFERROR(X459/H459,"0")+IFERROR(X460/H460,"0")+IFERROR(X461/H461,"0")+IFERROR(X462/H462,"0")</f>
        <v>0</v>
      </c>
      <c r="Y463" s="545">
        <f>IFERROR(Y459/H459,"0")+IFERROR(Y460/H460,"0")+IFERROR(Y461/H461,"0")+IFERROR(Y462/H462,"0")</f>
        <v>0</v>
      </c>
      <c r="Z463" s="545">
        <f>IFERROR(IF(Z459="",0,Z459),"0")+IFERROR(IF(Z460="",0,Z460),"0")+IFERROR(IF(Z461="",0,Z461),"0")+IFERROR(IF(Z462="",0,Z462),"0")</f>
        <v>0</v>
      </c>
      <c r="AA463" s="546"/>
      <c r="AB463" s="546"/>
      <c r="AC463" s="546"/>
    </row>
    <row r="464" spans="1:68" x14ac:dyDescent="0.2">
      <c r="A464" s="554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55"/>
      <c r="P464" s="562" t="s">
        <v>71</v>
      </c>
      <c r="Q464" s="563"/>
      <c r="R464" s="563"/>
      <c r="S464" s="563"/>
      <c r="T464" s="563"/>
      <c r="U464" s="563"/>
      <c r="V464" s="564"/>
      <c r="W464" s="37" t="s">
        <v>69</v>
      </c>
      <c r="X464" s="545">
        <f>IFERROR(SUM(X459:X462),"0")</f>
        <v>0</v>
      </c>
      <c r="Y464" s="545">
        <f>IFERROR(SUM(Y459:Y462),"0")</f>
        <v>0</v>
      </c>
      <c r="Z464" s="37"/>
      <c r="AA464" s="546"/>
      <c r="AB464" s="546"/>
      <c r="AC464" s="546"/>
    </row>
    <row r="465" spans="1:68" ht="14.25" customHeight="1" x14ac:dyDescent="0.25">
      <c r="A465" s="558" t="s">
        <v>136</v>
      </c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54"/>
      <c r="P465" s="554"/>
      <c r="Q465" s="554"/>
      <c r="R465" s="554"/>
      <c r="S465" s="554"/>
      <c r="T465" s="554"/>
      <c r="U465" s="554"/>
      <c r="V465" s="554"/>
      <c r="W465" s="554"/>
      <c r="X465" s="554"/>
      <c r="Y465" s="554"/>
      <c r="Z465" s="554"/>
      <c r="AA465" s="539"/>
      <c r="AB465" s="539"/>
      <c r="AC465" s="539"/>
    </row>
    <row r="466" spans="1:68" ht="27" customHeight="1" x14ac:dyDescent="0.25">
      <c r="A466" s="54" t="s">
        <v>712</v>
      </c>
      <c r="B466" s="54" t="s">
        <v>713</v>
      </c>
      <c r="C466" s="31">
        <v>4301020400</v>
      </c>
      <c r="D466" s="547">
        <v>4640242180519</v>
      </c>
      <c r="E466" s="548"/>
      <c r="F466" s="542">
        <v>1.5</v>
      </c>
      <c r="G466" s="32">
        <v>8</v>
      </c>
      <c r="H466" s="542">
        <v>12</v>
      </c>
      <c r="I466" s="542">
        <v>12.435</v>
      </c>
      <c r="J466" s="32">
        <v>64</v>
      </c>
      <c r="K466" s="32" t="s">
        <v>104</v>
      </c>
      <c r="L466" s="32"/>
      <c r="M466" s="33" t="s">
        <v>106</v>
      </c>
      <c r="N466" s="33"/>
      <c r="O466" s="32">
        <v>50</v>
      </c>
      <c r="P466" s="641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6" s="550"/>
      <c r="R466" s="550"/>
      <c r="S466" s="550"/>
      <c r="T466" s="551"/>
      <c r="U466" s="34"/>
      <c r="V466" s="34"/>
      <c r="W466" s="35" t="s">
        <v>69</v>
      </c>
      <c r="X466" s="543">
        <v>0</v>
      </c>
      <c r="Y466" s="544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714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715</v>
      </c>
      <c r="B467" s="54" t="s">
        <v>716</v>
      </c>
      <c r="C467" s="31">
        <v>4301020260</v>
      </c>
      <c r="D467" s="547">
        <v>4640242180526</v>
      </c>
      <c r="E467" s="548"/>
      <c r="F467" s="542">
        <v>1.8</v>
      </c>
      <c r="G467" s="32">
        <v>6</v>
      </c>
      <c r="H467" s="542">
        <v>10.8</v>
      </c>
      <c r="I467" s="542">
        <v>11.234999999999999</v>
      </c>
      <c r="J467" s="32">
        <v>64</v>
      </c>
      <c r="K467" s="32" t="s">
        <v>104</v>
      </c>
      <c r="L467" s="32"/>
      <c r="M467" s="33" t="s">
        <v>106</v>
      </c>
      <c r="N467" s="33"/>
      <c r="O467" s="32">
        <v>50</v>
      </c>
      <c r="P467" s="679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717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718</v>
      </c>
      <c r="B468" s="54" t="s">
        <v>719</v>
      </c>
      <c r="C468" s="31">
        <v>4301020295</v>
      </c>
      <c r="D468" s="547">
        <v>4640242181363</v>
      </c>
      <c r="E468" s="548"/>
      <c r="F468" s="542">
        <v>0.4</v>
      </c>
      <c r="G468" s="32">
        <v>10</v>
      </c>
      <c r="H468" s="542">
        <v>4</v>
      </c>
      <c r="I468" s="542">
        <v>4.21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50</v>
      </c>
      <c r="P468" s="593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21" t="s">
        <v>720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53"/>
      <c r="B469" s="554"/>
      <c r="C469" s="554"/>
      <c r="D469" s="554"/>
      <c r="E469" s="554"/>
      <c r="F469" s="554"/>
      <c r="G469" s="554"/>
      <c r="H469" s="554"/>
      <c r="I469" s="554"/>
      <c r="J469" s="554"/>
      <c r="K469" s="554"/>
      <c r="L469" s="554"/>
      <c r="M469" s="554"/>
      <c r="N469" s="554"/>
      <c r="O469" s="555"/>
      <c r="P469" s="562" t="s">
        <v>71</v>
      </c>
      <c r="Q469" s="563"/>
      <c r="R469" s="563"/>
      <c r="S469" s="563"/>
      <c r="T469" s="563"/>
      <c r="U469" s="563"/>
      <c r="V469" s="564"/>
      <c r="W469" s="37" t="s">
        <v>72</v>
      </c>
      <c r="X469" s="545">
        <f>IFERROR(X466/H466,"0")+IFERROR(X467/H467,"0")+IFERROR(X468/H468,"0")</f>
        <v>0</v>
      </c>
      <c r="Y469" s="545">
        <f>IFERROR(Y466/H466,"0")+IFERROR(Y467/H467,"0")+IFERROR(Y468/H468,"0")</f>
        <v>0</v>
      </c>
      <c r="Z469" s="545">
        <f>IFERROR(IF(Z466="",0,Z466),"0")+IFERROR(IF(Z467="",0,Z467),"0")+IFERROR(IF(Z468="",0,Z468),"0")</f>
        <v>0</v>
      </c>
      <c r="AA469" s="546"/>
      <c r="AB469" s="546"/>
      <c r="AC469" s="546"/>
    </row>
    <row r="470" spans="1:68" x14ac:dyDescent="0.2">
      <c r="A470" s="554"/>
      <c r="B470" s="554"/>
      <c r="C470" s="554"/>
      <c r="D470" s="554"/>
      <c r="E470" s="554"/>
      <c r="F470" s="554"/>
      <c r="G470" s="554"/>
      <c r="H470" s="554"/>
      <c r="I470" s="554"/>
      <c r="J470" s="554"/>
      <c r="K470" s="554"/>
      <c r="L470" s="554"/>
      <c r="M470" s="554"/>
      <c r="N470" s="554"/>
      <c r="O470" s="555"/>
      <c r="P470" s="562" t="s">
        <v>71</v>
      </c>
      <c r="Q470" s="563"/>
      <c r="R470" s="563"/>
      <c r="S470" s="563"/>
      <c r="T470" s="563"/>
      <c r="U470" s="563"/>
      <c r="V470" s="564"/>
      <c r="W470" s="37" t="s">
        <v>69</v>
      </c>
      <c r="X470" s="545">
        <f>IFERROR(SUM(X466:X468),"0")</f>
        <v>0</v>
      </c>
      <c r="Y470" s="545">
        <f>IFERROR(SUM(Y466:Y468),"0")</f>
        <v>0</v>
      </c>
      <c r="Z470" s="37"/>
      <c r="AA470" s="546"/>
      <c r="AB470" s="546"/>
      <c r="AC470" s="546"/>
    </row>
    <row r="471" spans="1:68" ht="14.25" customHeight="1" x14ac:dyDescent="0.25">
      <c r="A471" s="558" t="s">
        <v>64</v>
      </c>
      <c r="B471" s="554"/>
      <c r="C471" s="554"/>
      <c r="D471" s="554"/>
      <c r="E471" s="554"/>
      <c r="F471" s="554"/>
      <c r="G471" s="554"/>
      <c r="H471" s="554"/>
      <c r="I471" s="554"/>
      <c r="J471" s="554"/>
      <c r="K471" s="554"/>
      <c r="L471" s="554"/>
      <c r="M471" s="554"/>
      <c r="N471" s="554"/>
      <c r="O471" s="554"/>
      <c r="P471" s="554"/>
      <c r="Q471" s="554"/>
      <c r="R471" s="554"/>
      <c r="S471" s="554"/>
      <c r="T471" s="554"/>
      <c r="U471" s="554"/>
      <c r="V471" s="554"/>
      <c r="W471" s="554"/>
      <c r="X471" s="554"/>
      <c r="Y471" s="554"/>
      <c r="Z471" s="554"/>
      <c r="AA471" s="539"/>
      <c r="AB471" s="539"/>
      <c r="AC471" s="539"/>
    </row>
    <row r="472" spans="1:68" ht="27" customHeight="1" x14ac:dyDescent="0.25">
      <c r="A472" s="54" t="s">
        <v>721</v>
      </c>
      <c r="B472" s="54" t="s">
        <v>722</v>
      </c>
      <c r="C472" s="31">
        <v>4301031280</v>
      </c>
      <c r="D472" s="547">
        <v>4640242180816</v>
      </c>
      <c r="E472" s="548"/>
      <c r="F472" s="542">
        <v>0.7</v>
      </c>
      <c r="G472" s="32">
        <v>6</v>
      </c>
      <c r="H472" s="542">
        <v>4.2</v>
      </c>
      <c r="I472" s="542">
        <v>4.47</v>
      </c>
      <c r="J472" s="32">
        <v>132</v>
      </c>
      <c r="K472" s="32" t="s">
        <v>110</v>
      </c>
      <c r="L472" s="32" t="s">
        <v>111</v>
      </c>
      <c r="M472" s="33" t="s">
        <v>68</v>
      </c>
      <c r="N472" s="33"/>
      <c r="O472" s="32">
        <v>40</v>
      </c>
      <c r="P472" s="76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2" s="550"/>
      <c r="R472" s="550"/>
      <c r="S472" s="550"/>
      <c r="T472" s="551"/>
      <c r="U472" s="34"/>
      <c r="V472" s="34"/>
      <c r="W472" s="35" t="s">
        <v>69</v>
      </c>
      <c r="X472" s="543">
        <v>0</v>
      </c>
      <c r="Y472" s="544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23" t="s">
        <v>723</v>
      </c>
      <c r="AG472" s="64"/>
      <c r="AJ472" s="68" t="s">
        <v>90</v>
      </c>
      <c r="AK472" s="68">
        <v>50.4</v>
      </c>
      <c r="BB472" s="52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724</v>
      </c>
      <c r="B473" s="54" t="s">
        <v>725</v>
      </c>
      <c r="C473" s="31">
        <v>4301031244</v>
      </c>
      <c r="D473" s="547">
        <v>4640242180595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110</v>
      </c>
      <c r="L473" s="32" t="s">
        <v>111</v>
      </c>
      <c r="M473" s="33" t="s">
        <v>68</v>
      </c>
      <c r="N473" s="33"/>
      <c r="O473" s="32">
        <v>40</v>
      </c>
      <c r="P473" s="618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5" t="s">
        <v>726</v>
      </c>
      <c r="AG473" s="64"/>
      <c r="AJ473" s="68" t="s">
        <v>90</v>
      </c>
      <c r="AK473" s="68">
        <v>50.4</v>
      </c>
      <c r="BB473" s="52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53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55"/>
      <c r="P474" s="562" t="s">
        <v>71</v>
      </c>
      <c r="Q474" s="563"/>
      <c r="R474" s="563"/>
      <c r="S474" s="563"/>
      <c r="T474" s="563"/>
      <c r="U474" s="563"/>
      <c r="V474" s="564"/>
      <c r="W474" s="37" t="s">
        <v>72</v>
      </c>
      <c r="X474" s="545">
        <f>IFERROR(X472/H472,"0")+IFERROR(X473/H473,"0")</f>
        <v>0</v>
      </c>
      <c r="Y474" s="545">
        <f>IFERROR(Y472/H472,"0")+IFERROR(Y473/H473,"0")</f>
        <v>0</v>
      </c>
      <c r="Z474" s="545">
        <f>IFERROR(IF(Z472="",0,Z472),"0")+IFERROR(IF(Z473="",0,Z473),"0")</f>
        <v>0</v>
      </c>
      <c r="AA474" s="546"/>
      <c r="AB474" s="546"/>
      <c r="AC474" s="546"/>
    </row>
    <row r="475" spans="1:68" x14ac:dyDescent="0.2">
      <c r="A475" s="554"/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5"/>
      <c r="P475" s="562" t="s">
        <v>71</v>
      </c>
      <c r="Q475" s="563"/>
      <c r="R475" s="563"/>
      <c r="S475" s="563"/>
      <c r="T475" s="563"/>
      <c r="U475" s="563"/>
      <c r="V475" s="564"/>
      <c r="W475" s="37" t="s">
        <v>69</v>
      </c>
      <c r="X475" s="545">
        <f>IFERROR(SUM(X472:X473),"0")</f>
        <v>0</v>
      </c>
      <c r="Y475" s="545">
        <f>IFERROR(SUM(Y472:Y473),"0")</f>
        <v>0</v>
      </c>
      <c r="Z475" s="37"/>
      <c r="AA475" s="546"/>
      <c r="AB475" s="546"/>
      <c r="AC475" s="546"/>
    </row>
    <row r="476" spans="1:68" ht="14.25" customHeight="1" x14ac:dyDescent="0.25">
      <c r="A476" s="558" t="s">
        <v>73</v>
      </c>
      <c r="B476" s="554"/>
      <c r="C476" s="554"/>
      <c r="D476" s="554"/>
      <c r="E476" s="554"/>
      <c r="F476" s="554"/>
      <c r="G476" s="554"/>
      <c r="H476" s="554"/>
      <c r="I476" s="554"/>
      <c r="J476" s="554"/>
      <c r="K476" s="554"/>
      <c r="L476" s="554"/>
      <c r="M476" s="554"/>
      <c r="N476" s="554"/>
      <c r="O476" s="554"/>
      <c r="P476" s="554"/>
      <c r="Q476" s="554"/>
      <c r="R476" s="554"/>
      <c r="S476" s="554"/>
      <c r="T476" s="554"/>
      <c r="U476" s="554"/>
      <c r="V476" s="554"/>
      <c r="W476" s="554"/>
      <c r="X476" s="554"/>
      <c r="Y476" s="554"/>
      <c r="Z476" s="554"/>
      <c r="AA476" s="539"/>
      <c r="AB476" s="539"/>
      <c r="AC476" s="539"/>
    </row>
    <row r="477" spans="1:68" ht="27" customHeight="1" x14ac:dyDescent="0.25">
      <c r="A477" s="54" t="s">
        <v>727</v>
      </c>
      <c r="B477" s="54" t="s">
        <v>728</v>
      </c>
      <c r="C477" s="31">
        <v>4301052046</v>
      </c>
      <c r="D477" s="547">
        <v>4640242180533</v>
      </c>
      <c r="E477" s="548"/>
      <c r="F477" s="542">
        <v>1.5</v>
      </c>
      <c r="G477" s="32">
        <v>6</v>
      </c>
      <c r="H477" s="542">
        <v>9</v>
      </c>
      <c r="I477" s="542">
        <v>9.5190000000000001</v>
      </c>
      <c r="J477" s="32">
        <v>64</v>
      </c>
      <c r="K477" s="32" t="s">
        <v>104</v>
      </c>
      <c r="L477" s="32" t="s">
        <v>105</v>
      </c>
      <c r="M477" s="33" t="s">
        <v>84</v>
      </c>
      <c r="N477" s="33"/>
      <c r="O477" s="32">
        <v>45</v>
      </c>
      <c r="P477" s="74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7" s="550"/>
      <c r="R477" s="550"/>
      <c r="S477" s="550"/>
      <c r="T477" s="551"/>
      <c r="U477" s="34"/>
      <c r="V477" s="34"/>
      <c r="W477" s="35" t="s">
        <v>69</v>
      </c>
      <c r="X477" s="543">
        <v>0</v>
      </c>
      <c r="Y477" s="544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7" t="s">
        <v>729</v>
      </c>
      <c r="AG477" s="64"/>
      <c r="AJ477" s="68" t="s">
        <v>90</v>
      </c>
      <c r="AK477" s="68">
        <v>72</v>
      </c>
      <c r="BB477" s="52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53"/>
      <c r="B478" s="554"/>
      <c r="C478" s="554"/>
      <c r="D478" s="554"/>
      <c r="E478" s="554"/>
      <c r="F478" s="554"/>
      <c r="G478" s="554"/>
      <c r="H478" s="554"/>
      <c r="I478" s="554"/>
      <c r="J478" s="554"/>
      <c r="K478" s="554"/>
      <c r="L478" s="554"/>
      <c r="M478" s="554"/>
      <c r="N478" s="554"/>
      <c r="O478" s="555"/>
      <c r="P478" s="562" t="s">
        <v>71</v>
      </c>
      <c r="Q478" s="563"/>
      <c r="R478" s="563"/>
      <c r="S478" s="563"/>
      <c r="T478" s="563"/>
      <c r="U478" s="563"/>
      <c r="V478" s="564"/>
      <c r="W478" s="37" t="s">
        <v>72</v>
      </c>
      <c r="X478" s="545">
        <f>IFERROR(X477/H477,"0")</f>
        <v>0</v>
      </c>
      <c r="Y478" s="545">
        <f>IFERROR(Y477/H477,"0")</f>
        <v>0</v>
      </c>
      <c r="Z478" s="545">
        <f>IFERROR(IF(Z477="",0,Z477),"0")</f>
        <v>0</v>
      </c>
      <c r="AA478" s="546"/>
      <c r="AB478" s="546"/>
      <c r="AC478" s="546"/>
    </row>
    <row r="479" spans="1:68" x14ac:dyDescent="0.2">
      <c r="A479" s="554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55"/>
      <c r="P479" s="562" t="s">
        <v>71</v>
      </c>
      <c r="Q479" s="563"/>
      <c r="R479" s="563"/>
      <c r="S479" s="563"/>
      <c r="T479" s="563"/>
      <c r="U479" s="563"/>
      <c r="V479" s="564"/>
      <c r="W479" s="37" t="s">
        <v>69</v>
      </c>
      <c r="X479" s="545">
        <f>IFERROR(SUM(X477:X477),"0")</f>
        <v>0</v>
      </c>
      <c r="Y479" s="545">
        <f>IFERROR(SUM(Y477:Y477),"0")</f>
        <v>0</v>
      </c>
      <c r="Z479" s="37"/>
      <c r="AA479" s="546"/>
      <c r="AB479" s="546"/>
      <c r="AC479" s="546"/>
    </row>
    <row r="480" spans="1:68" ht="14.25" customHeight="1" x14ac:dyDescent="0.25">
      <c r="A480" s="558" t="s">
        <v>166</v>
      </c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54"/>
      <c r="P480" s="554"/>
      <c r="Q480" s="554"/>
      <c r="R480" s="554"/>
      <c r="S480" s="554"/>
      <c r="T480" s="554"/>
      <c r="U480" s="554"/>
      <c r="V480" s="554"/>
      <c r="W480" s="554"/>
      <c r="X480" s="554"/>
      <c r="Y480" s="554"/>
      <c r="Z480" s="554"/>
      <c r="AA480" s="539"/>
      <c r="AB480" s="539"/>
      <c r="AC480" s="539"/>
    </row>
    <row r="481" spans="1:68" ht="27" customHeight="1" x14ac:dyDescent="0.25">
      <c r="A481" s="54" t="s">
        <v>730</v>
      </c>
      <c r="B481" s="54" t="s">
        <v>731</v>
      </c>
      <c r="C481" s="31">
        <v>4301060491</v>
      </c>
      <c r="D481" s="547">
        <v>4640242180120</v>
      </c>
      <c r="E481" s="548"/>
      <c r="F481" s="542">
        <v>1.5</v>
      </c>
      <c r="G481" s="32">
        <v>6</v>
      </c>
      <c r="H481" s="542">
        <v>9</v>
      </c>
      <c r="I481" s="542">
        <v>9.4350000000000005</v>
      </c>
      <c r="J481" s="32">
        <v>64</v>
      </c>
      <c r="K481" s="32" t="s">
        <v>104</v>
      </c>
      <c r="L481" s="32"/>
      <c r="M481" s="33" t="s">
        <v>77</v>
      </c>
      <c r="N481" s="33"/>
      <c r="O481" s="32">
        <v>40</v>
      </c>
      <c r="P481" s="66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1" s="550"/>
      <c r="R481" s="550"/>
      <c r="S481" s="550"/>
      <c r="T481" s="551"/>
      <c r="U481" s="34"/>
      <c r="V481" s="34"/>
      <c r="W481" s="35" t="s">
        <v>69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29" t="s">
        <v>732</v>
      </c>
      <c r="AG481" s="64"/>
      <c r="AJ481" s="68"/>
      <c r="AK481" s="68">
        <v>0</v>
      </c>
      <c r="BB481" s="53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733</v>
      </c>
      <c r="B482" s="54" t="s">
        <v>734</v>
      </c>
      <c r="C482" s="31">
        <v>4301060493</v>
      </c>
      <c r="D482" s="547">
        <v>4640242180137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104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1" t="s">
        <v>735</v>
      </c>
      <c r="AG482" s="64"/>
      <c r="AJ482" s="68"/>
      <c r="AK482" s="68">
        <v>0</v>
      </c>
      <c r="BB482" s="532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53"/>
      <c r="B483" s="554"/>
      <c r="C483" s="554"/>
      <c r="D483" s="554"/>
      <c r="E483" s="554"/>
      <c r="F483" s="554"/>
      <c r="G483" s="554"/>
      <c r="H483" s="554"/>
      <c r="I483" s="554"/>
      <c r="J483" s="554"/>
      <c r="K483" s="554"/>
      <c r="L483" s="554"/>
      <c r="M483" s="554"/>
      <c r="N483" s="554"/>
      <c r="O483" s="555"/>
      <c r="P483" s="562" t="s">
        <v>71</v>
      </c>
      <c r="Q483" s="563"/>
      <c r="R483" s="563"/>
      <c r="S483" s="563"/>
      <c r="T483" s="563"/>
      <c r="U483" s="563"/>
      <c r="V483" s="564"/>
      <c r="W483" s="37" t="s">
        <v>72</v>
      </c>
      <c r="X483" s="545">
        <f>IFERROR(X481/H481,"0")+IFERROR(X482/H482,"0")</f>
        <v>0</v>
      </c>
      <c r="Y483" s="545">
        <f>IFERROR(Y481/H481,"0")+IFERROR(Y482/H482,"0")</f>
        <v>0</v>
      </c>
      <c r="Z483" s="545">
        <f>IFERROR(IF(Z481="",0,Z481),"0")+IFERROR(IF(Z482="",0,Z482),"0")</f>
        <v>0</v>
      </c>
      <c r="AA483" s="546"/>
      <c r="AB483" s="546"/>
      <c r="AC483" s="546"/>
    </row>
    <row r="484" spans="1:68" x14ac:dyDescent="0.2">
      <c r="A484" s="554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55"/>
      <c r="P484" s="562" t="s">
        <v>71</v>
      </c>
      <c r="Q484" s="563"/>
      <c r="R484" s="563"/>
      <c r="S484" s="563"/>
      <c r="T484" s="563"/>
      <c r="U484" s="563"/>
      <c r="V484" s="564"/>
      <c r="W484" s="37" t="s">
        <v>69</v>
      </c>
      <c r="X484" s="545">
        <f>IFERROR(SUM(X481:X482),"0")</f>
        <v>0</v>
      </c>
      <c r="Y484" s="545">
        <f>IFERROR(SUM(Y481:Y482),"0")</f>
        <v>0</v>
      </c>
      <c r="Z484" s="37"/>
      <c r="AA484" s="546"/>
      <c r="AB484" s="546"/>
      <c r="AC484" s="546"/>
    </row>
    <row r="485" spans="1:68" ht="16.5" customHeight="1" x14ac:dyDescent="0.25">
      <c r="A485" s="559" t="s">
        <v>736</v>
      </c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54"/>
      <c r="P485" s="554"/>
      <c r="Q485" s="554"/>
      <c r="R485" s="554"/>
      <c r="S485" s="554"/>
      <c r="T485" s="554"/>
      <c r="U485" s="554"/>
      <c r="V485" s="554"/>
      <c r="W485" s="554"/>
      <c r="X485" s="554"/>
      <c r="Y485" s="554"/>
      <c r="Z485" s="554"/>
      <c r="AA485" s="538"/>
      <c r="AB485" s="538"/>
      <c r="AC485" s="538"/>
    </row>
    <row r="486" spans="1:68" ht="14.25" customHeight="1" x14ac:dyDescent="0.25">
      <c r="A486" s="558" t="s">
        <v>136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39"/>
      <c r="AB486" s="539"/>
      <c r="AC486" s="539"/>
    </row>
    <row r="487" spans="1:68" ht="27" customHeight="1" x14ac:dyDescent="0.25">
      <c r="A487" s="54" t="s">
        <v>737</v>
      </c>
      <c r="B487" s="54" t="s">
        <v>738</v>
      </c>
      <c r="C487" s="31">
        <v>4301020314</v>
      </c>
      <c r="D487" s="547">
        <v>4640242180090</v>
      </c>
      <c r="E487" s="548"/>
      <c r="F487" s="542">
        <v>1.5</v>
      </c>
      <c r="G487" s="32">
        <v>8</v>
      </c>
      <c r="H487" s="542">
        <v>12</v>
      </c>
      <c r="I487" s="542">
        <v>12.435</v>
      </c>
      <c r="J487" s="32">
        <v>64</v>
      </c>
      <c r="K487" s="32" t="s">
        <v>104</v>
      </c>
      <c r="L487" s="32"/>
      <c r="M487" s="33" t="s">
        <v>106</v>
      </c>
      <c r="N487" s="33"/>
      <c r="O487" s="32">
        <v>50</v>
      </c>
      <c r="P487" s="764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7" s="550"/>
      <c r="R487" s="550"/>
      <c r="S487" s="550"/>
      <c r="T487" s="551"/>
      <c r="U487" s="34"/>
      <c r="V487" s="34"/>
      <c r="W487" s="35" t="s">
        <v>69</v>
      </c>
      <c r="X487" s="543">
        <v>0</v>
      </c>
      <c r="Y487" s="54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739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53"/>
      <c r="B488" s="554"/>
      <c r="C488" s="554"/>
      <c r="D488" s="554"/>
      <c r="E488" s="554"/>
      <c r="F488" s="554"/>
      <c r="G488" s="554"/>
      <c r="H488" s="554"/>
      <c r="I488" s="554"/>
      <c r="J488" s="554"/>
      <c r="K488" s="554"/>
      <c r="L488" s="554"/>
      <c r="M488" s="554"/>
      <c r="N488" s="554"/>
      <c r="O488" s="555"/>
      <c r="P488" s="562" t="s">
        <v>71</v>
      </c>
      <c r="Q488" s="563"/>
      <c r="R488" s="563"/>
      <c r="S488" s="563"/>
      <c r="T488" s="563"/>
      <c r="U488" s="563"/>
      <c r="V488" s="564"/>
      <c r="W488" s="37" t="s">
        <v>72</v>
      </c>
      <c r="X488" s="545">
        <f>IFERROR(X487/H487,"0")</f>
        <v>0</v>
      </c>
      <c r="Y488" s="545">
        <f>IFERROR(Y487/H487,"0")</f>
        <v>0</v>
      </c>
      <c r="Z488" s="545">
        <f>IFERROR(IF(Z487="",0,Z487),"0")</f>
        <v>0</v>
      </c>
      <c r="AA488" s="546"/>
      <c r="AB488" s="546"/>
      <c r="AC488" s="546"/>
    </row>
    <row r="489" spans="1:68" x14ac:dyDescent="0.2">
      <c r="A489" s="554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55"/>
      <c r="P489" s="562" t="s">
        <v>71</v>
      </c>
      <c r="Q489" s="563"/>
      <c r="R489" s="563"/>
      <c r="S489" s="563"/>
      <c r="T489" s="563"/>
      <c r="U489" s="563"/>
      <c r="V489" s="564"/>
      <c r="W489" s="37" t="s">
        <v>69</v>
      </c>
      <c r="X489" s="545">
        <f>IFERROR(SUM(X487:X487),"0")</f>
        <v>0</v>
      </c>
      <c r="Y489" s="545">
        <f>IFERROR(SUM(Y487:Y487),"0")</f>
        <v>0</v>
      </c>
      <c r="Z489" s="37"/>
      <c r="AA489" s="546"/>
      <c r="AB489" s="546"/>
      <c r="AC489" s="546"/>
    </row>
    <row r="490" spans="1:68" ht="15" customHeight="1" x14ac:dyDescent="0.2">
      <c r="A490" s="721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709"/>
      <c r="P490" s="642" t="s">
        <v>740</v>
      </c>
      <c r="Q490" s="643"/>
      <c r="R490" s="643"/>
      <c r="S490" s="643"/>
      <c r="T490" s="643"/>
      <c r="U490" s="643"/>
      <c r="V490" s="644"/>
      <c r="W490" s="37" t="s">
        <v>69</v>
      </c>
      <c r="X490" s="545">
        <f>IFERROR(X24+X32+X36+X44+X48+X58+X64+X70+X78+X83+X90+X97+X105+X111+X118+X122+X128+X133+X138+X145+X151+X155+X161+X173+X179+X183+X189+X194+X205+X217+X222+X236+X240+X244+X252+X261+X269+X276+X282+X286+X296+X306+X314+X320+X327+X333+X340+X352+X357+X362+X366+X372+X377+X382+X396+X401+X406+X413+X418+X434+X440+X449+X455+X464+X470+X475+X479+X484+X489,"0")</f>
        <v>3909.9</v>
      </c>
      <c r="Y490" s="545">
        <f>IFERROR(Y24+Y32+Y36+Y44+Y48+Y58+Y64+Y70+Y78+Y83+Y90+Y97+Y105+Y111+Y118+Y122+Y128+Y133+Y138+Y145+Y151+Y155+Y161+Y173+Y179+Y183+Y189+Y194+Y205+Y217+Y222+Y236+Y240+Y244+Y252+Y261+Y269+Y276+Y282+Y286+Y296+Y306+Y314+Y320+Y327+Y333+Y340+Y352+Y357+Y362+Y366+Y372+Y377+Y382+Y396+Y401+Y406+Y413+Y418+Y434+Y440+Y449+Y455+Y464+Y470+Y475+Y479+Y484+Y489,"0")</f>
        <v>3929.42</v>
      </c>
      <c r="Z490" s="37"/>
      <c r="AA490" s="546"/>
      <c r="AB490" s="546"/>
      <c r="AC490" s="546"/>
    </row>
    <row r="491" spans="1:68" x14ac:dyDescent="0.2">
      <c r="A491" s="554"/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709"/>
      <c r="P491" s="642" t="s">
        <v>741</v>
      </c>
      <c r="Q491" s="643"/>
      <c r="R491" s="643"/>
      <c r="S491" s="643"/>
      <c r="T491" s="643"/>
      <c r="U491" s="643"/>
      <c r="V491" s="644"/>
      <c r="W491" s="37" t="s">
        <v>69</v>
      </c>
      <c r="X491" s="545">
        <f>IFERROR(SUM(BM22:BM487),"0")</f>
        <v>4346.1958333333332</v>
      </c>
      <c r="Y491" s="545">
        <f>IFERROR(SUM(BN22:BN487),"0")</f>
        <v>4368.768</v>
      </c>
      <c r="Z491" s="37"/>
      <c r="AA491" s="546"/>
      <c r="AB491" s="546"/>
      <c r="AC491" s="546"/>
    </row>
    <row r="492" spans="1:68" x14ac:dyDescent="0.2">
      <c r="A492" s="554"/>
      <c r="B492" s="554"/>
      <c r="C492" s="554"/>
      <c r="D492" s="554"/>
      <c r="E492" s="554"/>
      <c r="F492" s="554"/>
      <c r="G492" s="554"/>
      <c r="H492" s="554"/>
      <c r="I492" s="554"/>
      <c r="J492" s="554"/>
      <c r="K492" s="554"/>
      <c r="L492" s="554"/>
      <c r="M492" s="554"/>
      <c r="N492" s="554"/>
      <c r="O492" s="709"/>
      <c r="P492" s="642" t="s">
        <v>742</v>
      </c>
      <c r="Q492" s="643"/>
      <c r="R492" s="643"/>
      <c r="S492" s="643"/>
      <c r="T492" s="643"/>
      <c r="U492" s="643"/>
      <c r="V492" s="644"/>
      <c r="W492" s="37" t="s">
        <v>743</v>
      </c>
      <c r="X492" s="38">
        <f>ROUNDUP(SUM(BO22:BO487),0)</f>
        <v>10</v>
      </c>
      <c r="Y492" s="38">
        <f>ROUNDUP(SUM(BP22:BP487),0)</f>
        <v>10</v>
      </c>
      <c r="Z492" s="37"/>
      <c r="AA492" s="546"/>
      <c r="AB492" s="546"/>
      <c r="AC492" s="546"/>
    </row>
    <row r="493" spans="1:68" x14ac:dyDescent="0.2">
      <c r="A493" s="554"/>
      <c r="B493" s="554"/>
      <c r="C493" s="554"/>
      <c r="D493" s="554"/>
      <c r="E493" s="554"/>
      <c r="F493" s="554"/>
      <c r="G493" s="554"/>
      <c r="H493" s="554"/>
      <c r="I493" s="554"/>
      <c r="J493" s="554"/>
      <c r="K493" s="554"/>
      <c r="L493" s="554"/>
      <c r="M493" s="554"/>
      <c r="N493" s="554"/>
      <c r="O493" s="709"/>
      <c r="P493" s="642" t="s">
        <v>744</v>
      </c>
      <c r="Q493" s="643"/>
      <c r="R493" s="643"/>
      <c r="S493" s="643"/>
      <c r="T493" s="643"/>
      <c r="U493" s="643"/>
      <c r="V493" s="644"/>
      <c r="W493" s="37" t="s">
        <v>69</v>
      </c>
      <c r="X493" s="545">
        <f>GrossWeightTotal+PalletQtyTotal*25</f>
        <v>4596.1958333333332</v>
      </c>
      <c r="Y493" s="545">
        <f>GrossWeightTotalR+PalletQtyTotalR*25</f>
        <v>4618.768</v>
      </c>
      <c r="Z493" s="37"/>
      <c r="AA493" s="546"/>
      <c r="AB493" s="546"/>
      <c r="AC493" s="546"/>
    </row>
    <row r="494" spans="1:68" x14ac:dyDescent="0.2">
      <c r="A494" s="554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709"/>
      <c r="P494" s="642" t="s">
        <v>745</v>
      </c>
      <c r="Q494" s="643"/>
      <c r="R494" s="643"/>
      <c r="S494" s="643"/>
      <c r="T494" s="643"/>
      <c r="U494" s="643"/>
      <c r="V494" s="644"/>
      <c r="W494" s="37" t="s">
        <v>743</v>
      </c>
      <c r="X494" s="545">
        <f>IFERROR(X23+X31+X35+X43+X47+X57+X63+X69+X77+X82+X89+X96+X104+X110+X117+X121+X127+X132+X137+X144+X150+X154+X160+X172+X178+X182+X188+X193+X204+X216+X221+X235+X239+X243+X251+X260+X268+X275+X281+X285+X295+X305+X313+X319+X326+X332+X339+X351+X356+X361+X365+X371+X376+X381+X395+X400+X405+X412+X417+X433+X439+X448+X454+X463+X469+X474+X478+X483+X488,"0")</f>
        <v>1550.2499999999998</v>
      </c>
      <c r="Y494" s="545">
        <f>IFERROR(Y23+Y31+Y35+Y43+Y47+Y57+Y63+Y69+Y77+Y82+Y89+Y96+Y104+Y110+Y117+Y121+Y127+Y132+Y137+Y144+Y150+Y154+Y160+Y172+Y178+Y182+Y188+Y193+Y204+Y216+Y221+Y235+Y239+Y243+Y251+Y260+Y268+Y275+Y281+Y285+Y295+Y305+Y313+Y319+Y326+Y332+Y339+Y351+Y356+Y361+Y365+Y371+Y376+Y381+Y395+Y400+Y405+Y412+Y417+Y433+Y439+Y448+Y454+Y463+Y469+Y474+Y478+Y483+Y488,"0")</f>
        <v>1558</v>
      </c>
      <c r="Z494" s="37"/>
      <c r="AA494" s="546"/>
      <c r="AB494" s="546"/>
      <c r="AC494" s="546"/>
    </row>
    <row r="495" spans="1:68" ht="14.25" customHeight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709"/>
      <c r="P495" s="642" t="s">
        <v>746</v>
      </c>
      <c r="Q495" s="643"/>
      <c r="R495" s="643"/>
      <c r="S495" s="643"/>
      <c r="T495" s="643"/>
      <c r="U495" s="643"/>
      <c r="V495" s="644"/>
      <c r="W495" s="39" t="s">
        <v>747</v>
      </c>
      <c r="X495" s="37"/>
      <c r="Y495" s="37"/>
      <c r="Z495" s="37">
        <f>IFERROR(Z23+Z31+Z35+Z43+Z47+Z57+Z63+Z69+Z77+Z82+Z89+Z96+Z104+Z110+Z117+Z121+Z127+Z132+Z137+Z144+Z150+Z154+Z160+Z172+Z178+Z182+Z188+Z193+Z204+Z216+Z221+Z235+Z239+Z243+Z251+Z260+Z268+Z275+Z281+Z285+Z295+Z305+Z313+Z319+Z326+Z332+Z339+Z351+Z356+Z361+Z365+Z371+Z376+Z381+Z395+Z400+Z405+Z412+Z417+Z433+Z439+Z448+Z454+Z463+Z469+Z474+Z478+Z483+Z488,"0")</f>
        <v>10.817400000000003</v>
      </c>
      <c r="AA495" s="546"/>
      <c r="AB495" s="546"/>
      <c r="AC495" s="546"/>
    </row>
    <row r="496" spans="1:68" ht="13.5" customHeight="1" thickBot="1" x14ac:dyDescent="0.25"/>
    <row r="497" spans="1:32" ht="27" customHeight="1" thickTop="1" thickBot="1" x14ac:dyDescent="0.25">
      <c r="A497" s="40" t="s">
        <v>748</v>
      </c>
      <c r="B497" s="540" t="s">
        <v>63</v>
      </c>
      <c r="C497" s="595" t="s">
        <v>99</v>
      </c>
      <c r="D497" s="598"/>
      <c r="E497" s="598"/>
      <c r="F497" s="598"/>
      <c r="G497" s="598"/>
      <c r="H497" s="599"/>
      <c r="I497" s="595" t="s">
        <v>257</v>
      </c>
      <c r="J497" s="598"/>
      <c r="K497" s="598"/>
      <c r="L497" s="598"/>
      <c r="M497" s="598"/>
      <c r="N497" s="598"/>
      <c r="O497" s="598"/>
      <c r="P497" s="598"/>
      <c r="Q497" s="598"/>
      <c r="R497" s="599"/>
      <c r="S497" s="595" t="s">
        <v>538</v>
      </c>
      <c r="T497" s="599"/>
      <c r="U497" s="595" t="s">
        <v>589</v>
      </c>
      <c r="V497" s="598"/>
      <c r="W497" s="599"/>
      <c r="X497" s="540" t="s">
        <v>640</v>
      </c>
      <c r="Y497" s="595" t="s">
        <v>700</v>
      </c>
      <c r="Z497" s="599"/>
      <c r="AB497" s="52"/>
      <c r="AC497" s="52"/>
      <c r="AF497" s="541"/>
    </row>
    <row r="498" spans="1:32" ht="14.25" customHeight="1" thickTop="1" x14ac:dyDescent="0.2">
      <c r="A498" s="611" t="s">
        <v>749</v>
      </c>
      <c r="B498" s="595" t="s">
        <v>63</v>
      </c>
      <c r="C498" s="595" t="s">
        <v>100</v>
      </c>
      <c r="D498" s="595" t="s">
        <v>117</v>
      </c>
      <c r="E498" s="595" t="s">
        <v>173</v>
      </c>
      <c r="F498" s="595" t="s">
        <v>192</v>
      </c>
      <c r="G498" s="595" t="s">
        <v>222</v>
      </c>
      <c r="H498" s="595" t="s">
        <v>99</v>
      </c>
      <c r="I498" s="595" t="s">
        <v>258</v>
      </c>
      <c r="J498" s="595" t="s">
        <v>299</v>
      </c>
      <c r="K498" s="595" t="s">
        <v>359</v>
      </c>
      <c r="L498" s="595" t="s">
        <v>401</v>
      </c>
      <c r="M498" s="595" t="s">
        <v>417</v>
      </c>
      <c r="N498" s="541"/>
      <c r="O498" s="595" t="s">
        <v>428</v>
      </c>
      <c r="P498" s="595" t="s">
        <v>437</v>
      </c>
      <c r="Q498" s="595" t="s">
        <v>447</v>
      </c>
      <c r="R498" s="595" t="s">
        <v>528</v>
      </c>
      <c r="S498" s="595" t="s">
        <v>539</v>
      </c>
      <c r="T498" s="595" t="s">
        <v>573</v>
      </c>
      <c r="U498" s="595" t="s">
        <v>590</v>
      </c>
      <c r="V498" s="595" t="s">
        <v>621</v>
      </c>
      <c r="W498" s="595" t="s">
        <v>636</v>
      </c>
      <c r="X498" s="595" t="s">
        <v>640</v>
      </c>
      <c r="Y498" s="595" t="s">
        <v>700</v>
      </c>
      <c r="Z498" s="595" t="s">
        <v>736</v>
      </c>
      <c r="AB498" s="52"/>
      <c r="AC498" s="52"/>
      <c r="AF498" s="541"/>
    </row>
    <row r="499" spans="1:32" ht="13.5" customHeight="1" thickBot="1" x14ac:dyDescent="0.25">
      <c r="A499" s="612"/>
      <c r="B499" s="596"/>
      <c r="C499" s="596"/>
      <c r="D499" s="596"/>
      <c r="E499" s="596"/>
      <c r="F499" s="596"/>
      <c r="G499" s="596"/>
      <c r="H499" s="596"/>
      <c r="I499" s="596"/>
      <c r="J499" s="596"/>
      <c r="K499" s="596"/>
      <c r="L499" s="596"/>
      <c r="M499" s="596"/>
      <c r="N499" s="541"/>
      <c r="O499" s="596"/>
      <c r="P499" s="596"/>
      <c r="Q499" s="596"/>
      <c r="R499" s="596"/>
      <c r="S499" s="596"/>
      <c r="T499" s="596"/>
      <c r="U499" s="596"/>
      <c r="V499" s="596"/>
      <c r="W499" s="596"/>
      <c r="X499" s="596"/>
      <c r="Y499" s="596"/>
      <c r="Z499" s="596"/>
      <c r="AB499" s="52"/>
      <c r="AC499" s="52"/>
      <c r="AF499" s="541"/>
    </row>
    <row r="500" spans="1:32" ht="18" customHeight="1" thickTop="1" thickBot="1" x14ac:dyDescent="0.25">
      <c r="A500" s="40" t="s">
        <v>750</v>
      </c>
      <c r="B500" s="46">
        <f>IFERROR(Y22*1,"0")+IFERROR(Y26*1,"0")+IFERROR(Y27*1,"0")+IFERROR(Y28*1,"0")+IFERROR(Y29*1,"0")+IFERROR(Y30*1,"0")+IFERROR(Y34*1,"0")</f>
        <v>90</v>
      </c>
      <c r="C500" s="46">
        <f>IFERROR(Y40*1,"0")+IFERROR(Y41*1,"0")+IFERROR(Y42*1,"0")+IFERROR(Y46*1,"0")</f>
        <v>246.2</v>
      </c>
      <c r="D500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475.5</v>
      </c>
      <c r="E500" s="46">
        <f>IFERROR(Y86*1,"0")+IFERROR(Y87*1,"0")+IFERROR(Y88*1,"0")+IFERROR(Y92*1,"0")+IFERROR(Y93*1,"0")+IFERROR(Y94*1,"0")+IFERROR(Y95*1,"0")</f>
        <v>0</v>
      </c>
      <c r="F500" s="46">
        <f>IFERROR(Y100*1,"0")+IFERROR(Y101*1,"0")+IFERROR(Y102*1,"0")+IFERROR(Y103*1,"0")+IFERROR(Y107*1,"0")+IFERROR(Y108*1,"0")+IFERROR(Y109*1,"0")+IFERROR(Y113*1,"0")+IFERROR(Y114*1,"0")+IFERROR(Y115*1,"0")+IFERROR(Y116*1,"0")+IFERROR(Y120*1,"0")</f>
        <v>232.92000000000002</v>
      </c>
      <c r="G500" s="46">
        <f>IFERROR(Y125*1,"0")+IFERROR(Y126*1,"0")+IFERROR(Y130*1,"0")+IFERROR(Y131*1,"0")+IFERROR(Y135*1,"0")+IFERROR(Y136*1,"0")</f>
        <v>0</v>
      </c>
      <c r="H500" s="46">
        <f>IFERROR(Y141*1,"0")+IFERROR(Y142*1,"0")+IFERROR(Y143*1,"0")+IFERROR(Y147*1,"0")+IFERROR(Y148*1,"0")+IFERROR(Y149*1,"0")+IFERROR(Y153*1,"0")</f>
        <v>0</v>
      </c>
      <c r="I50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0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302.39999999999998</v>
      </c>
      <c r="K500" s="46">
        <f>IFERROR(Y225*1,"0")+IFERROR(Y226*1,"0")+IFERROR(Y227*1,"0")+IFERROR(Y228*1,"0")+IFERROR(Y229*1,"0")+IFERROR(Y230*1,"0")+IFERROR(Y231*1,"0")+IFERROR(Y232*1,"0")+IFERROR(Y233*1,"0")+IFERROR(Y234*1,"0")+IFERROR(Y238*1,"0")+IFERROR(Y242*1,"0")+IFERROR(Y246*1,"0")+IFERROR(Y247*1,"0")+IFERROR(Y248*1,"0")+IFERROR(Y249*1,"0")+IFERROR(Y250*1,"0")</f>
        <v>240</v>
      </c>
      <c r="L500" s="46">
        <f>IFERROR(Y255*1,"0")+IFERROR(Y256*1,"0")+IFERROR(Y257*1,"0")+IFERROR(Y258*1,"0")+IFERROR(Y259*1,"0")</f>
        <v>120</v>
      </c>
      <c r="M500" s="46">
        <f>IFERROR(Y264*1,"0")+IFERROR(Y265*1,"0")+IFERROR(Y266*1,"0")+IFERROR(Y267*1,"0")</f>
        <v>0</v>
      </c>
      <c r="N500" s="541"/>
      <c r="O500" s="46">
        <f>IFERROR(Y272*1,"0")+IFERROR(Y273*1,"0")+IFERROR(Y274*1,"0")</f>
        <v>261.60000000000002</v>
      </c>
      <c r="P500" s="46">
        <f>IFERROR(Y279*1,"0")+IFERROR(Y280*1,"0")+IFERROR(Y284*1,"0")</f>
        <v>212.4</v>
      </c>
      <c r="Q500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353</v>
      </c>
      <c r="R500" s="46">
        <f>IFERROR(Y336*1,"0")+IFERROR(Y337*1,"0")+IFERROR(Y338*1,"0")</f>
        <v>228.9</v>
      </c>
      <c r="S500" s="46">
        <f>IFERROR(Y344*1,"0")+IFERROR(Y345*1,"0")+IFERROR(Y346*1,"0")+IFERROR(Y347*1,"0")+IFERROR(Y348*1,"0")+IFERROR(Y349*1,"0")+IFERROR(Y350*1,"0")+IFERROR(Y354*1,"0")+IFERROR(Y355*1,"0")+IFERROR(Y359*1,"0")+IFERROR(Y360*1,"0")+IFERROR(Y364*1,"0")</f>
        <v>295</v>
      </c>
      <c r="T500" s="46">
        <f>IFERROR(Y369*1,"0")+IFERROR(Y370*1,"0")+IFERROR(Y374*1,"0")+IFERROR(Y375*1,"0")+IFERROR(Y379*1,"0")+IFERROR(Y380*1,"0")</f>
        <v>0</v>
      </c>
      <c r="U500" s="46">
        <f>IFERROR(Y386*1,"0")+IFERROR(Y387*1,"0")+IFERROR(Y388*1,"0")+IFERROR(Y389*1,"0")+IFERROR(Y390*1,"0")+IFERROR(Y391*1,"0")+IFERROR(Y392*1,"0")+IFERROR(Y393*1,"0")+IFERROR(Y394*1,"0")+IFERROR(Y398*1,"0")+IFERROR(Y399*1,"0")</f>
        <v>717.9</v>
      </c>
      <c r="V500" s="46">
        <f>IFERROR(Y404*1,"0")+IFERROR(Y408*1,"0")+IFERROR(Y409*1,"0")+IFERROR(Y410*1,"0")+IFERROR(Y411*1,"0")</f>
        <v>0</v>
      </c>
      <c r="W500" s="46">
        <f>IFERROR(Y416*1,"0")</f>
        <v>0</v>
      </c>
      <c r="X500" s="46">
        <f>IFERROR(Y422*1,"0")+IFERROR(Y423*1,"0")+IFERROR(Y424*1,"0")+IFERROR(Y425*1,"0")+IFERROR(Y426*1,"0")+IFERROR(Y427*1,"0")+IFERROR(Y428*1,"0")+IFERROR(Y429*1,"0")+IFERROR(Y430*1,"0")+IFERROR(Y431*1,"0")+IFERROR(Y432*1,"0")+IFERROR(Y436*1,"0")+IFERROR(Y437*1,"0")+IFERROR(Y438*1,"0")+IFERROR(Y442*1,"0")+IFERROR(Y443*1,"0")+IFERROR(Y444*1,"0")+IFERROR(Y445*1,"0")+IFERROR(Y446*1,"0")+IFERROR(Y447*1,"0")+IFERROR(Y451*1,"0")+IFERROR(Y452*1,"0")+IFERROR(Y453*1,"0")</f>
        <v>153.6</v>
      </c>
      <c r="Y500" s="46">
        <f>IFERROR(Y459*1,"0")+IFERROR(Y460*1,"0")+IFERROR(Y461*1,"0")+IFERROR(Y462*1,"0")+IFERROR(Y466*1,"0")+IFERROR(Y467*1,"0")+IFERROR(Y468*1,"0")+IFERROR(Y472*1,"0")+IFERROR(Y473*1,"0")+IFERROR(Y477*1,"0")+IFERROR(Y481*1,"0")+IFERROR(Y482*1,"0")</f>
        <v>0</v>
      </c>
      <c r="Z500" s="46">
        <f>IFERROR(Y487*1,"0")</f>
        <v>0</v>
      </c>
      <c r="AB500" s="52"/>
      <c r="AC500" s="52"/>
      <c r="AF500" s="541"/>
    </row>
  </sheetData>
  <sheetProtection algorithmName="SHA-512" hashValue="4efQlcu9ET08ur9i+bDHog3waEsrvZbLNN6te4paXSV0K/HuWkwVDF5kw1GQg5AERwQHnL9uAYwGtXQUUtLDEg==" saltValue="TJqi8uokMy2z8VoYIS5d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6">
    <mergeCell ref="A8:C8"/>
    <mergeCell ref="P360:T360"/>
    <mergeCell ref="P138:V138"/>
    <mergeCell ref="A137:O138"/>
    <mergeCell ref="A268:O269"/>
    <mergeCell ref="A10:C10"/>
    <mergeCell ref="P126:T126"/>
    <mergeCell ref="P361:V361"/>
    <mergeCell ref="P69:V69"/>
    <mergeCell ref="A21:Z21"/>
    <mergeCell ref="A129:Z129"/>
    <mergeCell ref="D192:E192"/>
    <mergeCell ref="P296:V296"/>
    <mergeCell ref="P356:V356"/>
    <mergeCell ref="D42:E42"/>
    <mergeCell ref="P338:T338"/>
    <mergeCell ref="D344:E344"/>
    <mergeCell ref="D17:E18"/>
    <mergeCell ref="P202:T202"/>
    <mergeCell ref="D250:E250"/>
    <mergeCell ref="A188:O189"/>
    <mergeCell ref="X17:X18"/>
    <mergeCell ref="P216:V216"/>
    <mergeCell ref="V12:W12"/>
    <mergeCell ref="D191:E191"/>
    <mergeCell ref="P122:V122"/>
    <mergeCell ref="A245:Z245"/>
    <mergeCell ref="P43:V43"/>
    <mergeCell ref="A39:Z39"/>
    <mergeCell ref="P285:V285"/>
    <mergeCell ref="P60:T60"/>
    <mergeCell ref="D291:E291"/>
    <mergeCell ref="D266:E266"/>
    <mergeCell ref="P149:T149"/>
    <mergeCell ref="D95:E95"/>
    <mergeCell ref="Y17:Y18"/>
    <mergeCell ref="A260:O261"/>
    <mergeCell ref="U17:V17"/>
    <mergeCell ref="Q5:R5"/>
    <mergeCell ref="N17:N18"/>
    <mergeCell ref="P370:T370"/>
    <mergeCell ref="D242:E242"/>
    <mergeCell ref="A315:Z315"/>
    <mergeCell ref="P199:T199"/>
    <mergeCell ref="D120:E120"/>
    <mergeCell ref="F17:F18"/>
    <mergeCell ref="D107:E107"/>
    <mergeCell ref="P291:T291"/>
    <mergeCell ref="D163:E163"/>
    <mergeCell ref="D234:E234"/>
    <mergeCell ref="P136:T136"/>
    <mergeCell ref="P305:V305"/>
    <mergeCell ref="P228:T228"/>
    <mergeCell ref="D171:E171"/>
    <mergeCell ref="P355:T355"/>
    <mergeCell ref="D336:E336"/>
    <mergeCell ref="P293:T293"/>
    <mergeCell ref="Q6:R6"/>
    <mergeCell ref="P200:T200"/>
    <mergeCell ref="A251:O252"/>
    <mergeCell ref="P292:T292"/>
    <mergeCell ref="D102:E102"/>
    <mergeCell ref="P495:V495"/>
    <mergeCell ref="P351:V351"/>
    <mergeCell ref="P239:V239"/>
    <mergeCell ref="M498:M499"/>
    <mergeCell ref="O498:O499"/>
    <mergeCell ref="D249:E249"/>
    <mergeCell ref="A476:Z476"/>
    <mergeCell ref="D170:E170"/>
    <mergeCell ref="D468:E468"/>
    <mergeCell ref="P436:T436"/>
    <mergeCell ref="D196:E196"/>
    <mergeCell ref="P294:T294"/>
    <mergeCell ref="U497:W497"/>
    <mergeCell ref="P381:V381"/>
    <mergeCell ref="A206:Z206"/>
    <mergeCell ref="A262:Z262"/>
    <mergeCell ref="P447:T447"/>
    <mergeCell ref="P410:T410"/>
    <mergeCell ref="P372:V372"/>
    <mergeCell ref="D331:E331"/>
    <mergeCell ref="D355:E355"/>
    <mergeCell ref="D293:E293"/>
    <mergeCell ref="A415:Z415"/>
    <mergeCell ref="L498:L499"/>
    <mergeCell ref="P181:T181"/>
    <mergeCell ref="D29:E29"/>
    <mergeCell ref="P344:T344"/>
    <mergeCell ref="D265:E265"/>
    <mergeCell ref="A20:Z20"/>
    <mergeCell ref="P493:V493"/>
    <mergeCell ref="D452:E452"/>
    <mergeCell ref="P371:V371"/>
    <mergeCell ref="A112:Z112"/>
    <mergeCell ref="P408:T408"/>
    <mergeCell ref="P137:V137"/>
    <mergeCell ref="D247:E247"/>
    <mergeCell ref="P132:V132"/>
    <mergeCell ref="P72:T72"/>
    <mergeCell ref="A31:O32"/>
    <mergeCell ref="A33:Z33"/>
    <mergeCell ref="P145:V145"/>
    <mergeCell ref="P23:V23"/>
    <mergeCell ref="D54:E54"/>
    <mergeCell ref="P160:V160"/>
    <mergeCell ref="P444:T444"/>
    <mergeCell ref="D408:E408"/>
    <mergeCell ref="Z498:Z499"/>
    <mergeCell ref="P376:V376"/>
    <mergeCell ref="P205:V205"/>
    <mergeCell ref="D310:E310"/>
    <mergeCell ref="P364:T364"/>
    <mergeCell ref="AD17:AF18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D175:E175"/>
    <mergeCell ref="P186:T186"/>
    <mergeCell ref="D392:E392"/>
    <mergeCell ref="P469:V469"/>
    <mergeCell ref="A465:Z465"/>
    <mergeCell ref="A223:Z223"/>
    <mergeCell ref="A326:O327"/>
    <mergeCell ref="D165:E165"/>
    <mergeCell ref="P75:T75"/>
    <mergeCell ref="P406:V406"/>
    <mergeCell ref="A106:Z106"/>
    <mergeCell ref="P62:T62"/>
    <mergeCell ref="P2:W3"/>
    <mergeCell ref="P298:T298"/>
    <mergeCell ref="D437:E437"/>
    <mergeCell ref="P369:T369"/>
    <mergeCell ref="P198:T198"/>
    <mergeCell ref="P347:T347"/>
    <mergeCell ref="A57:O58"/>
    <mergeCell ref="P54:T54"/>
    <mergeCell ref="A371:O372"/>
    <mergeCell ref="D228:E228"/>
    <mergeCell ref="D404:E404"/>
    <mergeCell ref="A23:O24"/>
    <mergeCell ref="D10:E10"/>
    <mergeCell ref="P135:T135"/>
    <mergeCell ref="P191:T191"/>
    <mergeCell ref="A121:O122"/>
    <mergeCell ref="D34:E34"/>
    <mergeCell ref="F10:G10"/>
    <mergeCell ref="P349:T349"/>
    <mergeCell ref="P78:V78"/>
    <mergeCell ref="F5:G5"/>
    <mergeCell ref="V11:W11"/>
    <mergeCell ref="P492:V492"/>
    <mergeCell ref="P286:V286"/>
    <mergeCell ref="P479:V479"/>
    <mergeCell ref="A339:O340"/>
    <mergeCell ref="M17:M18"/>
    <mergeCell ref="O17:O18"/>
    <mergeCell ref="C498:C499"/>
    <mergeCell ref="P336:T336"/>
    <mergeCell ref="E498:E499"/>
    <mergeCell ref="P494:V494"/>
    <mergeCell ref="P430:T430"/>
    <mergeCell ref="A297:Z297"/>
    <mergeCell ref="P102:T102"/>
    <mergeCell ref="P189:V189"/>
    <mergeCell ref="A185:Z185"/>
    <mergeCell ref="P196:T196"/>
    <mergeCell ref="D177:E177"/>
    <mergeCell ref="A313:O314"/>
    <mergeCell ref="P354:T354"/>
    <mergeCell ref="P352:V352"/>
    <mergeCell ref="P281:V281"/>
    <mergeCell ref="D226:E226"/>
    <mergeCell ref="D164:E164"/>
    <mergeCell ref="D462:E462"/>
    <mergeCell ref="X498:X499"/>
    <mergeCell ref="P474:V474"/>
    <mergeCell ref="Q13:R13"/>
    <mergeCell ref="P401:V401"/>
    <mergeCell ref="P268:V268"/>
    <mergeCell ref="P339:V339"/>
    <mergeCell ref="D318:E318"/>
    <mergeCell ref="D389:E389"/>
    <mergeCell ref="P201:T201"/>
    <mergeCell ref="P97:V97"/>
    <mergeCell ref="P47:V47"/>
    <mergeCell ref="P176:T176"/>
    <mergeCell ref="P247:T247"/>
    <mergeCell ref="P114:T114"/>
    <mergeCell ref="P41:T41"/>
    <mergeCell ref="A328:Z328"/>
    <mergeCell ref="A157:Z157"/>
    <mergeCell ref="A35:O36"/>
    <mergeCell ref="D149:E149"/>
    <mergeCell ref="D22:E22"/>
    <mergeCell ref="D447:E447"/>
    <mergeCell ref="A127:O128"/>
    <mergeCell ref="P301:T301"/>
    <mergeCell ref="P34:T34"/>
    <mergeCell ref="A9:C9"/>
    <mergeCell ref="P125:T125"/>
    <mergeCell ref="D202:E202"/>
    <mergeCell ref="A478:O479"/>
    <mergeCell ref="P348:T348"/>
    <mergeCell ref="D294:E294"/>
    <mergeCell ref="P323:T323"/>
    <mergeCell ref="A414:Z414"/>
    <mergeCell ref="D231:E231"/>
    <mergeCell ref="A91:Z91"/>
    <mergeCell ref="P70:V70"/>
    <mergeCell ref="A156:Z156"/>
    <mergeCell ref="P32:V32"/>
    <mergeCell ref="A400:O401"/>
    <mergeCell ref="D257:E257"/>
    <mergeCell ref="P214:T214"/>
    <mergeCell ref="D213:E213"/>
    <mergeCell ref="D86:E86"/>
    <mergeCell ref="A457:Z457"/>
    <mergeCell ref="A110:O111"/>
    <mergeCell ref="P107:T107"/>
    <mergeCell ref="P101:T101"/>
    <mergeCell ref="P63:V63"/>
    <mergeCell ref="D386:E386"/>
    <mergeCell ref="D498:D499"/>
    <mergeCell ref="D481:E481"/>
    <mergeCell ref="P226:T226"/>
    <mergeCell ref="F498:F499"/>
    <mergeCell ref="D256:E256"/>
    <mergeCell ref="D207:E207"/>
    <mergeCell ref="P462:T462"/>
    <mergeCell ref="P164:T164"/>
    <mergeCell ref="A150:O151"/>
    <mergeCell ref="D299:E299"/>
    <mergeCell ref="D370:E370"/>
    <mergeCell ref="P405:V405"/>
    <mergeCell ref="P399:T399"/>
    <mergeCell ref="P413:V413"/>
    <mergeCell ref="D159:E159"/>
    <mergeCell ref="A403:Z403"/>
    <mergeCell ref="P382:V382"/>
    <mergeCell ref="P357:V357"/>
    <mergeCell ref="D459:E459"/>
    <mergeCell ref="A271:Z271"/>
    <mergeCell ref="P240:V240"/>
    <mergeCell ref="Y498:Y499"/>
    <mergeCell ref="A412:O413"/>
    <mergeCell ref="D225:E225"/>
    <mergeCell ref="P498:P499"/>
    <mergeCell ref="AB17:AB18"/>
    <mergeCell ref="I497:R497"/>
    <mergeCell ref="A283:Z283"/>
    <mergeCell ref="D446:E446"/>
    <mergeCell ref="A277:Z277"/>
    <mergeCell ref="P44:V44"/>
    <mergeCell ref="H5:M5"/>
    <mergeCell ref="P31:V31"/>
    <mergeCell ref="D212:E212"/>
    <mergeCell ref="D317:E317"/>
    <mergeCell ref="A456:Z456"/>
    <mergeCell ref="Y497:Z497"/>
    <mergeCell ref="A341:Z341"/>
    <mergeCell ref="P225:T225"/>
    <mergeCell ref="P461:T461"/>
    <mergeCell ref="D304:E304"/>
    <mergeCell ref="D6:M6"/>
    <mergeCell ref="P175:T175"/>
    <mergeCell ref="A85:Z85"/>
    <mergeCell ref="A278:Z278"/>
    <mergeCell ref="P460:T460"/>
    <mergeCell ref="D143:E143"/>
    <mergeCell ref="P398:T398"/>
    <mergeCell ref="P487:T487"/>
    <mergeCell ref="A235:O236"/>
    <mergeCell ref="A288:Z288"/>
    <mergeCell ref="D153:E153"/>
    <mergeCell ref="P318:T318"/>
    <mergeCell ref="P256:T256"/>
    <mergeCell ref="V6:W9"/>
    <mergeCell ref="D199:E199"/>
    <mergeCell ref="D364:E364"/>
    <mergeCell ref="P109:T109"/>
    <mergeCell ref="A59:Z59"/>
    <mergeCell ref="P274:T274"/>
    <mergeCell ref="D186:E186"/>
    <mergeCell ref="P345:T345"/>
    <mergeCell ref="P22:T22"/>
    <mergeCell ref="D428:E428"/>
    <mergeCell ref="P40:T40"/>
    <mergeCell ref="P236:V236"/>
    <mergeCell ref="P257:T257"/>
    <mergeCell ref="P80:T80"/>
    <mergeCell ref="Z17:Z18"/>
    <mergeCell ref="P173:V173"/>
    <mergeCell ref="A172:O173"/>
    <mergeCell ref="P227:T227"/>
    <mergeCell ref="AA17:AA18"/>
    <mergeCell ref="H10:M10"/>
    <mergeCell ref="AC17:AC18"/>
    <mergeCell ref="P279:T279"/>
    <mergeCell ref="A420:Z420"/>
    <mergeCell ref="P472:T472"/>
    <mergeCell ref="D393:E393"/>
    <mergeCell ref="A224:Z224"/>
    <mergeCell ref="P108:T108"/>
    <mergeCell ref="A104:O105"/>
    <mergeCell ref="A435:Z435"/>
    <mergeCell ref="P177:T177"/>
    <mergeCell ref="P93:T93"/>
    <mergeCell ref="P57:V57"/>
    <mergeCell ref="G17:G18"/>
    <mergeCell ref="P121:V121"/>
    <mergeCell ref="D80:E80"/>
    <mergeCell ref="P130:T130"/>
    <mergeCell ref="D136:E136"/>
    <mergeCell ref="P46:T46"/>
    <mergeCell ref="P409:T409"/>
    <mergeCell ref="D461:E461"/>
    <mergeCell ref="P61:T61"/>
    <mergeCell ref="D200:E200"/>
    <mergeCell ref="H17:H18"/>
    <mergeCell ref="A146:Z146"/>
    <mergeCell ref="P388:T388"/>
    <mergeCell ref="P459:T459"/>
    <mergeCell ref="D198:E198"/>
    <mergeCell ref="P275:V275"/>
    <mergeCell ref="P104:V104"/>
    <mergeCell ref="D427:E427"/>
    <mergeCell ref="P27:T27"/>
    <mergeCell ref="P325:T325"/>
    <mergeCell ref="D75:E75"/>
    <mergeCell ref="P390:T390"/>
    <mergeCell ref="D298:E298"/>
    <mergeCell ref="D181:E181"/>
    <mergeCell ref="A221:O222"/>
    <mergeCell ref="A158:Z158"/>
    <mergeCell ref="D273:E273"/>
    <mergeCell ref="P252:V252"/>
    <mergeCell ref="P105:V105"/>
    <mergeCell ref="P366:V366"/>
    <mergeCell ref="A144:O145"/>
    <mergeCell ref="P212:T212"/>
    <mergeCell ref="P359:T359"/>
    <mergeCell ref="A178:O179"/>
    <mergeCell ref="D203:E203"/>
    <mergeCell ref="P232:T232"/>
    <mergeCell ref="P330:T330"/>
    <mergeCell ref="P159:T159"/>
    <mergeCell ref="D438:E438"/>
    <mergeCell ref="D267:E267"/>
    <mergeCell ref="D425:E425"/>
    <mergeCell ref="D359:E359"/>
    <mergeCell ref="A486:Z486"/>
    <mergeCell ref="P483:V483"/>
    <mergeCell ref="D436:E436"/>
    <mergeCell ref="A305:O306"/>
    <mergeCell ref="P346:T346"/>
    <mergeCell ref="D292:E292"/>
    <mergeCell ref="A243:O244"/>
    <mergeCell ref="D227:E227"/>
    <mergeCell ref="A463:O464"/>
    <mergeCell ref="D215:E215"/>
    <mergeCell ref="P194:V194"/>
    <mergeCell ref="P317:T317"/>
    <mergeCell ref="D323:E323"/>
    <mergeCell ref="D394:E394"/>
    <mergeCell ref="D279:E279"/>
    <mergeCell ref="A254:Z254"/>
    <mergeCell ref="J9:M9"/>
    <mergeCell ref="D348:E348"/>
    <mergeCell ref="P141:T141"/>
    <mergeCell ref="P454:V454"/>
    <mergeCell ref="D62:E62"/>
    <mergeCell ref="D56:E56"/>
    <mergeCell ref="Q498:Q499"/>
    <mergeCell ref="P233:T233"/>
    <mergeCell ref="S498:S499"/>
    <mergeCell ref="D347:E347"/>
    <mergeCell ref="P304:T304"/>
    <mergeCell ref="D176:E176"/>
    <mergeCell ref="A154:O155"/>
    <mergeCell ref="P155:V155"/>
    <mergeCell ref="D114:E114"/>
    <mergeCell ref="P143:T143"/>
    <mergeCell ref="P248:T248"/>
    <mergeCell ref="A365:O366"/>
    <mergeCell ref="D51:E51"/>
    <mergeCell ref="P477:T477"/>
    <mergeCell ref="D349:E349"/>
    <mergeCell ref="A38:Z38"/>
    <mergeCell ref="P455:V455"/>
    <mergeCell ref="A454:O455"/>
    <mergeCell ref="R498:R499"/>
    <mergeCell ref="P313:V313"/>
    <mergeCell ref="P380:T380"/>
    <mergeCell ref="P58:V58"/>
    <mergeCell ref="A13:M13"/>
    <mergeCell ref="A119:Z119"/>
    <mergeCell ref="D87:E87"/>
    <mergeCell ref="P244:V244"/>
    <mergeCell ref="A367:Z367"/>
    <mergeCell ref="P115:T115"/>
    <mergeCell ref="D61:E61"/>
    <mergeCell ref="A15:M15"/>
    <mergeCell ref="P238:T238"/>
    <mergeCell ref="D346:E346"/>
    <mergeCell ref="P229:T229"/>
    <mergeCell ref="A419:Z419"/>
    <mergeCell ref="D477:E477"/>
    <mergeCell ref="P375:T375"/>
    <mergeCell ref="D125:E125"/>
    <mergeCell ref="P446:T446"/>
    <mergeCell ref="P207:T207"/>
    <mergeCell ref="P299:T299"/>
    <mergeCell ref="P172:V172"/>
    <mergeCell ref="P150:V150"/>
    <mergeCell ref="T6:U9"/>
    <mergeCell ref="P319:V319"/>
    <mergeCell ref="Q10:R10"/>
    <mergeCell ref="D41:E41"/>
    <mergeCell ref="A490:O495"/>
    <mergeCell ref="A37:Z37"/>
    <mergeCell ref="P320:V320"/>
    <mergeCell ref="P314:V314"/>
    <mergeCell ref="P387:T387"/>
    <mergeCell ref="A139:Z139"/>
    <mergeCell ref="D422:E422"/>
    <mergeCell ref="D74:E74"/>
    <mergeCell ref="P151:V151"/>
    <mergeCell ref="D130:E130"/>
    <mergeCell ref="P451:T451"/>
    <mergeCell ref="P449:V449"/>
    <mergeCell ref="D201:E201"/>
    <mergeCell ref="A204:O205"/>
    <mergeCell ref="P87:T87"/>
    <mergeCell ref="D68:E68"/>
    <mergeCell ref="D424:E424"/>
    <mergeCell ref="P322:T322"/>
    <mergeCell ref="A285:O286"/>
    <mergeCell ref="P211:T211"/>
    <mergeCell ref="T5:U5"/>
    <mergeCell ref="P76:T76"/>
    <mergeCell ref="G498:G499"/>
    <mergeCell ref="V5:W5"/>
    <mergeCell ref="P374:T374"/>
    <mergeCell ref="I498:I499"/>
    <mergeCell ref="D246:E246"/>
    <mergeCell ref="P203:T203"/>
    <mergeCell ref="D46:E46"/>
    <mergeCell ref="D40:E40"/>
    <mergeCell ref="A295:O296"/>
    <mergeCell ref="D338:E338"/>
    <mergeCell ref="D233:E233"/>
    <mergeCell ref="D409:E409"/>
    <mergeCell ref="Q8:R8"/>
    <mergeCell ref="P311:T311"/>
    <mergeCell ref="P438:T438"/>
    <mergeCell ref="D444:E444"/>
    <mergeCell ref="P267:T267"/>
    <mergeCell ref="D248:E248"/>
    <mergeCell ref="D219:E219"/>
    <mergeCell ref="P425:T425"/>
    <mergeCell ref="P83:V83"/>
    <mergeCell ref="A82:O83"/>
    <mergeCell ref="A12:M12"/>
    <mergeCell ref="A180:Z180"/>
    <mergeCell ref="D487:E487"/>
    <mergeCell ref="P74:T74"/>
    <mergeCell ref="P243:V243"/>
    <mergeCell ref="A190:Z190"/>
    <mergeCell ref="A19:Z19"/>
    <mergeCell ref="P310:T310"/>
    <mergeCell ref="A14:M14"/>
    <mergeCell ref="D280:E280"/>
    <mergeCell ref="A160:O161"/>
    <mergeCell ref="A353:Z353"/>
    <mergeCell ref="P163:T163"/>
    <mergeCell ref="D109:E109"/>
    <mergeCell ref="A480:Z480"/>
    <mergeCell ref="D467:E467"/>
    <mergeCell ref="P424:T424"/>
    <mergeCell ref="D345:E345"/>
    <mergeCell ref="A79:Z79"/>
    <mergeCell ref="D399:E399"/>
    <mergeCell ref="A439:O440"/>
    <mergeCell ref="P309:T309"/>
    <mergeCell ref="P88:T88"/>
    <mergeCell ref="P51:T51"/>
    <mergeCell ref="P15:T16"/>
    <mergeCell ref="A132:O133"/>
    <mergeCell ref="D116:E116"/>
    <mergeCell ref="A275:O276"/>
    <mergeCell ref="P219:T219"/>
    <mergeCell ref="A335:Z335"/>
    <mergeCell ref="P272:T272"/>
    <mergeCell ref="D460:E460"/>
    <mergeCell ref="P210:T210"/>
    <mergeCell ref="P439:V439"/>
    <mergeCell ref="D398:E398"/>
    <mergeCell ref="A69:O70"/>
    <mergeCell ref="P433:V433"/>
    <mergeCell ref="P308:T308"/>
    <mergeCell ref="D416:E416"/>
    <mergeCell ref="P427:T427"/>
    <mergeCell ref="D264:E264"/>
    <mergeCell ref="D93:E93"/>
    <mergeCell ref="D391:E391"/>
    <mergeCell ref="D220:E220"/>
    <mergeCell ref="A195:Z195"/>
    <mergeCell ref="P434:V434"/>
    <mergeCell ref="A433:O434"/>
    <mergeCell ref="A253:Z253"/>
    <mergeCell ref="A483:O484"/>
    <mergeCell ref="D169:E169"/>
    <mergeCell ref="P204:V204"/>
    <mergeCell ref="P82:V82"/>
    <mergeCell ref="A134:Z134"/>
    <mergeCell ref="P440:V440"/>
    <mergeCell ref="P303:T303"/>
    <mergeCell ref="D108:E108"/>
    <mergeCell ref="D330:E330"/>
    <mergeCell ref="A421:Z421"/>
    <mergeCell ref="A98:Z98"/>
    <mergeCell ref="P306:V306"/>
    <mergeCell ref="D350:E350"/>
    <mergeCell ref="P110:V110"/>
    <mergeCell ref="A162:Z162"/>
    <mergeCell ref="D325:E325"/>
    <mergeCell ref="P208:T208"/>
    <mergeCell ref="P484:V484"/>
    <mergeCell ref="P324:T324"/>
    <mergeCell ref="P153:T153"/>
    <mergeCell ref="P221:V221"/>
    <mergeCell ref="P326:V326"/>
    <mergeCell ref="P393:T393"/>
    <mergeCell ref="D374:E374"/>
    <mergeCell ref="A5:C5"/>
    <mergeCell ref="P418:V418"/>
    <mergeCell ref="P412:V412"/>
    <mergeCell ref="A237:Z237"/>
    <mergeCell ref="P64:V64"/>
    <mergeCell ref="H498:H499"/>
    <mergeCell ref="P362:V362"/>
    <mergeCell ref="J498:J499"/>
    <mergeCell ref="A485:Z485"/>
    <mergeCell ref="A174:Z174"/>
    <mergeCell ref="D337:E337"/>
    <mergeCell ref="D166:E166"/>
    <mergeCell ref="P128:V128"/>
    <mergeCell ref="A17:A18"/>
    <mergeCell ref="P300:T300"/>
    <mergeCell ref="K17:K18"/>
    <mergeCell ref="C17:C18"/>
    <mergeCell ref="P431:T431"/>
    <mergeCell ref="D103:E103"/>
    <mergeCell ref="A488:O489"/>
    <mergeCell ref="D230:E230"/>
    <mergeCell ref="D168:E168"/>
    <mergeCell ref="D466:E466"/>
    <mergeCell ref="P66:T66"/>
    <mergeCell ref="A6:C6"/>
    <mergeCell ref="D309:E309"/>
    <mergeCell ref="D113:E113"/>
    <mergeCell ref="P416:T416"/>
    <mergeCell ref="P167:T167"/>
    <mergeCell ref="P142:T142"/>
    <mergeCell ref="D148:E148"/>
    <mergeCell ref="D88:E88"/>
    <mergeCell ref="D26:E26"/>
    <mergeCell ref="D324:E324"/>
    <mergeCell ref="D311:E311"/>
    <mergeCell ref="D115:E115"/>
    <mergeCell ref="P55:T55"/>
    <mergeCell ref="P280:T280"/>
    <mergeCell ref="Q12:R12"/>
    <mergeCell ref="P169:T169"/>
    <mergeCell ref="P411:T411"/>
    <mergeCell ref="D388:E388"/>
    <mergeCell ref="P183:V183"/>
    <mergeCell ref="P246:T246"/>
    <mergeCell ref="A43:O44"/>
    <mergeCell ref="P133:V133"/>
    <mergeCell ref="D390:E390"/>
    <mergeCell ref="A123:Z123"/>
    <mergeCell ref="Q9:R9"/>
    <mergeCell ref="P312:T312"/>
    <mergeCell ref="D451:E451"/>
    <mergeCell ref="D255:E255"/>
    <mergeCell ref="P36:V36"/>
    <mergeCell ref="P478:V478"/>
    <mergeCell ref="D322:E322"/>
    <mergeCell ref="Q11:R11"/>
    <mergeCell ref="K498:K499"/>
    <mergeCell ref="D453:E453"/>
    <mergeCell ref="P417:V417"/>
    <mergeCell ref="P467:T467"/>
    <mergeCell ref="P442:T442"/>
    <mergeCell ref="P489:V489"/>
    <mergeCell ref="P491:V491"/>
    <mergeCell ref="P127:V127"/>
    <mergeCell ref="D9:E9"/>
    <mergeCell ref="P197:T197"/>
    <mergeCell ref="F9:G9"/>
    <mergeCell ref="P53:T53"/>
    <mergeCell ref="D167:E167"/>
    <mergeCell ref="P422:T422"/>
    <mergeCell ref="P289:T289"/>
    <mergeCell ref="D232:E232"/>
    <mergeCell ref="B498:B499"/>
    <mergeCell ref="A184:Z184"/>
    <mergeCell ref="P48:V48"/>
    <mergeCell ref="P490:V490"/>
    <mergeCell ref="P426:T426"/>
    <mergeCell ref="P255:T255"/>
    <mergeCell ref="A342:Z342"/>
    <mergeCell ref="A407:Z407"/>
    <mergeCell ref="P192:T192"/>
    <mergeCell ref="P428:T428"/>
    <mergeCell ref="D100:E100"/>
    <mergeCell ref="P284:T284"/>
    <mergeCell ref="P113:T113"/>
    <mergeCell ref="A471:Z471"/>
    <mergeCell ref="P250:T250"/>
    <mergeCell ref="D329:E329"/>
    <mergeCell ref="A402:Z402"/>
    <mergeCell ref="D229:E229"/>
    <mergeCell ref="P131:T131"/>
    <mergeCell ref="P187:T187"/>
    <mergeCell ref="D375:E375"/>
    <mergeCell ref="P429:T429"/>
    <mergeCell ref="P258:T258"/>
    <mergeCell ref="D369:E369"/>
    <mergeCell ref="D1:F1"/>
    <mergeCell ref="P466:T466"/>
    <mergeCell ref="A71:Z71"/>
    <mergeCell ref="P488:V488"/>
    <mergeCell ref="A307:Z307"/>
    <mergeCell ref="P282:V282"/>
    <mergeCell ref="P111:V111"/>
    <mergeCell ref="J17:J18"/>
    <mergeCell ref="L17:L18"/>
    <mergeCell ref="P17:T18"/>
    <mergeCell ref="P423:T423"/>
    <mergeCell ref="A182:O183"/>
    <mergeCell ref="P52:T52"/>
    <mergeCell ref="A117:O118"/>
    <mergeCell ref="P350:T350"/>
    <mergeCell ref="P481:T481"/>
    <mergeCell ref="I17:I18"/>
    <mergeCell ref="D141:E141"/>
    <mergeCell ref="A319:O320"/>
    <mergeCell ref="D135:E135"/>
    <mergeCell ref="A417:O418"/>
    <mergeCell ref="P470:V470"/>
    <mergeCell ref="D72:E72"/>
    <mergeCell ref="P295:V295"/>
    <mergeCell ref="U498:U499"/>
    <mergeCell ref="P475:V475"/>
    <mergeCell ref="W498:W499"/>
    <mergeCell ref="P269:V269"/>
    <mergeCell ref="A45:Z45"/>
    <mergeCell ref="A458:Z458"/>
    <mergeCell ref="A343:Z343"/>
    <mergeCell ref="A287:Z287"/>
    <mergeCell ref="P35:V35"/>
    <mergeCell ref="P333:V333"/>
    <mergeCell ref="D316:E316"/>
    <mergeCell ref="P273:T273"/>
    <mergeCell ref="D387:E387"/>
    <mergeCell ref="D443:E443"/>
    <mergeCell ref="D272:E272"/>
    <mergeCell ref="A218:Z218"/>
    <mergeCell ref="D210:E210"/>
    <mergeCell ref="D308:E308"/>
    <mergeCell ref="D380:E380"/>
    <mergeCell ref="P337:T337"/>
    <mergeCell ref="D209:E209"/>
    <mergeCell ref="P188:V188"/>
    <mergeCell ref="P166:T166"/>
    <mergeCell ref="D445:E445"/>
    <mergeCell ref="P396:V396"/>
    <mergeCell ref="A395:O396"/>
    <mergeCell ref="P259:T259"/>
    <mergeCell ref="P148:T148"/>
    <mergeCell ref="A47:O48"/>
    <mergeCell ref="A96:O97"/>
    <mergeCell ref="P482:T482"/>
    <mergeCell ref="D354:E354"/>
    <mergeCell ref="A332:O333"/>
    <mergeCell ref="D274:E274"/>
    <mergeCell ref="D301:E301"/>
    <mergeCell ref="D147:E147"/>
    <mergeCell ref="P116:T116"/>
    <mergeCell ref="P103:T103"/>
    <mergeCell ref="P230:T230"/>
    <mergeCell ref="A469:O470"/>
    <mergeCell ref="D211:E211"/>
    <mergeCell ref="P168:T168"/>
    <mergeCell ref="P178:V178"/>
    <mergeCell ref="P276:V276"/>
    <mergeCell ref="P463:V463"/>
    <mergeCell ref="A263:Z263"/>
    <mergeCell ref="P264:T264"/>
    <mergeCell ref="P68:T68"/>
    <mergeCell ref="H1:Q1"/>
    <mergeCell ref="A448:O449"/>
    <mergeCell ref="A99:Z99"/>
    <mergeCell ref="A397:Z397"/>
    <mergeCell ref="D214:E214"/>
    <mergeCell ref="D284:E284"/>
    <mergeCell ref="P222:V222"/>
    <mergeCell ref="P193:V193"/>
    <mergeCell ref="P120:T120"/>
    <mergeCell ref="D259:E259"/>
    <mergeCell ref="D28:E28"/>
    <mergeCell ref="D432:E432"/>
    <mergeCell ref="P171:T171"/>
    <mergeCell ref="P340:V340"/>
    <mergeCell ref="P242:T242"/>
    <mergeCell ref="A239:O240"/>
    <mergeCell ref="D92:E92"/>
    <mergeCell ref="D55:E55"/>
    <mergeCell ref="D30:E30"/>
    <mergeCell ref="D67:E67"/>
    <mergeCell ref="A140:Z140"/>
    <mergeCell ref="D5:E5"/>
    <mergeCell ref="D303:E303"/>
    <mergeCell ref="P42:T42"/>
    <mergeCell ref="D7:M7"/>
    <mergeCell ref="A373:Z373"/>
    <mergeCell ref="A405:O406"/>
    <mergeCell ref="P327:V327"/>
    <mergeCell ref="A152:Z152"/>
    <mergeCell ref="P92:T92"/>
    <mergeCell ref="A450:Z450"/>
    <mergeCell ref="P394:T394"/>
    <mergeCell ref="D442:E442"/>
    <mergeCell ref="D302:E302"/>
    <mergeCell ref="D429:E429"/>
    <mergeCell ref="P29:T29"/>
    <mergeCell ref="P100:T100"/>
    <mergeCell ref="P265:T265"/>
    <mergeCell ref="P94:T94"/>
    <mergeCell ref="D379:E379"/>
    <mergeCell ref="D208:E208"/>
    <mergeCell ref="D81:E81"/>
    <mergeCell ref="D8:M8"/>
    <mergeCell ref="D300:E300"/>
    <mergeCell ref="P329:T329"/>
    <mergeCell ref="P251:V251"/>
    <mergeCell ref="P118:V118"/>
    <mergeCell ref="A241:Z241"/>
    <mergeCell ref="A50:Z50"/>
    <mergeCell ref="P96:V96"/>
    <mergeCell ref="W17:W18"/>
    <mergeCell ref="P261:V261"/>
    <mergeCell ref="P90:V90"/>
    <mergeCell ref="P332:V332"/>
    <mergeCell ref="P217:V217"/>
    <mergeCell ref="A384:Z384"/>
    <mergeCell ref="P161:V161"/>
    <mergeCell ref="A376:O377"/>
    <mergeCell ref="P234:T234"/>
    <mergeCell ref="P154:V154"/>
    <mergeCell ref="A321:Z321"/>
    <mergeCell ref="D142:E142"/>
    <mergeCell ref="P266:T266"/>
    <mergeCell ref="P95:T95"/>
    <mergeCell ref="P331:T331"/>
    <mergeCell ref="P182:V182"/>
    <mergeCell ref="D290:E290"/>
    <mergeCell ref="D94:E94"/>
    <mergeCell ref="A356:O357"/>
    <mergeCell ref="D52:E52"/>
    <mergeCell ref="D27:E27"/>
    <mergeCell ref="P26:T26"/>
    <mergeCell ref="P316:T316"/>
    <mergeCell ref="D66:E66"/>
    <mergeCell ref="D126:E126"/>
    <mergeCell ref="T498:T499"/>
    <mergeCell ref="P443:T443"/>
    <mergeCell ref="D197:E197"/>
    <mergeCell ref="D53:E53"/>
    <mergeCell ref="A84:Z84"/>
    <mergeCell ref="D411:E411"/>
    <mergeCell ref="D289:E289"/>
    <mergeCell ref="D482:E482"/>
    <mergeCell ref="P395:V395"/>
    <mergeCell ref="C497:H497"/>
    <mergeCell ref="P209:T209"/>
    <mergeCell ref="A385:Z385"/>
    <mergeCell ref="P147:T147"/>
    <mergeCell ref="P445:T445"/>
    <mergeCell ref="A193:O194"/>
    <mergeCell ref="A498:A499"/>
    <mergeCell ref="P473:T473"/>
    <mergeCell ref="S497:T497"/>
    <mergeCell ref="V498:V499"/>
    <mergeCell ref="P453:T453"/>
    <mergeCell ref="A474:O475"/>
    <mergeCell ref="R1:T1"/>
    <mergeCell ref="P28:T28"/>
    <mergeCell ref="A351:O352"/>
    <mergeCell ref="P392:T392"/>
    <mergeCell ref="P386:T386"/>
    <mergeCell ref="P215:T215"/>
    <mergeCell ref="A381:O382"/>
    <mergeCell ref="P165:T165"/>
    <mergeCell ref="P432:T432"/>
    <mergeCell ref="P400:V400"/>
    <mergeCell ref="A89:O90"/>
    <mergeCell ref="D73:E73"/>
    <mergeCell ref="P77:V77"/>
    <mergeCell ref="P30:T30"/>
    <mergeCell ref="P179:V179"/>
    <mergeCell ref="P290:T290"/>
    <mergeCell ref="P377:V377"/>
    <mergeCell ref="A63:O64"/>
    <mergeCell ref="B17:B18"/>
    <mergeCell ref="A77:O78"/>
    <mergeCell ref="D131:E131"/>
    <mergeCell ref="D258:E258"/>
    <mergeCell ref="P235:V235"/>
    <mergeCell ref="A358:Z358"/>
    <mergeCell ref="H9:I9"/>
    <mergeCell ref="P24:V24"/>
    <mergeCell ref="A49:Z49"/>
    <mergeCell ref="P260:V260"/>
    <mergeCell ref="P89:V89"/>
    <mergeCell ref="P389:T389"/>
    <mergeCell ref="A383:Z383"/>
    <mergeCell ref="A334:Z334"/>
    <mergeCell ref="P391:T391"/>
    <mergeCell ref="D312:E312"/>
    <mergeCell ref="P220:T220"/>
    <mergeCell ref="A65:Z65"/>
    <mergeCell ref="A363:Z363"/>
    <mergeCell ref="D238:E238"/>
    <mergeCell ref="A216:O217"/>
    <mergeCell ref="P86:T86"/>
    <mergeCell ref="P213:T213"/>
    <mergeCell ref="A281:O282"/>
    <mergeCell ref="A378:Z378"/>
    <mergeCell ref="P249:T249"/>
    <mergeCell ref="P81:T81"/>
    <mergeCell ref="P56:T56"/>
    <mergeCell ref="V10:W10"/>
    <mergeCell ref="P379:T379"/>
    <mergeCell ref="D473:E473"/>
    <mergeCell ref="D60:E60"/>
    <mergeCell ref="P73:T73"/>
    <mergeCell ref="P437:T437"/>
    <mergeCell ref="D187:E187"/>
    <mergeCell ref="A361:O362"/>
    <mergeCell ref="P231:T231"/>
    <mergeCell ref="D423:E423"/>
    <mergeCell ref="P302:T302"/>
    <mergeCell ref="D472:E472"/>
    <mergeCell ref="D410:E410"/>
    <mergeCell ref="A441:Z441"/>
    <mergeCell ref="A270:Z270"/>
    <mergeCell ref="A368:Z368"/>
    <mergeCell ref="D426:E426"/>
    <mergeCell ref="P464:V464"/>
    <mergeCell ref="P452:T452"/>
    <mergeCell ref="P448:V448"/>
    <mergeCell ref="P404:T404"/>
    <mergeCell ref="D360:E360"/>
    <mergeCell ref="A124:Z124"/>
    <mergeCell ref="D431:E431"/>
    <mergeCell ref="P170:T170"/>
    <mergeCell ref="P468:T46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:X30 X40:X41 X46 X51:X52 X55:X56 X60 X62 X74 X76 X80:X81 X86 X88 X92 X95 X100:X102 X113:X116 X120 X125:X126 X130:X131 X136 X142 X147 X149 X163 X165:X167 X169 X187 X196:X201 X203 X209:X215 X219 X228 X233 X255 X257 X259 X274 X284 X290:X294 X298:X299 X301:X302 X304 X308 X311 X316:X318 X325 X336:X338 X344:X347 X350 X354 X359:X360 X369:X370 X374 X379:X380 X386 X388 X398:X399 X408 X422:X424 X427 X436 X442:X444 X461 X472:X473 X477" xr:uid="{00000000-0002-0000-0000-000011000000}">
      <formula1>IF(AK29&gt;0,OR(X29=0,AND(IF(X29-AK29&gt;=0,TRUE,FALSE),X29&gt;0,IF(X29/H29=ROUND(X29/H29,0),TRUE,FALSE))),FALSE)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751</v>
      </c>
      <c r="H1" s="52"/>
    </row>
    <row r="3" spans="2:8" x14ac:dyDescent="0.2">
      <c r="B3" s="47" t="s">
        <v>752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753</v>
      </c>
      <c r="D6" s="47" t="s">
        <v>754</v>
      </c>
      <c r="E6" s="47"/>
    </row>
    <row r="8" spans="2:8" x14ac:dyDescent="0.2">
      <c r="B8" s="47" t="s">
        <v>19</v>
      </c>
      <c r="C8" s="47" t="s">
        <v>753</v>
      </c>
      <c r="D8" s="47"/>
      <c r="E8" s="47"/>
    </row>
    <row r="10" spans="2:8" x14ac:dyDescent="0.2">
      <c r="B10" s="47" t="s">
        <v>755</v>
      </c>
      <c r="C10" s="47"/>
      <c r="D10" s="47"/>
      <c r="E10" s="47"/>
    </row>
    <row r="11" spans="2:8" x14ac:dyDescent="0.2">
      <c r="B11" s="47" t="s">
        <v>756</v>
      </c>
      <c r="C11" s="47"/>
      <c r="D11" s="47"/>
      <c r="E11" s="47"/>
    </row>
    <row r="12" spans="2:8" x14ac:dyDescent="0.2">
      <c r="B12" s="47" t="s">
        <v>757</v>
      </c>
      <c r="C12" s="47"/>
      <c r="D12" s="47"/>
      <c r="E12" s="47"/>
    </row>
    <row r="13" spans="2:8" x14ac:dyDescent="0.2">
      <c r="B13" s="47" t="s">
        <v>758</v>
      </c>
      <c r="C13" s="47"/>
      <c r="D13" s="47"/>
      <c r="E13" s="47"/>
    </row>
    <row r="14" spans="2:8" x14ac:dyDescent="0.2">
      <c r="B14" s="47" t="s">
        <v>759</v>
      </c>
      <c r="C14" s="47"/>
      <c r="D14" s="47"/>
      <c r="E14" s="47"/>
    </row>
    <row r="15" spans="2:8" x14ac:dyDescent="0.2">
      <c r="B15" s="47" t="s">
        <v>760</v>
      </c>
      <c r="C15" s="47"/>
      <c r="D15" s="47"/>
      <c r="E15" s="47"/>
    </row>
    <row r="16" spans="2:8" x14ac:dyDescent="0.2">
      <c r="B16" s="47" t="s">
        <v>761</v>
      </c>
      <c r="C16" s="47"/>
      <c r="D16" s="47"/>
      <c r="E16" s="47"/>
    </row>
    <row r="17" spans="2:5" x14ac:dyDescent="0.2">
      <c r="B17" s="47" t="s">
        <v>762</v>
      </c>
      <c r="C17" s="47"/>
      <c r="D17" s="47"/>
      <c r="E17" s="47"/>
    </row>
    <row r="18" spans="2:5" x14ac:dyDescent="0.2">
      <c r="B18" s="47" t="s">
        <v>763</v>
      </c>
      <c r="C18" s="47"/>
      <c r="D18" s="47"/>
      <c r="E18" s="47"/>
    </row>
    <row r="19" spans="2:5" x14ac:dyDescent="0.2">
      <c r="B19" s="47" t="s">
        <v>764</v>
      </c>
      <c r="C19" s="47"/>
      <c r="D19" s="47"/>
      <c r="E19" s="47"/>
    </row>
    <row r="20" spans="2:5" x14ac:dyDescent="0.2">
      <c r="B20" s="47" t="s">
        <v>765</v>
      </c>
      <c r="C20" s="47"/>
      <c r="D20" s="47"/>
      <c r="E20" s="47"/>
    </row>
  </sheetData>
  <sheetProtection algorithmName="SHA-512" hashValue="NAIXsgQB2/GNNbKRXJpQr6+vkWn9vZKzd+8R5zPbMIB/OlNKwKlhKXWiieuhf2FB6PGEGxNzKvsvEJEDSHwARA==" saltValue="NEjtz6VHokuOeXTVtmzD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2025-10-31T07:22:23Z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