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Поляков\"/>
    </mc:Choice>
  </mc:AlternateContent>
  <xr:revisionPtr revIDLastSave="0" documentId="13_ncr:1_{037160F1-0626-4809-A731-570D3ABC20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43" i="1" l="1"/>
  <c r="Z127" i="1"/>
  <c r="Z82" i="1"/>
  <c r="Y31" i="1"/>
  <c r="Y43" i="1"/>
  <c r="Y493" i="1" s="1"/>
  <c r="Y58" i="1"/>
  <c r="Y64" i="1"/>
  <c r="Y70" i="1"/>
  <c r="Y77" i="1"/>
  <c r="BP81" i="1"/>
  <c r="BN81" i="1"/>
  <c r="Z81" i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Z235" i="1" s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Z251" i="1" s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Z268" i="1" s="1"/>
  <c r="Y268" i="1"/>
  <c r="Z275" i="1"/>
  <c r="BP273" i="1"/>
  <c r="BN273" i="1"/>
  <c r="Z273" i="1"/>
  <c r="Y275" i="1"/>
  <c r="D499" i="1"/>
  <c r="H9" i="1"/>
  <c r="B499" i="1"/>
  <c r="X490" i="1"/>
  <c r="X492" i="1" s="1"/>
  <c r="X491" i="1"/>
  <c r="X493" i="1"/>
  <c r="Y24" i="1"/>
  <c r="Z27" i="1"/>
  <c r="Z31" i="1" s="1"/>
  <c r="BN27" i="1"/>
  <c r="Z29" i="1"/>
  <c r="BN29" i="1"/>
  <c r="C499" i="1"/>
  <c r="Z41" i="1"/>
  <c r="BN41" i="1"/>
  <c r="Y490" i="1" s="1"/>
  <c r="Y44" i="1"/>
  <c r="Z52" i="1"/>
  <c r="Z57" i="1" s="1"/>
  <c r="BN52" i="1"/>
  <c r="Z54" i="1"/>
  <c r="BN54" i="1"/>
  <c r="Z56" i="1"/>
  <c r="BN56" i="1"/>
  <c r="Z60" i="1"/>
  <c r="Z63" i="1" s="1"/>
  <c r="BN60" i="1"/>
  <c r="BP60" i="1"/>
  <c r="Y491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Z204" i="1" s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Z462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Z350" i="1" s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Z411" i="1" s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Z438" i="1" s="1"/>
  <c r="BP443" i="1"/>
  <c r="BN443" i="1"/>
  <c r="Z443" i="1"/>
  <c r="Z453" i="1"/>
  <c r="BP451" i="1"/>
  <c r="BN451" i="1"/>
  <c r="Z451" i="1"/>
  <c r="Y462" i="1"/>
  <c r="BP461" i="1"/>
  <c r="BN461" i="1"/>
  <c r="Z461" i="1"/>
  <c r="Y468" i="1"/>
  <c r="BP465" i="1"/>
  <c r="BN465" i="1"/>
  <c r="Z465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Y492" i="1" l="1"/>
  <c r="Z447" i="1"/>
  <c r="Z110" i="1"/>
  <c r="Z468" i="1"/>
  <c r="Z394" i="1"/>
  <c r="Z304" i="1"/>
  <c r="Z294" i="1"/>
  <c r="Z318" i="1"/>
  <c r="Z312" i="1"/>
  <c r="Z96" i="1"/>
  <c r="Z69" i="1"/>
  <c r="Z494" i="1" s="1"/>
  <c r="Y489" i="1"/>
  <c r="Z89" i="1"/>
  <c r="Z432" i="1"/>
  <c r="Z216" i="1"/>
  <c r="Z260" i="1"/>
  <c r="Z144" i="1"/>
</calcChain>
</file>

<file path=xl/sharedStrings.xml><?xml version="1.0" encoding="utf-8"?>
<sst xmlns="http://schemas.openxmlformats.org/spreadsheetml/2006/main" count="2320" uniqueCount="763">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</sst>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6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45964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0.41666666666666669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100</v>
      </c>
      <c r="Y40" s="542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9.2592592592592595</v>
      </c>
      <c r="Y43" s="543">
        <f>IFERROR(Y40/H40,"0")+IFERROR(Y41/H41,"0")+IFERROR(Y42/H42,"0")</f>
        <v>10</v>
      </c>
      <c r="Z43" s="543">
        <f>IFERROR(IF(Z40="",0,Z40),"0")+IFERROR(IF(Z41="",0,Z41),"0")+IFERROR(IF(Z42="",0,Z42),"0")</f>
        <v>0.1898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100</v>
      </c>
      <c r="Y44" s="543">
        <f>IFERROR(SUM(Y40:Y42),"0")</f>
        <v>108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50</v>
      </c>
      <c r="Y52" s="542">
        <f t="shared" si="0"/>
        <v>54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52.013888888888886</v>
      </c>
      <c r="BN52" s="64">
        <f t="shared" si="2"/>
        <v>56.17499999999999</v>
      </c>
      <c r="BO52" s="64">
        <f t="shared" si="3"/>
        <v>7.2337962962962965E-2</v>
      </c>
      <c r="BP52" s="64">
        <f t="shared" si="4"/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22.5</v>
      </c>
      <c r="Y56" s="542">
        <f t="shared" si="0"/>
        <v>22.5</v>
      </c>
      <c r="Z56" s="36">
        <f>IFERROR(IF(Y56=0,"",ROUNDUP(Y56/H56,0)*0.00902),"")</f>
        <v>4.5100000000000001E-2</v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23.549999999999997</v>
      </c>
      <c r="BN56" s="64">
        <f t="shared" si="2"/>
        <v>23.549999999999997</v>
      </c>
      <c r="BO56" s="64">
        <f t="shared" si="3"/>
        <v>3.787878787878788E-2</v>
      </c>
      <c r="BP56" s="64">
        <f t="shared" si="4"/>
        <v>3.787878787878788E-2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9.6296296296296298</v>
      </c>
      <c r="Y57" s="543">
        <f>IFERROR(Y51/H51,"0")+IFERROR(Y52/H52,"0")+IFERROR(Y53/H53,"0")+IFERROR(Y54/H54,"0")+IFERROR(Y55/H55,"0")+IFERROR(Y56/H56,"0")</f>
        <v>10</v>
      </c>
      <c r="Z57" s="543">
        <f>IFERROR(IF(Z51="",0,Z51),"0")+IFERROR(IF(Z52="",0,Z52),"0")+IFERROR(IF(Z53="",0,Z53),"0")+IFERROR(IF(Z54="",0,Z54),"0")+IFERROR(IF(Z55="",0,Z55),"0")+IFERROR(IF(Z56="",0,Z56),"0")</f>
        <v>0.14000000000000001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72.5</v>
      </c>
      <c r="Y58" s="543">
        <f>IFERROR(SUM(Y51:Y56),"0")</f>
        <v>76.5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0</v>
      </c>
      <c r="Y80" s="5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0</v>
      </c>
      <c r="Y82" s="543">
        <f>IFERROR(Y80/H80,"0")+IFERROR(Y81/H81,"0")</f>
        <v>0</v>
      </c>
      <c r="Z82" s="543">
        <f>IFERROR(IF(Z80="",0,Z80),"0")+IFERROR(IF(Z81="",0,Z81),"0")</f>
        <v>0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0</v>
      </c>
      <c r="Y83" s="543">
        <f>IFERROR(SUM(Y80:Y81),"0")</f>
        <v>0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0</v>
      </c>
      <c r="Y89" s="543">
        <f>IFERROR(Y86/H86,"0")+IFERROR(Y87/H87,"0")+IFERROR(Y88/H88,"0")</f>
        <v>0</v>
      </c>
      <c r="Z89" s="543">
        <f>IFERROR(IF(Z86="",0,Z86),"0")+IFERROR(IF(Z87="",0,Z87),"0")+IFERROR(IF(Z88="",0,Z88),"0")</f>
        <v>0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0</v>
      </c>
      <c r="Y90" s="543">
        <f>IFERROR(SUM(Y86:Y88),"0")</f>
        <v>0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150</v>
      </c>
      <c r="Y92" s="542">
        <f>IFERROR(IF(X92="",0,CEILING((X92/$H92),1)*$H92),"")</f>
        <v>153.9</v>
      </c>
      <c r="Z92" s="36">
        <f>IFERROR(IF(Y92=0,"",ROUNDUP(Y92/H92,0)*0.01898),"")</f>
        <v>0.36062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159.61111111111111</v>
      </c>
      <c r="BN92" s="64">
        <f>IFERROR(Y92*I92/H92,"0")</f>
        <v>163.761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45</v>
      </c>
      <c r="Y94" s="542">
        <f>IFERROR(IF(X94="",0,CEILING((X94/$H94),1)*$H94),"")</f>
        <v>45.900000000000006</v>
      </c>
      <c r="Z94" s="36">
        <f>IFERROR(IF(Y94=0,"",ROUNDUP(Y94/H94,0)*0.00651),"")</f>
        <v>0.11067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49.199999999999996</v>
      </c>
      <c r="BN94" s="64">
        <f>IFERROR(Y94*I94/H94,"0")</f>
        <v>50.183999999999997</v>
      </c>
      <c r="BO94" s="64">
        <f>IFERROR(1/J94*(X94/H94),"0")</f>
        <v>9.1575091575091569E-2</v>
      </c>
      <c r="BP94" s="64">
        <f>IFERROR(1/J94*(Y94/H94),"0")</f>
        <v>9.3406593406593408E-2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35.185185185185183</v>
      </c>
      <c r="Y96" s="543">
        <f>IFERROR(Y92/H92,"0")+IFERROR(Y93/H93,"0")+IFERROR(Y94/H94,"0")+IFERROR(Y95/H95,"0")</f>
        <v>36</v>
      </c>
      <c r="Z96" s="543">
        <f>IFERROR(IF(Z92="",0,Z92),"0")+IFERROR(IF(Z93="",0,Z93),"0")+IFERROR(IF(Z94="",0,Z94),"0")+IFERROR(IF(Z95="",0,Z95),"0")</f>
        <v>0.47128999999999999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195</v>
      </c>
      <c r="Y97" s="543">
        <f>IFERROR(SUM(Y92:Y95),"0")</f>
        <v>199.8</v>
      </c>
      <c r="Z97" s="37"/>
      <c r="AA97" s="544"/>
      <c r="AB97" s="544"/>
      <c r="AC97" s="544"/>
    </row>
    <row r="98" spans="1:68" ht="16.5" customHeight="1" x14ac:dyDescent="0.25">
      <c r="A98" s="558" t="s">
        <v>192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100</v>
      </c>
      <c r="Y100" s="542">
        <f>IFERROR(IF(X100="",0,CEILING((X100/$H100),1)*$H100),"")</f>
        <v>108</v>
      </c>
      <c r="Z100" s="36">
        <f>IFERROR(IF(Y100=0,"",ROUNDUP(Y100/H100,0)*0.01898),"")</f>
        <v>0.1898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104.02777777777777</v>
      </c>
      <c r="BN100" s="64">
        <f>IFERROR(Y100*I100/H100,"0")</f>
        <v>112.34999999999998</v>
      </c>
      <c r="BO100" s="64">
        <f>IFERROR(1/J100*(X100/H100),"0")</f>
        <v>0.14467592592592593</v>
      </c>
      <c r="BP100" s="64">
        <f>IFERROR(1/J100*(Y100/H100),"0")</f>
        <v>0.15625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9.2592592592592595</v>
      </c>
      <c r="Y104" s="543">
        <f>IFERROR(Y100/H100,"0")+IFERROR(Y101/H101,"0")+IFERROR(Y102/H102,"0")+IFERROR(Y103/H103,"0")</f>
        <v>10</v>
      </c>
      <c r="Z104" s="543">
        <f>IFERROR(IF(Z100="",0,Z100),"0")+IFERROR(IF(Z101="",0,Z101),"0")+IFERROR(IF(Z102="",0,Z102),"0")+IFERROR(IF(Z103="",0,Z103),"0")</f>
        <v>0.1898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100</v>
      </c>
      <c r="Y105" s="543">
        <f>IFERROR(SUM(Y100:Y103),"0")</f>
        <v>108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0</v>
      </c>
      <c r="Y113" s="542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45</v>
      </c>
      <c r="Y115" s="542">
        <f>IFERROR(IF(X115="",0,CEILING((X115/$H115),1)*$H115),"")</f>
        <v>45.900000000000006</v>
      </c>
      <c r="Z115" s="36">
        <f>IFERROR(IF(Y115=0,"",ROUNDUP(Y115/H115,0)*0.00651),"")</f>
        <v>0.11067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49.199999999999996</v>
      </c>
      <c r="BN115" s="64">
        <f>IFERROR(Y115*I115/H115,"0")</f>
        <v>50.183999999999997</v>
      </c>
      <c r="BO115" s="64">
        <f>IFERROR(1/J115*(X115/H115),"0")</f>
        <v>9.1575091575091569E-2</v>
      </c>
      <c r="BP115" s="64">
        <f>IFERROR(1/J115*(Y115/H115),"0")</f>
        <v>9.3406593406593408E-2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16.666666666666664</v>
      </c>
      <c r="Y117" s="543">
        <f>IFERROR(Y113/H113,"0")+IFERROR(Y114/H114,"0")+IFERROR(Y115/H115,"0")+IFERROR(Y116/H116,"0")</f>
        <v>17</v>
      </c>
      <c r="Z117" s="543">
        <f>IFERROR(IF(Z113="",0,Z113),"0")+IFERROR(IF(Z114="",0,Z114),"0")+IFERROR(IF(Z115="",0,Z115),"0")+IFERROR(IF(Z116="",0,Z116),"0")</f>
        <v>0.11067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45</v>
      </c>
      <c r="Y118" s="543">
        <f>IFERROR(SUM(Y113:Y116),"0")</f>
        <v>45.900000000000006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255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257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110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50</v>
      </c>
      <c r="Y163" s="542">
        <f t="shared" ref="Y163:Y171" si="5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53.214285714285715</v>
      </c>
      <c r="BN163" s="64">
        <f t="shared" ref="BN163:BN171" si="7">IFERROR(Y163*I163/H163,"0")</f>
        <v>53.64</v>
      </c>
      <c r="BO163" s="64">
        <f t="shared" ref="BO163:BO171" si="8">IFERROR(1/J163*(X163/H163),"0")</f>
        <v>9.0187590187590191E-2</v>
      </c>
      <c r="BP163" s="64">
        <f t="shared" ref="BP163:BP171" si="9">IFERROR(1/J163*(Y163/H163),"0")</f>
        <v>9.0909090909090912E-2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110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0</v>
      </c>
      <c r="Y165" s="542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0</v>
      </c>
      <c r="Y166" s="542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0</v>
      </c>
      <c r="Y169" s="542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11.904761904761905</v>
      </c>
      <c r="Y172" s="543">
        <f>IFERROR(Y163/H163,"0")+IFERROR(Y164/H164,"0")+IFERROR(Y165/H165,"0")+IFERROR(Y166/H166,"0")+IFERROR(Y167/H167,"0")+IFERROR(Y168/H168,"0")+IFERROR(Y169/H169,"0")+IFERROR(Y170/H170,"0")+IFERROR(Y171/H171,"0")</f>
        <v>12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0.10824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50</v>
      </c>
      <c r="Y173" s="543">
        <f>IFERROR(SUM(Y163:Y171),"0")</f>
        <v>50.400000000000006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customHeight="1" x14ac:dyDescent="0.25">
      <c r="A180" s="557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customHeight="1" x14ac:dyDescent="0.25">
      <c r="A184" s="558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188</v>
      </c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110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0</v>
      </c>
      <c r="Y196" s="542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110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0</v>
      </c>
      <c r="Y197" s="542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110</v>
      </c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110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0</v>
      </c>
      <c r="Y200" s="542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0</v>
      </c>
      <c r="Y203" s="542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0</v>
      </c>
      <c r="Y204" s="543">
        <f>IFERROR(Y196/H196,"0")+IFERROR(Y197/H197,"0")+IFERROR(Y198/H198,"0")+IFERROR(Y199/H199,"0")+IFERROR(Y200/H200,"0")+IFERROR(Y201/H201,"0")+IFERROR(Y202/H202,"0")+IFERROR(Y203/H203,"0")</f>
        <v>0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0</v>
      </c>
      <c r="Y205" s="543">
        <f>IFERROR(SUM(Y196:Y203),"0")</f>
        <v>0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 t="s">
        <v>103</v>
      </c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 t="s">
        <v>106</v>
      </c>
      <c r="AK207" s="68">
        <v>64.8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 t="s">
        <v>103</v>
      </c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 t="s">
        <v>106</v>
      </c>
      <c r="AK208" s="68">
        <v>64.8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188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80</v>
      </c>
      <c r="Y212" s="542">
        <f t="shared" si="15"/>
        <v>81.599999999999994</v>
      </c>
      <c r="Z212" s="36">
        <f t="shared" si="20"/>
        <v>0.22134000000000001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88.40000000000002</v>
      </c>
      <c r="BN212" s="64">
        <f t="shared" si="17"/>
        <v>90.168000000000006</v>
      </c>
      <c r="BO212" s="64">
        <f t="shared" si="18"/>
        <v>0.18315018315018317</v>
      </c>
      <c r="BP212" s="64">
        <f t="shared" si="19"/>
        <v>0.18681318681318682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188</v>
      </c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0</v>
      </c>
      <c r="Y214" s="542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33.333333333333336</v>
      </c>
      <c r="Y216" s="543">
        <f>IFERROR(Y207/H207,"0")+IFERROR(Y208/H208,"0")+IFERROR(Y209/H209,"0")+IFERROR(Y210/H210,"0")+IFERROR(Y211/H211,"0")+IFERROR(Y212/H212,"0")+IFERROR(Y213/H213,"0")+IFERROR(Y214/H214,"0")+IFERROR(Y215/H215,"0")</f>
        <v>34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0.22134000000000001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80</v>
      </c>
      <c r="Y217" s="543">
        <f>IFERROR(SUM(Y207:Y215),"0")</f>
        <v>81.599999999999994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188</v>
      </c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188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customHeight="1" x14ac:dyDescent="0.25">
      <c r="A223" s="558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customHeight="1" x14ac:dyDescent="0.25">
      <c r="A245" s="557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customHeight="1" x14ac:dyDescent="0.25">
      <c r="A253" s="558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 t="s">
        <v>103</v>
      </c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106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188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0</v>
      </c>
      <c r="Y273" s="542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188</v>
      </c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0</v>
      </c>
      <c r="Y275" s="543">
        <f>IFERROR(Y272/H272,"0")+IFERROR(Y273/H273,"0")+IFERROR(Y274/H274,"0")</f>
        <v>0</v>
      </c>
      <c r="Z275" s="543">
        <f>IFERROR(IF(Z272="",0,Z272),"0")+IFERROR(IF(Z273="",0,Z273),"0")+IFERROR(IF(Z274="",0,Z274),"0")</f>
        <v>0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0</v>
      </c>
      <c r="Y276" s="543">
        <f>IFERROR(SUM(Y272:Y274),"0")</f>
        <v>0</v>
      </c>
      <c r="Z276" s="37"/>
      <c r="AA276" s="544"/>
      <c r="AB276" s="544"/>
      <c r="AC276" s="544"/>
    </row>
    <row r="277" spans="1:68" ht="16.5" customHeight="1" x14ac:dyDescent="0.25">
      <c r="A277" s="558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50</v>
      </c>
      <c r="Y297" s="542">
        <f t="shared" ref="Y297:Y303" si="26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53.214285714285715</v>
      </c>
      <c r="BN297" s="64">
        <f t="shared" ref="BN297:BN303" si="28">IFERROR(Y297*I297/H297,"0")</f>
        <v>53.64</v>
      </c>
      <c r="BO297" s="64">
        <f t="shared" ref="BO297:BO303" si="29">IFERROR(1/J297*(X297/H297),"0")</f>
        <v>9.0187590187590191E-2</v>
      </c>
      <c r="BP297" s="64">
        <f t="shared" ref="BP297:BP303" si="30">IFERROR(1/J297*(Y297/H297),"0")</f>
        <v>9.0909090909090912E-2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106</v>
      </c>
      <c r="AK298" s="68">
        <v>50.4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11.904761904761905</v>
      </c>
      <c r="Y304" s="543">
        <f>IFERROR(Y297/H297,"0")+IFERROR(Y298/H298,"0")+IFERROR(Y299/H299,"0")+IFERROR(Y300/H300,"0")+IFERROR(Y301/H301,"0")+IFERROR(Y302/H302,"0")+IFERROR(Y303/H303,"0")</f>
        <v>12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0.10824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50</v>
      </c>
      <c r="Y305" s="543">
        <f>IFERROR(SUM(Y297:Y303),"0")</f>
        <v>50.400000000000006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 t="s">
        <v>106</v>
      </c>
      <c r="AK307" s="68">
        <v>62.4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106</v>
      </c>
      <c r="AK311" s="68">
        <v>37.799999999999997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300</v>
      </c>
      <c r="Y315" s="542">
        <f>IFERROR(IF(X315="",0,CEILING((X315/$H315),1)*$H315),"")</f>
        <v>302.40000000000003</v>
      </c>
      <c r="Z315" s="36">
        <f>IFERROR(IF(Y315=0,"",ROUNDUP(Y315/H315,0)*0.01898),"")</f>
        <v>0.68328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318.53571428571428</v>
      </c>
      <c r="BN315" s="64">
        <f>IFERROR(Y315*I315/H315,"0")</f>
        <v>321.084</v>
      </c>
      <c r="BO315" s="64">
        <f>IFERROR(1/J315*(X315/H315),"0")</f>
        <v>0.5580357142857143</v>
      </c>
      <c r="BP315" s="64">
        <f>IFERROR(1/J315*(Y315/H315),"0")</f>
        <v>0.5625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0</v>
      </c>
      <c r="Y317" s="54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35.714285714285715</v>
      </c>
      <c r="Y318" s="543">
        <f>IFERROR(Y315/H315,"0")+IFERROR(Y316/H316,"0")+IFERROR(Y317/H317,"0")</f>
        <v>36</v>
      </c>
      <c r="Z318" s="543">
        <f>IFERROR(IF(Z315="",0,Z315),"0")+IFERROR(IF(Z316="",0,Z316),"0")+IFERROR(IF(Z317="",0,Z317),"0")</f>
        <v>0.68328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300</v>
      </c>
      <c r="Y319" s="543">
        <f>IFERROR(SUM(Y315:Y317),"0")</f>
        <v>302.40000000000003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510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customHeight="1" x14ac:dyDescent="0.25">
      <c r="A327" s="557" t="s">
        <v>516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525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customHeight="1" x14ac:dyDescent="0.2">
      <c r="A340" s="639" t="s">
        <v>535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536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1000</v>
      </c>
      <c r="Y343" s="542">
        <f t="shared" ref="Y343:Y349" si="31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1032</v>
      </c>
      <c r="BN343" s="64">
        <f t="shared" ref="BN343:BN349" si="33">IFERROR(Y343*I343/H343,"0")</f>
        <v>1037.1600000000001</v>
      </c>
      <c r="BO343" s="64">
        <f t="shared" ref="BO343:BO349" si="34">IFERROR(1/J343*(X343/H343),"0")</f>
        <v>1.3888888888888888</v>
      </c>
      <c r="BP343" s="64">
        <f t="shared" ref="BP343:BP349" si="35">IFERROR(1/J343*(Y343/H343),"0")</f>
        <v>1.3958333333333333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500</v>
      </c>
      <c r="Y344" s="542">
        <f t="shared" si="31"/>
        <v>510</v>
      </c>
      <c r="Z344" s="36">
        <f>IFERROR(IF(Y344=0,"",ROUNDUP(Y344/H344,0)*0.02175),"")</f>
        <v>0.73949999999999994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516</v>
      </c>
      <c r="BN344" s="64">
        <f t="shared" si="33"/>
        <v>526.32000000000005</v>
      </c>
      <c r="BO344" s="64">
        <f t="shared" si="34"/>
        <v>0.69444444444444442</v>
      </c>
      <c r="BP344" s="64">
        <f t="shared" si="35"/>
        <v>0.70833333333333326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1500</v>
      </c>
      <c r="Y346" s="542">
        <f t="shared" si="31"/>
        <v>1500</v>
      </c>
      <c r="Z346" s="36">
        <f>IFERROR(IF(Y346=0,"",ROUNDUP(Y346/H346,0)*0.02175),"")</f>
        <v>2.1749999999999998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1548</v>
      </c>
      <c r="BN346" s="64">
        <f t="shared" si="33"/>
        <v>1548</v>
      </c>
      <c r="BO346" s="64">
        <f t="shared" si="34"/>
        <v>2.083333333333333</v>
      </c>
      <c r="BP346" s="64">
        <f t="shared" si="35"/>
        <v>2.083333333333333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200</v>
      </c>
      <c r="Y350" s="543">
        <f>IFERROR(Y343/H343,"0")+IFERROR(Y344/H344,"0")+IFERROR(Y345/H345,"0")+IFERROR(Y346/H346,"0")+IFERROR(Y347/H347,"0")+IFERROR(Y348/H348,"0")+IFERROR(Y349/H349,"0")</f>
        <v>201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4.3717499999999996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3000</v>
      </c>
      <c r="Y351" s="543">
        <f>IFERROR(SUM(Y343:Y349),"0")</f>
        <v>3015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1000</v>
      </c>
      <c r="Y353" s="54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66.666666666666671</v>
      </c>
      <c r="Y355" s="543">
        <f>IFERROR(Y353/H353,"0")+IFERROR(Y354/H354,"0")</f>
        <v>67</v>
      </c>
      <c r="Z355" s="543">
        <f>IFERROR(IF(Z353="",0,Z353),"0")+IFERROR(IF(Z354="",0,Z354),"0")</f>
        <v>1.4572499999999999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1000</v>
      </c>
      <c r="Y356" s="543">
        <f>IFERROR(SUM(Y353:Y354),"0")</f>
        <v>1005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150</v>
      </c>
      <c r="Y359" s="542">
        <f>IFERROR(IF(X359="",0,CEILING((X359/$H359),1)*$H359),"")</f>
        <v>153</v>
      </c>
      <c r="Z359" s="36">
        <f>IFERROR(IF(Y359=0,"",ROUNDUP(Y359/H359,0)*0.01898),"")</f>
        <v>0.32266</v>
      </c>
      <c r="AA359" s="56"/>
      <c r="AB359" s="57"/>
      <c r="AC359" s="411" t="s">
        <v>566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158.64999999999998</v>
      </c>
      <c r="BN359" s="64">
        <f>IFERROR(Y359*I359/H359,"0")</f>
        <v>161.82299999999998</v>
      </c>
      <c r="BO359" s="64">
        <f>IFERROR(1/J359*(X359/H359),"0")</f>
        <v>0.26041666666666669</v>
      </c>
      <c r="BP359" s="64">
        <f>IFERROR(1/J359*(Y359/H359),"0")</f>
        <v>0.265625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16.666666666666668</v>
      </c>
      <c r="Y360" s="543">
        <f>IFERROR(Y358/H358,"0")+IFERROR(Y359/H359,"0")</f>
        <v>17</v>
      </c>
      <c r="Z360" s="543">
        <f>IFERROR(IF(Z358="",0,Z358),"0")+IFERROR(IF(Z359="",0,Z359),"0")</f>
        <v>0.32266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150</v>
      </c>
      <c r="Y361" s="543">
        <f>IFERROR(SUM(Y358:Y359),"0")</f>
        <v>153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480</v>
      </c>
      <c r="Y363" s="542">
        <f>IFERROR(IF(X363="",0,CEILING((X363/$H363),1)*$H363),"")</f>
        <v>486</v>
      </c>
      <c r="Z363" s="36">
        <f>IFERROR(IF(Y363=0,"",ROUNDUP(Y363/H363,0)*0.01898),"")</f>
        <v>1.0249200000000001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507.68</v>
      </c>
      <c r="BN363" s="64">
        <f>IFERROR(Y363*I363/H363,"0")</f>
        <v>514.02600000000007</v>
      </c>
      <c r="BO363" s="64">
        <f>IFERROR(1/J363*(X363/H363),"0")</f>
        <v>0.83333333333333337</v>
      </c>
      <c r="BP363" s="64">
        <f>IFERROR(1/J363*(Y363/H363),"0")</f>
        <v>0.84375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53.333333333333336</v>
      </c>
      <c r="Y364" s="543">
        <f>IFERROR(Y363/H363,"0")</f>
        <v>54</v>
      </c>
      <c r="Z364" s="543">
        <f>IFERROR(IF(Z363="",0,Z363),"0")</f>
        <v>1.0249200000000001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480</v>
      </c>
      <c r="Y365" s="543">
        <f>IFERROR(SUM(Y363:Y363),"0")</f>
        <v>486</v>
      </c>
      <c r="Z365" s="37"/>
      <c r="AA365" s="544"/>
      <c r="AB365" s="544"/>
      <c r="AC365" s="544"/>
    </row>
    <row r="366" spans="1:68" ht="16.5" customHeight="1" x14ac:dyDescent="0.25">
      <c r="A366" s="558" t="s">
        <v>570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150</v>
      </c>
      <c r="Y373" s="542">
        <f>IFERROR(IF(X373="",0,CEILING((X373/$H373),1)*$H373),"")</f>
        <v>153.29999999999998</v>
      </c>
      <c r="Z373" s="36">
        <f>IFERROR(IF(Y373=0,"",ROUNDUP(Y373/H373,0)*0.00902),"")</f>
        <v>0.31569999999999998</v>
      </c>
      <c r="AA373" s="56"/>
      <c r="AB373" s="57"/>
      <c r="AC373" s="419" t="s">
        <v>578</v>
      </c>
      <c r="AG373" s="64"/>
      <c r="AJ373" s="68" t="s">
        <v>106</v>
      </c>
      <c r="AK373" s="68">
        <v>52.56</v>
      </c>
      <c r="BB373" s="420" t="s">
        <v>1</v>
      </c>
      <c r="BM373" s="64">
        <f>IFERROR(X373*I373/H373,"0")</f>
        <v>159.24657534246575</v>
      </c>
      <c r="BN373" s="64">
        <f>IFERROR(Y373*I373/H373,"0")</f>
        <v>162.75</v>
      </c>
      <c r="BO373" s="64">
        <f>IFERROR(1/J373*(X373/H373),"0")</f>
        <v>0.25944375259443753</v>
      </c>
      <c r="BP373" s="64">
        <f>IFERROR(1/J373*(Y373/H373),"0")</f>
        <v>0.26515151515151514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34.246575342465754</v>
      </c>
      <c r="Y375" s="543">
        <f>IFERROR(Y373/H373,"0")+IFERROR(Y374/H374,"0")</f>
        <v>35</v>
      </c>
      <c r="Z375" s="543">
        <f>IFERROR(IF(Z373="",0,Z373),"0")+IFERROR(IF(Z374="",0,Z374),"0")</f>
        <v>0.31569999999999998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150</v>
      </c>
      <c r="Y376" s="543">
        <f>IFERROR(SUM(Y373:Y374),"0")</f>
        <v>153.29999999999998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0</v>
      </c>
      <c r="Y380" s="543">
        <f>IFERROR(Y378/H378,"0")+IFERROR(Y379/H379,"0")</f>
        <v>0</v>
      </c>
      <c r="Z380" s="543">
        <f>IFERROR(IF(Z378="",0,Z378),"0")+IFERROR(IF(Z379="",0,Z379),"0")</f>
        <v>0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0</v>
      </c>
      <c r="Y381" s="543">
        <f>IFERROR(SUM(Y378:Y379),"0")</f>
        <v>0</v>
      </c>
      <c r="Z381" s="37"/>
      <c r="AA381" s="544"/>
      <c r="AB381" s="544"/>
      <c r="AC381" s="544"/>
    </row>
    <row r="382" spans="1:68" ht="27.75" customHeight="1" x14ac:dyDescent="0.2">
      <c r="A382" s="639" t="s">
        <v>586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587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 t="s">
        <v>106</v>
      </c>
      <c r="AK385" s="68">
        <v>64.8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591</v>
      </c>
      <c r="B386" s="54" t="s">
        <v>592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 t="s">
        <v>110</v>
      </c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130</v>
      </c>
      <c r="Y387" s="542">
        <f t="shared" si="36"/>
        <v>135</v>
      </c>
      <c r="Z387" s="36">
        <f>IFERROR(IF(Y387=0,"",ROUNDUP(Y387/H387,0)*0.00902),"")</f>
        <v>0.22550000000000001</v>
      </c>
      <c r="AA387" s="56"/>
      <c r="AB387" s="57"/>
      <c r="AC387" s="431" t="s">
        <v>596</v>
      </c>
      <c r="AG387" s="64"/>
      <c r="AJ387" s="68" t="s">
        <v>106</v>
      </c>
      <c r="AK387" s="68">
        <v>64.8</v>
      </c>
      <c r="BB387" s="432" t="s">
        <v>1</v>
      </c>
      <c r="BM387" s="64">
        <f t="shared" si="37"/>
        <v>135.05555555555557</v>
      </c>
      <c r="BN387" s="64">
        <f t="shared" si="38"/>
        <v>140.25</v>
      </c>
      <c r="BO387" s="64">
        <f t="shared" si="39"/>
        <v>0.18237934904601572</v>
      </c>
      <c r="BP387" s="64">
        <f t="shared" si="40"/>
        <v>0.18939393939393939</v>
      </c>
    </row>
    <row r="388" spans="1:68" ht="27" customHeight="1" x14ac:dyDescent="0.25">
      <c r="A388" s="54" t="s">
        <v>597</v>
      </c>
      <c r="B388" s="54" t="s">
        <v>598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601</v>
      </c>
      <c r="B390" s="54" t="s">
        <v>602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273</v>
      </c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610</v>
      </c>
      <c r="B393" s="54" t="s">
        <v>611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24.074074074074073</v>
      </c>
      <c r="Y394" s="543">
        <f>IFERROR(Y385/H385,"0")+IFERROR(Y386/H386,"0")+IFERROR(Y387/H387,"0")+IFERROR(Y388/H388,"0")+IFERROR(Y389/H389,"0")+IFERROR(Y390/H390,"0")+IFERROR(Y391/H391,"0")+IFERROR(Y392/H392,"0")+IFERROR(Y393/H393,"0")</f>
        <v>25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0.22550000000000001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130</v>
      </c>
      <c r="Y395" s="543">
        <f>IFERROR(SUM(Y385:Y393),"0")</f>
        <v>135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612</v>
      </c>
      <c r="B397" s="54" t="s">
        <v>613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615</v>
      </c>
      <c r="B398" s="54" t="s">
        <v>616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618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619</v>
      </c>
      <c r="B403" s="54" t="s">
        <v>620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 t="s">
        <v>110</v>
      </c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150</v>
      </c>
      <c r="Y407" s="542">
        <f>IFERROR(IF(X407="",0,CEILING((X407/$H407),1)*$H407),"")</f>
        <v>151.20000000000002</v>
      </c>
      <c r="Z407" s="36">
        <f>IFERROR(IF(Y407=0,"",ROUNDUP(Y407/H407,0)*0.00902),"")</f>
        <v>0.25256000000000001</v>
      </c>
      <c r="AA407" s="56"/>
      <c r="AB407" s="57"/>
      <c r="AC407" s="451" t="s">
        <v>624</v>
      </c>
      <c r="AG407" s="64"/>
      <c r="AJ407" s="68" t="s">
        <v>106</v>
      </c>
      <c r="AK407" s="68">
        <v>64.8</v>
      </c>
      <c r="BB407" s="452" t="s">
        <v>1</v>
      </c>
      <c r="BM407" s="64">
        <f>IFERROR(X407*I407/H407,"0")</f>
        <v>155.83333333333331</v>
      </c>
      <c r="BN407" s="64">
        <f>IFERROR(Y407*I407/H407,"0")</f>
        <v>157.08000000000001</v>
      </c>
      <c r="BO407" s="64">
        <f>IFERROR(1/J407*(X407/H407),"0")</f>
        <v>0.21043771043771042</v>
      </c>
      <c r="BP407" s="64">
        <f>IFERROR(1/J407*(Y407/H407),"0")</f>
        <v>0.21212121212121213</v>
      </c>
    </row>
    <row r="408" spans="1:68" ht="27" customHeight="1" x14ac:dyDescent="0.25">
      <c r="A408" s="54" t="s">
        <v>625</v>
      </c>
      <c r="B408" s="54" t="s">
        <v>626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17.5</v>
      </c>
      <c r="Y410" s="542">
        <f>IFERROR(IF(X410="",0,CEILING((X410/$H410),1)*$H410),"")</f>
        <v>18.900000000000002</v>
      </c>
      <c r="Z410" s="36">
        <f>IFERROR(IF(Y410=0,"",ROUNDUP(Y410/H410,0)*0.00502),"")</f>
        <v>4.5179999999999998E-2</v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18.583333333333332</v>
      </c>
      <c r="BN410" s="64">
        <f>IFERROR(Y410*I410/H410,"0")</f>
        <v>20.07</v>
      </c>
      <c r="BO410" s="64">
        <f>IFERROR(1/J410*(X410/H410),"0")</f>
        <v>3.5612535612535613E-2</v>
      </c>
      <c r="BP410" s="64">
        <f>IFERROR(1/J410*(Y410/H410),"0")</f>
        <v>3.8461538461538464E-2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36.111111111111107</v>
      </c>
      <c r="Y411" s="543">
        <f>IFERROR(Y407/H407,"0")+IFERROR(Y408/H408,"0")+IFERROR(Y409/H409,"0")+IFERROR(Y410/H410,"0")</f>
        <v>37</v>
      </c>
      <c r="Z411" s="543">
        <f>IFERROR(IF(Z407="",0,Z407),"0")+IFERROR(IF(Z408="",0,Z408),"0")+IFERROR(IF(Z409="",0,Z409),"0")+IFERROR(IF(Z410="",0,Z410),"0")</f>
        <v>0.29774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167.5</v>
      </c>
      <c r="Y412" s="543">
        <f>IFERROR(SUM(Y407:Y410),"0")</f>
        <v>170.10000000000002</v>
      </c>
      <c r="Z412" s="37"/>
      <c r="AA412" s="544"/>
      <c r="AB412" s="544"/>
      <c r="AC412" s="544"/>
    </row>
    <row r="413" spans="1:68" ht="16.5" customHeight="1" x14ac:dyDescent="0.25">
      <c r="A413" s="558" t="s">
        <v>633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634</v>
      </c>
      <c r="B415" s="54" t="s">
        <v>635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637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637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0</v>
      </c>
      <c r="Y423" s="542">
        <f t="shared" si="42"/>
        <v>0</v>
      </c>
      <c r="Z423" s="36" t="str">
        <f t="shared" si="43"/>
        <v/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0</v>
      </c>
      <c r="BN423" s="64">
        <f t="shared" si="45"/>
        <v>0</v>
      </c>
      <c r="BO423" s="64">
        <f t="shared" si="46"/>
        <v>0</v>
      </c>
      <c r="BP423" s="64">
        <f t="shared" si="47"/>
        <v>0</v>
      </c>
    </row>
    <row r="424" spans="1:68" ht="27" customHeight="1" x14ac:dyDescent="0.25">
      <c r="A424" s="54" t="s">
        <v>646</v>
      </c>
      <c r="B424" s="54" t="s">
        <v>647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649</v>
      </c>
      <c r="B425" s="54" t="s">
        <v>650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300</v>
      </c>
      <c r="Y426" s="542">
        <f t="shared" si="42"/>
        <v>300.96000000000004</v>
      </c>
      <c r="Z426" s="36">
        <f t="shared" si="43"/>
        <v>0.68171999999999999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320.45454545454544</v>
      </c>
      <c r="BN426" s="64">
        <f t="shared" si="45"/>
        <v>321.48</v>
      </c>
      <c r="BO426" s="64">
        <f t="shared" si="46"/>
        <v>0.54632867132867136</v>
      </c>
      <c r="BP426" s="64">
        <f t="shared" si="47"/>
        <v>0.54807692307692313</v>
      </c>
    </row>
    <row r="427" spans="1:68" ht="27" customHeight="1" x14ac:dyDescent="0.25">
      <c r="A427" s="54" t="s">
        <v>655</v>
      </c>
      <c r="B427" s="54" t="s">
        <v>656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 t="s">
        <v>110</v>
      </c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 t="s">
        <v>106</v>
      </c>
      <c r="AK431" s="68">
        <v>57.6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56.818181818181813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57.000000000000007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0.68171999999999999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300</v>
      </c>
      <c r="Y433" s="543">
        <f>IFERROR(SUM(Y421:Y431),"0")</f>
        <v>300.96000000000004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250</v>
      </c>
      <c r="Y435" s="542">
        <f>IFERROR(IF(X435="",0,CEILING((X435/$H435),1)*$H435),"")</f>
        <v>253.44</v>
      </c>
      <c r="Z435" s="36">
        <f>IFERROR(IF(Y435=0,"",ROUNDUP(Y435/H435,0)*0.01196),"")</f>
        <v>0.57408000000000003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267.04545454545456</v>
      </c>
      <c r="BN435" s="64">
        <f>IFERROR(Y435*I435/H435,"0")</f>
        <v>270.71999999999997</v>
      </c>
      <c r="BO435" s="64">
        <f>IFERROR(1/J435*(X435/H435),"0")</f>
        <v>0.45527389277389274</v>
      </c>
      <c r="BP435" s="64">
        <f>IFERROR(1/J435*(Y435/H435),"0")</f>
        <v>0.46153846153846156</v>
      </c>
    </row>
    <row r="436" spans="1:68" ht="16.5" customHeight="1" x14ac:dyDescent="0.25">
      <c r="A436" s="54" t="s">
        <v>669</v>
      </c>
      <c r="B436" s="54" t="s">
        <v>670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110</v>
      </c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47.348484848484844</v>
      </c>
      <c r="Y438" s="543">
        <f>IFERROR(Y435/H435,"0")+IFERROR(Y436/H436,"0")+IFERROR(Y437/H437,"0")</f>
        <v>48</v>
      </c>
      <c r="Z438" s="543">
        <f>IFERROR(IF(Z435="",0,Z435),"0")+IFERROR(IF(Z436="",0,Z436),"0")+IFERROR(IF(Z437="",0,Z437),"0")</f>
        <v>0.57408000000000003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250</v>
      </c>
      <c r="Y439" s="543">
        <f>IFERROR(SUM(Y435:Y437),"0")</f>
        <v>253.44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50</v>
      </c>
      <c r="Y441" s="542">
        <f t="shared" ref="Y441:Y446" si="48">IFERROR(IF(X441="",0,CEILING((X441/$H441),1)*$H441),"")</f>
        <v>52.800000000000004</v>
      </c>
      <c r="Z441" s="36">
        <f>IFERROR(IF(Y441=0,"",ROUNDUP(Y441/H441,0)*0.01196),"")</f>
        <v>0.1196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53.409090909090907</v>
      </c>
      <c r="BN441" s="64">
        <f t="shared" ref="BN441:BN446" si="50">IFERROR(Y441*I441/H441,"0")</f>
        <v>56.400000000000006</v>
      </c>
      <c r="BO441" s="64">
        <f t="shared" ref="BO441:BO446" si="51">IFERROR(1/J441*(X441/H441),"0")</f>
        <v>9.1054778554778545E-2</v>
      </c>
      <c r="BP441" s="64">
        <f t="shared" ref="BP441:BP446" si="52">IFERROR(1/J441*(Y441/H441),"0")</f>
        <v>9.6153846153846159E-2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50</v>
      </c>
      <c r="Y442" s="542">
        <f t="shared" si="48"/>
        <v>52.800000000000004</v>
      </c>
      <c r="Z442" s="36">
        <f>IFERROR(IF(Y442=0,"",ROUNDUP(Y442/H442,0)*0.01196),"")</f>
        <v>0.1196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53.409090909090907</v>
      </c>
      <c r="BN442" s="64">
        <f t="shared" si="50"/>
        <v>56.400000000000006</v>
      </c>
      <c r="BO442" s="64">
        <f t="shared" si="51"/>
        <v>9.1054778554778545E-2</v>
      </c>
      <c r="BP442" s="64">
        <f t="shared" si="52"/>
        <v>9.6153846153846159E-2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250</v>
      </c>
      <c r="Y443" s="542">
        <f t="shared" si="48"/>
        <v>253.44</v>
      </c>
      <c r="Z443" s="36">
        <f>IFERROR(IF(Y443=0,"",ROUNDUP(Y443/H443,0)*0.01196),"")</f>
        <v>0.57408000000000003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267.04545454545456</v>
      </c>
      <c r="BN443" s="64">
        <f t="shared" si="50"/>
        <v>270.71999999999997</v>
      </c>
      <c r="BO443" s="64">
        <f t="shared" si="51"/>
        <v>0.45527389277389274</v>
      </c>
      <c r="BP443" s="64">
        <f t="shared" si="52"/>
        <v>0.46153846153846156</v>
      </c>
    </row>
    <row r="444" spans="1:68" ht="27" customHeight="1" x14ac:dyDescent="0.25">
      <c r="A444" s="54" t="s">
        <v>682</v>
      </c>
      <c r="B444" s="54" t="s">
        <v>683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66.287878787878782</v>
      </c>
      <c r="Y447" s="543">
        <f>IFERROR(Y441/H441,"0")+IFERROR(Y442/H442,"0")+IFERROR(Y443/H443,"0")+IFERROR(Y444/H444,"0")+IFERROR(Y445/H445,"0")+IFERROR(Y446/H446,"0")</f>
        <v>68</v>
      </c>
      <c r="Z447" s="543">
        <f>IFERROR(IF(Z441="",0,Z441),"0")+IFERROR(IF(Z442="",0,Z442),"0")+IFERROR(IF(Z443="",0,Z443),"0")+IFERROR(IF(Z444="",0,Z444),"0")+IFERROR(IF(Z445="",0,Z445),"0")+IFERROR(IF(Z446="",0,Z446),"0")</f>
        <v>0.81328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350</v>
      </c>
      <c r="Y448" s="543">
        <f>IFERROR(SUM(Y441:Y446),"0")</f>
        <v>359.04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688</v>
      </c>
      <c r="B450" s="54" t="s">
        <v>689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691</v>
      </c>
      <c r="B451" s="54" t="s">
        <v>692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697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697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698</v>
      </c>
      <c r="B458" s="54" t="s">
        <v>699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701</v>
      </c>
      <c r="B459" s="54" t="s">
        <v>702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 t="s">
        <v>103</v>
      </c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 t="s">
        <v>106</v>
      </c>
      <c r="AK460" s="68">
        <v>96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709</v>
      </c>
      <c r="B465" s="54" t="s">
        <v>710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110</v>
      </c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100</v>
      </c>
      <c r="Y471" s="542">
        <f>IFERROR(IF(X471="",0,CEILING((X471/$H471),1)*$H471),"")</f>
        <v>100.80000000000001</v>
      </c>
      <c r="Z471" s="36">
        <f>IFERROR(IF(Y471=0,"",ROUNDUP(Y471/H471,0)*0.00902),"")</f>
        <v>0.21648000000000001</v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106.42857142857143</v>
      </c>
      <c r="BN471" s="64">
        <f>IFERROR(Y471*I471/H471,"0")</f>
        <v>107.28</v>
      </c>
      <c r="BO471" s="64">
        <f>IFERROR(1/J471*(X471/H471),"0")</f>
        <v>0.18037518037518038</v>
      </c>
      <c r="BP471" s="64">
        <f>IFERROR(1/J471*(Y471/H471),"0")</f>
        <v>0.18181818181818182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110</v>
      </c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100</v>
      </c>
      <c r="Y472" s="542">
        <f>IFERROR(IF(X472="",0,CEILING((X472/$H472),1)*$H472),"")</f>
        <v>100.80000000000001</v>
      </c>
      <c r="Z472" s="36">
        <f>IFERROR(IF(Y472=0,"",ROUNDUP(Y472/H472,0)*0.00902),"")</f>
        <v>0.21648000000000001</v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106.42857142857143</v>
      </c>
      <c r="BN472" s="64">
        <f>IFERROR(Y472*I472/H472,"0")</f>
        <v>107.28</v>
      </c>
      <c r="BO472" s="64">
        <f>IFERROR(1/J472*(X472/H472),"0")</f>
        <v>0.18037518037518038</v>
      </c>
      <c r="BP472" s="64">
        <f>IFERROR(1/J472*(Y472/H472),"0")</f>
        <v>0.18181818181818182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47.61904761904762</v>
      </c>
      <c r="Y473" s="543">
        <f>IFERROR(Y471/H471,"0")+IFERROR(Y472/H472,"0")</f>
        <v>48</v>
      </c>
      <c r="Z473" s="543">
        <f>IFERROR(IF(Z471="",0,Z471),"0")+IFERROR(IF(Z472="",0,Z472),"0")</f>
        <v>0.43296000000000001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200</v>
      </c>
      <c r="Y474" s="543">
        <f>IFERROR(SUM(Y471:Y472),"0")</f>
        <v>201.60000000000002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727</v>
      </c>
      <c r="B480" s="54" t="s">
        <v>728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733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734</v>
      </c>
      <c r="B486" s="54" t="s">
        <v>735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737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7170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7255.4400000000005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738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7492.2644180553089</v>
      </c>
      <c r="Y490" s="543">
        <f>IFERROR(SUM(BN22:BN486),"0")</f>
        <v>7582.0049999999992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739</v>
      </c>
      <c r="Q491" s="634"/>
      <c r="R491" s="634"/>
      <c r="S491" s="634"/>
      <c r="T491" s="634"/>
      <c r="U491" s="634"/>
      <c r="V491" s="635"/>
      <c r="W491" s="37" t="s">
        <v>740</v>
      </c>
      <c r="X491" s="38">
        <f>ROUNDUP(SUM(BO22:BO486),0)</f>
        <v>12</v>
      </c>
      <c r="Y491" s="38">
        <f>ROUNDUP(SUM(BP22:BP486),0)</f>
        <v>12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741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7792.2644180553089</v>
      </c>
      <c r="Y492" s="543">
        <f>GrossWeightTotalR+PalletQtyTotalR*25</f>
        <v>7882.0049999999992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742</v>
      </c>
      <c r="Q493" s="634"/>
      <c r="R493" s="634"/>
      <c r="S493" s="634"/>
      <c r="T493" s="634"/>
      <c r="U493" s="634"/>
      <c r="V493" s="635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822.0291631250534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834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743</v>
      </c>
      <c r="Q494" s="634"/>
      <c r="R494" s="634"/>
      <c r="S494" s="634"/>
      <c r="T494" s="634"/>
      <c r="U494" s="634"/>
      <c r="V494" s="635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12.740220000000001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257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535</v>
      </c>
      <c r="T496" s="625"/>
      <c r="U496" s="591" t="s">
        <v>586</v>
      </c>
      <c r="V496" s="662"/>
      <c r="W496" s="625"/>
      <c r="X496" s="538" t="s">
        <v>637</v>
      </c>
      <c r="Y496" s="591" t="s">
        <v>697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746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192</v>
      </c>
      <c r="G497" s="591" t="s">
        <v>222</v>
      </c>
      <c r="H497" s="591" t="s">
        <v>97</v>
      </c>
      <c r="I497" s="591" t="s">
        <v>258</v>
      </c>
      <c r="J497" s="591" t="s">
        <v>299</v>
      </c>
      <c r="K497" s="591" t="s">
        <v>359</v>
      </c>
      <c r="L497" s="591" t="s">
        <v>401</v>
      </c>
      <c r="M497" s="591" t="s">
        <v>417</v>
      </c>
      <c r="N497" s="539"/>
      <c r="O497" s="591" t="s">
        <v>428</v>
      </c>
      <c r="P497" s="591" t="s">
        <v>437</v>
      </c>
      <c r="Q497" s="591" t="s">
        <v>447</v>
      </c>
      <c r="R497" s="591" t="s">
        <v>525</v>
      </c>
      <c r="S497" s="591" t="s">
        <v>536</v>
      </c>
      <c r="T497" s="591" t="s">
        <v>570</v>
      </c>
      <c r="U497" s="591" t="s">
        <v>587</v>
      </c>
      <c r="V497" s="591" t="s">
        <v>618</v>
      </c>
      <c r="W497" s="591" t="s">
        <v>633</v>
      </c>
      <c r="X497" s="591" t="s">
        <v>637</v>
      </c>
      <c r="Y497" s="591" t="s">
        <v>697</v>
      </c>
      <c r="Z497" s="591" t="s">
        <v>733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108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76.5</v>
      </c>
      <c r="E499" s="46">
        <f>IFERROR(Y86*1,"0")+IFERROR(Y87*1,"0")+IFERROR(Y88*1,"0")+IFERROR(Y92*1,"0")+IFERROR(Y93*1,"0")+IFERROR(Y94*1,"0")+IFERROR(Y95*1,"0")</f>
        <v>199.8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153.9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50.400000000000006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81.599999999999994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0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352.80000000000007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4659</v>
      </c>
      <c r="T499" s="46">
        <f>IFERROR(Y368*1,"0")+IFERROR(Y369*1,"0")+IFERROR(Y373*1,"0")+IFERROR(Y374*1,"0")+IFERROR(Y378*1,"0")+IFERROR(Y379*1,"0")</f>
        <v>153.29999999999998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135</v>
      </c>
      <c r="V499" s="46">
        <f>IFERROR(Y403*1,"0")+IFERROR(Y407*1,"0")+IFERROR(Y408*1,"0")+IFERROR(Y409*1,"0")+IFERROR(Y410*1,"0")</f>
        <v>170.10000000000002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913.44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201.60000000000002</v>
      </c>
      <c r="Z499" s="46">
        <f>IFERROR(Y486*1,"0")</f>
        <v>0</v>
      </c>
      <c r="AB499" s="52"/>
      <c r="AC499" s="52"/>
      <c r="AF499" s="539"/>
    </row>
  </sheetData>
  <sheetProtection algorithmName="SHA-512" hashValue="jvTGo2qo9L4Ot53H2J1g3cBRl9arfau0GATkaKE/M5pLjuiainQBp1OWgB7Wrh0vJ5K+MARfaD1w6Mlv7P4PBQ==" saltValue="aYT3HwGydbAoz6Iuk7oa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63 X165:X166 X168:X169 X192 X196:X201 X203 X207:X210 X212:X215 X219:X220 X225 X255 X273:X274 X298 X301 X307 X311 X315:X317 X323:X324 X328 X330 X335:X337 X343:X346 X353 X359 X368 X373 X378:X379 X385 X387 X392 X407 X421:X423 X426 X431 X435 X437 X441:X443 X460 X471:X472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sRp/n+oviwMke+dKjfI7BGEsVYjaphPWQJ9Lrd2d+ITkX/SsPz2vwcHbbi1PzZoytYvaNsOxzoA4zgCfCU1Zag==" saltValue="WD1jdDQVsFvCQy9uAeMR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