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КИ Ташкент\"/>
    </mc:Choice>
  </mc:AlternateContent>
  <xr:revisionPtr revIDLastSave="0" documentId="13_ncr:1_{20ED87F8-1986-48ED-AD16-E028FFEE4E9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</externalReferences>
  <definedNames>
    <definedName name="_xlnm._FilterDatabase" localSheetId="0" hidden="1">Sheet!$A$3:$AE$67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5" i="1" l="1"/>
  <c r="AG5" i="1" l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" i="1"/>
  <c r="AF5" i="1" l="1"/>
  <c r="AE42" i="1" l="1"/>
  <c r="AE19" i="1"/>
  <c r="AE8" i="1"/>
  <c r="P67" i="1"/>
  <c r="U67" i="1" s="1"/>
  <c r="L67" i="1"/>
  <c r="AE66" i="1"/>
  <c r="P66" i="1"/>
  <c r="T66" i="1" s="1"/>
  <c r="L66" i="1"/>
  <c r="P65" i="1"/>
  <c r="T65" i="1" s="1"/>
  <c r="L65" i="1"/>
  <c r="P64" i="1"/>
  <c r="T64" i="1" s="1"/>
  <c r="L64" i="1"/>
  <c r="P63" i="1"/>
  <c r="T63" i="1" s="1"/>
  <c r="L63" i="1"/>
  <c r="P62" i="1"/>
  <c r="T62" i="1" s="1"/>
  <c r="L62" i="1"/>
  <c r="P61" i="1"/>
  <c r="T61" i="1" s="1"/>
  <c r="L61" i="1"/>
  <c r="P60" i="1"/>
  <c r="T60" i="1" s="1"/>
  <c r="L60" i="1"/>
  <c r="P59" i="1"/>
  <c r="L59" i="1"/>
  <c r="P58" i="1"/>
  <c r="T58" i="1" s="1"/>
  <c r="L58" i="1"/>
  <c r="P57" i="1"/>
  <c r="T57" i="1" s="1"/>
  <c r="L57" i="1"/>
  <c r="P56" i="1"/>
  <c r="T56" i="1" s="1"/>
  <c r="L56" i="1"/>
  <c r="P55" i="1"/>
  <c r="T55" i="1" s="1"/>
  <c r="L55" i="1"/>
  <c r="P54" i="1"/>
  <c r="T54" i="1" s="1"/>
  <c r="L54" i="1"/>
  <c r="P53" i="1"/>
  <c r="T53" i="1" s="1"/>
  <c r="L53" i="1"/>
  <c r="P52" i="1"/>
  <c r="AE52" i="1" s="1"/>
  <c r="L52" i="1"/>
  <c r="F52" i="1"/>
  <c r="P51" i="1"/>
  <c r="U51" i="1" s="1"/>
  <c r="L51" i="1"/>
  <c r="P50" i="1"/>
  <c r="L50" i="1"/>
  <c r="P49" i="1"/>
  <c r="U49" i="1" s="1"/>
  <c r="L49" i="1"/>
  <c r="P48" i="1"/>
  <c r="U48" i="1" s="1"/>
  <c r="L48" i="1"/>
  <c r="P47" i="1"/>
  <c r="U47" i="1" s="1"/>
  <c r="L47" i="1"/>
  <c r="P46" i="1"/>
  <c r="L46" i="1"/>
  <c r="F45" i="1"/>
  <c r="AE45" i="1" s="1"/>
  <c r="E45" i="1"/>
  <c r="P45" i="1" s="1"/>
  <c r="P44" i="1"/>
  <c r="U44" i="1" s="1"/>
  <c r="L44" i="1"/>
  <c r="F43" i="1"/>
  <c r="E43" i="1"/>
  <c r="L43" i="1" s="1"/>
  <c r="P42" i="1"/>
  <c r="U42" i="1" s="1"/>
  <c r="L42" i="1"/>
  <c r="P41" i="1"/>
  <c r="U41" i="1" s="1"/>
  <c r="L41" i="1"/>
  <c r="F40" i="1"/>
  <c r="E40" i="1"/>
  <c r="L40" i="1" s="1"/>
  <c r="P39" i="1"/>
  <c r="U39" i="1" s="1"/>
  <c r="L39" i="1"/>
  <c r="P38" i="1"/>
  <c r="U38" i="1" s="1"/>
  <c r="L38" i="1"/>
  <c r="P37" i="1"/>
  <c r="Q37" i="1" s="1"/>
  <c r="L37" i="1"/>
  <c r="F36" i="1"/>
  <c r="E36" i="1"/>
  <c r="P36" i="1" s="1"/>
  <c r="F35" i="1"/>
  <c r="E35" i="1"/>
  <c r="L35" i="1" s="1"/>
  <c r="F34" i="1"/>
  <c r="E34" i="1"/>
  <c r="P34" i="1" s="1"/>
  <c r="F33" i="1"/>
  <c r="E33" i="1"/>
  <c r="L33" i="1" s="1"/>
  <c r="F32" i="1"/>
  <c r="E32" i="1"/>
  <c r="P32" i="1" s="1"/>
  <c r="F31" i="1"/>
  <c r="E31" i="1"/>
  <c r="L31" i="1" s="1"/>
  <c r="P30" i="1"/>
  <c r="U30" i="1" s="1"/>
  <c r="L30" i="1"/>
  <c r="P29" i="1"/>
  <c r="L29" i="1"/>
  <c r="P28" i="1"/>
  <c r="U28" i="1" s="1"/>
  <c r="L28" i="1"/>
  <c r="P27" i="1"/>
  <c r="L27" i="1"/>
  <c r="P26" i="1"/>
  <c r="U26" i="1" s="1"/>
  <c r="L26" i="1"/>
  <c r="P25" i="1"/>
  <c r="L25" i="1"/>
  <c r="F24" i="1"/>
  <c r="E24" i="1"/>
  <c r="P24" i="1" s="1"/>
  <c r="P23" i="1"/>
  <c r="L23" i="1"/>
  <c r="P22" i="1"/>
  <c r="U22" i="1" s="1"/>
  <c r="L22" i="1"/>
  <c r="F21" i="1"/>
  <c r="E21" i="1"/>
  <c r="L21" i="1" s="1"/>
  <c r="P20" i="1"/>
  <c r="T20" i="1" s="1"/>
  <c r="L20" i="1"/>
  <c r="P19" i="1"/>
  <c r="U19" i="1" s="1"/>
  <c r="L19" i="1"/>
  <c r="P18" i="1"/>
  <c r="L18" i="1"/>
  <c r="P17" i="1"/>
  <c r="L17" i="1"/>
  <c r="F16" i="1"/>
  <c r="E16" i="1"/>
  <c r="L16" i="1" s="1"/>
  <c r="F15" i="1"/>
  <c r="E15" i="1"/>
  <c r="P14" i="1"/>
  <c r="L14" i="1"/>
  <c r="P13" i="1"/>
  <c r="L13" i="1"/>
  <c r="P12" i="1"/>
  <c r="L12" i="1"/>
  <c r="P11" i="1"/>
  <c r="L11" i="1"/>
  <c r="P10" i="1"/>
  <c r="L10" i="1"/>
  <c r="P9" i="1"/>
  <c r="L9" i="1"/>
  <c r="P8" i="1"/>
  <c r="U8" i="1" s="1"/>
  <c r="L8" i="1"/>
  <c r="P7" i="1"/>
  <c r="U7" i="1" s="1"/>
  <c r="L7" i="1"/>
  <c r="P6" i="1"/>
  <c r="L6" i="1"/>
  <c r="AC5" i="1"/>
  <c r="AB5" i="1"/>
  <c r="AA5" i="1"/>
  <c r="Z5" i="1"/>
  <c r="Y5" i="1"/>
  <c r="X5" i="1"/>
  <c r="W5" i="1"/>
  <c r="V5" i="1"/>
  <c r="R5" i="1"/>
  <c r="O5" i="1"/>
  <c r="N5" i="1"/>
  <c r="M5" i="1"/>
  <c r="K5" i="1"/>
  <c r="U52" i="1" l="1"/>
  <c r="Q34" i="1"/>
  <c r="T8" i="1"/>
  <c r="U24" i="1"/>
  <c r="U32" i="1"/>
  <c r="U34" i="1"/>
  <c r="U36" i="1"/>
  <c r="U56" i="1"/>
  <c r="Q49" i="1"/>
  <c r="U11" i="1"/>
  <c r="Q11" i="1"/>
  <c r="U17" i="1"/>
  <c r="AE17" i="1"/>
  <c r="U6" i="1"/>
  <c r="Q6" i="1"/>
  <c r="T9" i="1"/>
  <c r="U9" i="1"/>
  <c r="U13" i="1"/>
  <c r="AE13" i="1"/>
  <c r="Q14" i="1"/>
  <c r="AE14" i="1" s="1"/>
  <c r="Q24" i="1"/>
  <c r="AE24" i="1" s="1"/>
  <c r="Q26" i="1"/>
  <c r="AE26" i="1" s="1"/>
  <c r="AE28" i="1"/>
  <c r="Q30" i="1"/>
  <c r="AE30" i="1" s="1"/>
  <c r="Q32" i="1"/>
  <c r="AE32" i="1" s="1"/>
  <c r="AE34" i="1"/>
  <c r="Q36" i="1"/>
  <c r="AE36" i="1" s="1"/>
  <c r="Q39" i="1"/>
  <c r="AE39" i="1" s="1"/>
  <c r="Q47" i="1"/>
  <c r="T23" i="1"/>
  <c r="T27" i="1"/>
  <c r="T41" i="1"/>
  <c r="U46" i="1"/>
  <c r="U50" i="1"/>
  <c r="Q7" i="1"/>
  <c r="AE7" i="1" s="1"/>
  <c r="AE10" i="1"/>
  <c r="Q12" i="1"/>
  <c r="AE12" i="1" s="1"/>
  <c r="AE18" i="1"/>
  <c r="AE23" i="1"/>
  <c r="AE25" i="1"/>
  <c r="AE27" i="1"/>
  <c r="AE29" i="1"/>
  <c r="AE37" i="1"/>
  <c r="AE46" i="1"/>
  <c r="Q48" i="1"/>
  <c r="AE48" i="1" s="1"/>
  <c r="Q50" i="1"/>
  <c r="AE50" i="1" s="1"/>
  <c r="T19" i="1"/>
  <c r="T45" i="1"/>
  <c r="P21" i="1"/>
  <c r="P40" i="1"/>
  <c r="Q40" i="1" s="1"/>
  <c r="AE40" i="1" s="1"/>
  <c r="T13" i="1"/>
  <c r="P16" i="1"/>
  <c r="T17" i="1"/>
  <c r="U25" i="1"/>
  <c r="U27" i="1"/>
  <c r="T28" i="1"/>
  <c r="U29" i="1"/>
  <c r="P31" i="1"/>
  <c r="P33" i="1"/>
  <c r="Q33" i="1" s="1"/>
  <c r="AE33" i="1" s="1"/>
  <c r="P35" i="1"/>
  <c r="AE35" i="1" s="1"/>
  <c r="U37" i="1"/>
  <c r="T38" i="1"/>
  <c r="T42" i="1"/>
  <c r="P43" i="1"/>
  <c r="Q43" i="1" s="1"/>
  <c r="AE43" i="1" s="1"/>
  <c r="T44" i="1"/>
  <c r="U45" i="1"/>
  <c r="T52" i="1"/>
  <c r="U54" i="1"/>
  <c r="U58" i="1"/>
  <c r="T67" i="1"/>
  <c r="T59" i="1"/>
  <c r="U59" i="1"/>
  <c r="F5" i="1"/>
  <c r="U10" i="1"/>
  <c r="U12" i="1"/>
  <c r="U14" i="1"/>
  <c r="P15" i="1"/>
  <c r="E5" i="1"/>
  <c r="L15" i="1"/>
  <c r="U18" i="1"/>
  <c r="U20" i="1"/>
  <c r="U23" i="1"/>
  <c r="L24" i="1"/>
  <c r="L32" i="1"/>
  <c r="U33" i="1"/>
  <c r="L34" i="1"/>
  <c r="L36" i="1"/>
  <c r="L45" i="1"/>
  <c r="U53" i="1"/>
  <c r="U55" i="1"/>
  <c r="U57" i="1"/>
  <c r="U60" i="1"/>
  <c r="U61" i="1"/>
  <c r="U62" i="1"/>
  <c r="U63" i="1"/>
  <c r="U64" i="1"/>
  <c r="U65" i="1"/>
  <c r="U66" i="1"/>
  <c r="Q31" i="1" l="1"/>
  <c r="AE31" i="1" s="1"/>
  <c r="T40" i="1"/>
  <c r="T32" i="1"/>
  <c r="T24" i="1"/>
  <c r="AE49" i="1"/>
  <c r="T49" i="1"/>
  <c r="T35" i="1"/>
  <c r="U43" i="1"/>
  <c r="T36" i="1"/>
  <c r="T37" i="1"/>
  <c r="AE15" i="1"/>
  <c r="T10" i="1"/>
  <c r="AE51" i="1"/>
  <c r="T51" i="1"/>
  <c r="T22" i="1"/>
  <c r="AE22" i="1"/>
  <c r="T46" i="1"/>
  <c r="AE6" i="1"/>
  <c r="T6" i="1"/>
  <c r="AE11" i="1"/>
  <c r="T11" i="1"/>
  <c r="U35" i="1"/>
  <c r="T33" i="1"/>
  <c r="U31" i="1"/>
  <c r="U40" i="1"/>
  <c r="T34" i="1"/>
  <c r="T30" i="1"/>
  <c r="T26" i="1"/>
  <c r="U16" i="1"/>
  <c r="Q16" i="1"/>
  <c r="T43" i="1"/>
  <c r="U21" i="1"/>
  <c r="AE21" i="1"/>
  <c r="T39" i="1"/>
  <c r="T48" i="1"/>
  <c r="T29" i="1"/>
  <c r="T25" i="1"/>
  <c r="T12" i="1"/>
  <c r="T7" i="1"/>
  <c r="AE47" i="1"/>
  <c r="T47" i="1"/>
  <c r="T50" i="1"/>
  <c r="T18" i="1"/>
  <c r="T14" i="1"/>
  <c r="L5" i="1"/>
  <c r="P5" i="1"/>
  <c r="U15" i="1"/>
  <c r="Q5" i="1" l="1"/>
  <c r="T31" i="1"/>
  <c r="T21" i="1"/>
  <c r="AE16" i="1"/>
  <c r="T16" i="1"/>
  <c r="AE5" i="1"/>
  <c r="T15" i="1"/>
</calcChain>
</file>

<file path=xl/sharedStrings.xml><?xml version="1.0" encoding="utf-8"?>
<sst xmlns="http://schemas.openxmlformats.org/spreadsheetml/2006/main" count="262" uniqueCount="120">
  <si>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</si>
  <si>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</si>
  <si>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</si>
  <si>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</si>
  <si>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</si>
  <si>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</si>
  <si>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</si>
  <si>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</si>
  <si>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</si>
  <si>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</si>
  <si>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</si>
  <si>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</si>
  <si>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</si>
  <si>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</si>
  <si>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</si>
  <si>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</si>
  <si>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</si>
  <si>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</si>
  <si>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</si>
  <si>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</si>
  <si>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</si>
  <si>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</si>
  <si>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</si>
  <si>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</si>
  <si>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29,10,</t>
  </si>
  <si>
    <t>30,10,</t>
  </si>
  <si>
    <t>23,10,</t>
  </si>
  <si>
    <t>16,10,</t>
  </si>
  <si>
    <t>09,10,</t>
  </si>
  <si>
    <t>02,10,</t>
  </si>
  <si>
    <t>25,09,</t>
  </si>
  <si>
    <t>18,09,</t>
  </si>
  <si>
    <t>11,09,</t>
  </si>
  <si>
    <t>04,09,</t>
  </si>
  <si>
    <t>0178 Ветчины Нежная Особая Особая Весовые П/а Особый рецепт большой батон  ПОКОМ</t>
  </si>
  <si>
    <t>кг</t>
  </si>
  <si>
    <t>матрица</t>
  </si>
  <si>
    <t>18,09,25 списание недостача 120кг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</si>
  <si>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</si>
  <si>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</si>
  <si>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</si>
  <si>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нет в бланке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</si>
  <si>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</si>
  <si>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</si>
  <si>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</si>
  <si>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нужно увеличить продажи!!!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</si>
  <si>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</si>
  <si>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</si>
  <si>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шт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</si>
  <si>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</si>
  <si>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</si>
  <si>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</si>
  <si>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18,09,25 списание недостача 103кг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</si>
  <si>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</si>
  <si>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</si>
  <si>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</si>
  <si>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вывод</t>
  </si>
  <si>
    <t>завод вывел из производства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</si>
  <si>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</si>
  <si>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</si>
  <si>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</si>
  <si>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</si>
  <si>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</si>
  <si>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</si>
  <si>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18,09,25 списание недостача 97кг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</si>
  <si>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</si>
  <si>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</si>
  <si>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18,09,25 списание недостача 154кг / по тф с НС уточнено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</si>
  <si>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</si>
  <si>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</si>
  <si>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</si>
  <si>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</si>
  <si>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</si>
  <si>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</si>
  <si>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</si>
  <si>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</si>
  <si>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</si>
  <si>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</si>
  <si>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не в матрице</t>
  </si>
  <si>
    <t>2027 Ветчина Нежная п/а ТМ Особый рецепт шт. 0,4кг</t>
  </si>
  <si>
    <t>11,10,25 продано 141шт. (Тимофеева Кристина (ФЕРГАНА)) / 14,11,25 полный возврат 141шт.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</si>
  <si>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</si>
  <si>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</si>
  <si>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</si>
  <si>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</si>
  <si>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</si>
  <si>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18,09,25 списание недостача 69кг / вывод (Шиганцов)</t>
  </si>
  <si>
    <t>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</si>
  <si>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</si>
  <si>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</si>
  <si>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</si>
  <si>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</si>
  <si>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</si>
  <si>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</si>
  <si>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</si>
  <si>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БОНУС_1204 Копченые колбасы Салями Мясорубская с рубленым шпиком Бордо Весовой фиброуз Стародворье  ПОКОМ</t>
  </si>
  <si>
    <t>бонус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</si>
  <si>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</si>
  <si>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</si>
  <si>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</si>
  <si>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</si>
  <si>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БОНУС_1868-Колбаса Филейная ТМ Особый рецепт в оболочке полиамид 0,5 кг.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</si>
  <si>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</si>
  <si>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</si>
  <si>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</si>
  <si>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</si>
  <si>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</si>
  <si>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</si>
  <si>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</si>
  <si>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БОНУС_Колбаса «Филедворская по-стародворски» Весовой п/а ТМ «Стародворье»  ПОКОМ</t>
  </si>
  <si>
    <t>???</t>
  </si>
  <si>
    <t>В МАТРИЦЕ НЕТ Филедворская по-стародворски» Весовой!!!</t>
  </si>
  <si>
    <t>БОНУС_С/к колбасы Швейцарская Бордо Фикс.вес 0,17 Фиброуз терм/п Стародворье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</si>
  <si>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17,09,25 списание 25кг</t>
    </r>
  </si>
  <si>
    <t>нужно увеличить продажи</t>
  </si>
  <si>
    <t>тк</t>
  </si>
  <si>
    <t>возмож</t>
  </si>
  <si>
    <t>Шиганцов</t>
  </si>
  <si>
    <t>тк2</t>
  </si>
  <si>
    <t>уменьшить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</si>
</sst>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  <font>
      <sz val="11"/>
      <color rgb="FFFF0000"/>
      <name val="Calibri"/>
      <family val="2"/>
      <charset val="204"/>
    </font>
    <font>
      <b/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24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4" fillId="5" borderId="1" xfId="1" applyNumberFormat="1" applyFont="1" applyFill="1"/>
    <xf numFmtId="164" fontId="5" fillId="7" borderId="1" xfId="1" applyNumberFormat="1" applyFont="1" applyFill="1"/>
    <xf numFmtId="164" fontId="4" fillId="8" borderId="1" xfId="1" applyNumberFormat="1" applyFont="1" applyFill="1"/>
    <xf numFmtId="164" fontId="6" fillId="8" borderId="1" xfId="1" applyNumberFormat="1" applyFont="1" applyFill="1"/>
    <xf numFmtId="164" fontId="7" fillId="0" borderId="1" xfId="1" applyNumberFormat="1" applyFont="1"/>
    <xf numFmtId="164" fontId="7" fillId="8" borderId="1" xfId="1" applyNumberFormat="1" applyFont="1" applyFill="1"/>
    <xf numFmtId="164" fontId="1" fillId="9" borderId="1" xfId="1" applyNumberFormat="1" applyFill="1"/>
    <xf numFmtId="164" fontId="1" fillId="0" borderId="1" xfId="1" applyNumberFormat="1" applyFill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6;&#1074;%2030,10,25%20&#1090;&#1096;&#1088;&#1089;&#1095;%20&#1087;&#1086;&#1082;%20&#1082;&#1080;&#1053;&#106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3">
          <cell r="A3" t="str">
            <v>Номенклатура</v>
          </cell>
          <cell r="B3" t="str">
            <v>Ед. изм.</v>
          </cell>
          <cell r="C3" t="str">
            <v>Начальный остаток</v>
          </cell>
          <cell r="D3" t="str">
            <v>Приход</v>
          </cell>
          <cell r="E3" t="str">
            <v>Расход</v>
          </cell>
          <cell r="F3" t="str">
            <v>Конечный остаток</v>
          </cell>
          <cell r="G3" t="str">
            <v>крат</v>
          </cell>
          <cell r="H3" t="str">
            <v>сроки</v>
          </cell>
          <cell r="I3" t="str">
            <v>метка</v>
          </cell>
          <cell r="J3" t="str">
            <v>метка2</v>
          </cell>
          <cell r="K3" t="str">
            <v>заяв</v>
          </cell>
          <cell r="L3" t="str">
            <v>разн</v>
          </cell>
          <cell r="M3" t="str">
            <v>без опта</v>
          </cell>
          <cell r="N3" t="str">
            <v>опт</v>
          </cell>
          <cell r="O3" t="str">
            <v>заказ в пути</v>
          </cell>
          <cell r="P3" t="str">
            <v>ср нов</v>
          </cell>
          <cell r="Q3" t="str">
            <v>расчет</v>
          </cell>
          <cell r="R3" t="str">
            <v>заказ филиала</v>
          </cell>
          <cell r="S3" t="str">
            <v>Комментарии филиала</v>
          </cell>
          <cell r="T3" t="str">
            <v>кон ост</v>
          </cell>
          <cell r="U3" t="str">
            <v>факт</v>
          </cell>
          <cell r="V3" t="str">
            <v>ср</v>
          </cell>
          <cell r="W3" t="str">
            <v>ср</v>
          </cell>
          <cell r="X3" t="str">
            <v>ср</v>
          </cell>
          <cell r="Y3" t="str">
            <v>ср</v>
          </cell>
          <cell r="AA3" t="str">
            <v>ср</v>
          </cell>
          <cell r="AB3" t="str">
            <v>ср</v>
          </cell>
          <cell r="AC3" t="str">
            <v>ср</v>
          </cell>
          <cell r="AD3" t="str">
            <v>ср</v>
          </cell>
          <cell r="AE3" t="str">
            <v>комментарии</v>
          </cell>
          <cell r="AF3" t="str">
            <v>вес</v>
          </cell>
          <cell r="AG3" t="str">
            <v>остаток в кг</v>
          </cell>
          <cell r="AH3" t="str">
            <v xml:space="preserve">машина в пути кг </v>
          </cell>
          <cell r="AI3" t="str">
            <v xml:space="preserve">продажи ср.1 в кг </v>
          </cell>
          <cell r="AJ3" t="str">
            <v xml:space="preserve">прогноз в день в кг </v>
          </cell>
          <cell r="AK3" t="str">
            <v xml:space="preserve">зказ ТМ в КГ </v>
          </cell>
        </row>
        <row r="4">
          <cell r="A4" t="str">
            <v>2074-Сосиски Молочные для завтрака Особый рецепт</v>
          </cell>
          <cell r="B4" t="str">
            <v>кг</v>
          </cell>
          <cell r="C4">
            <v>828.50400000000002</v>
          </cell>
          <cell r="D4">
            <v>2028.884</v>
          </cell>
          <cell r="E4">
            <v>817.44100000000003</v>
          </cell>
          <cell r="F4">
            <v>1728</v>
          </cell>
          <cell r="G4">
            <v>1</v>
          </cell>
          <cell r="H4">
            <v>40</v>
          </cell>
          <cell r="I4" t="str">
            <v>матрица</v>
          </cell>
          <cell r="L4">
            <v>817.44100000000003</v>
          </cell>
          <cell r="O4">
            <v>700</v>
          </cell>
          <cell r="P4">
            <v>163.48820000000001</v>
          </cell>
          <cell r="Q4">
            <v>514.78760000000011</v>
          </cell>
          <cell r="T4">
            <v>18</v>
          </cell>
          <cell r="U4">
            <v>14.851224736708826</v>
          </cell>
          <cell r="V4">
            <v>133.23519999999999</v>
          </cell>
          <cell r="W4">
            <v>159.911</v>
          </cell>
          <cell r="X4">
            <v>226.24279999999999</v>
          </cell>
          <cell r="Y4">
            <v>103.3708</v>
          </cell>
          <cell r="Z4">
            <v>155.68995000000001</v>
          </cell>
          <cell r="AA4">
            <v>172.51499999999999</v>
          </cell>
          <cell r="AB4">
            <v>191.07300000000001</v>
          </cell>
          <cell r="AC4">
            <v>175.99979999999999</v>
          </cell>
          <cell r="AD4">
            <v>179.94280000000001</v>
          </cell>
          <cell r="AF4">
            <v>514.78760000000011</v>
          </cell>
          <cell r="AG4">
            <v>1728</v>
          </cell>
          <cell r="AH4">
            <v>700</v>
          </cell>
          <cell r="AI4">
            <v>155.68995000000001</v>
          </cell>
          <cell r="AJ4">
            <v>18.80660890442832</v>
          </cell>
          <cell r="AK4">
            <v>500</v>
          </cell>
        </row>
        <row r="5">
          <cell r="A5" t="str">
            <v>1721-Сосиски Вязанка Сливочные ТМ Стародворские колбасы</v>
          </cell>
          <cell r="B5" t="str">
            <v>кг</v>
          </cell>
          <cell r="C5">
            <v>461.51</v>
          </cell>
          <cell r="D5">
            <v>1258.4960000000001</v>
          </cell>
          <cell r="E5">
            <v>473.02300000000002</v>
          </cell>
          <cell r="F5">
            <v>1105</v>
          </cell>
          <cell r="G5">
            <v>1</v>
          </cell>
          <cell r="H5">
            <v>45</v>
          </cell>
          <cell r="I5" t="str">
            <v>матрица</v>
          </cell>
          <cell r="L5">
            <v>473.02300000000002</v>
          </cell>
          <cell r="O5">
            <v>530</v>
          </cell>
          <cell r="P5">
            <v>94.604600000000005</v>
          </cell>
          <cell r="T5">
            <v>17.282457724043017</v>
          </cell>
          <cell r="U5">
            <v>17.282457724043017</v>
          </cell>
          <cell r="V5">
            <v>93.9696</v>
          </cell>
          <cell r="W5">
            <v>96.637199999999993</v>
          </cell>
          <cell r="X5">
            <v>145.0078</v>
          </cell>
          <cell r="Y5">
            <v>75.780600000000007</v>
          </cell>
          <cell r="Z5">
            <v>102.8488</v>
          </cell>
          <cell r="AA5">
            <v>99.303399999999996</v>
          </cell>
          <cell r="AB5">
            <v>122.3514</v>
          </cell>
          <cell r="AC5">
            <v>104.4966</v>
          </cell>
          <cell r="AD5">
            <v>117.86499999999999</v>
          </cell>
          <cell r="AE5" t="str">
            <v>18,09,25 списание недостача 154кг / по тф с НС уточнено</v>
          </cell>
          <cell r="AF5">
            <v>0</v>
          </cell>
          <cell r="AG5">
            <v>1105</v>
          </cell>
          <cell r="AH5">
            <v>530</v>
          </cell>
          <cell r="AI5">
            <v>102.8488</v>
          </cell>
          <cell r="AJ5">
            <v>18.42510559189801</v>
          </cell>
          <cell r="AK5">
            <v>260</v>
          </cell>
        </row>
        <row r="6">
          <cell r="A6" t="str">
            <v>1869-Колбаса Молочная ТМ Особый рецепт в оболочке полиамид большой батон.  ПОКОМ</v>
          </cell>
          <cell r="B6" t="str">
            <v>кг</v>
          </cell>
          <cell r="C6">
            <v>593.39099999999996</v>
          </cell>
          <cell r="D6">
            <v>931.66499999999996</v>
          </cell>
          <cell r="E6">
            <v>494.43400000000003</v>
          </cell>
          <cell r="F6">
            <v>1149.7560000000001</v>
          </cell>
          <cell r="G6">
            <v>1</v>
          </cell>
          <cell r="H6">
            <v>60</v>
          </cell>
          <cell r="I6" t="str">
            <v>матрица</v>
          </cell>
          <cell r="L6">
            <v>494.43400000000003</v>
          </cell>
          <cell r="O6">
            <v>200</v>
          </cell>
          <cell r="P6">
            <v>98.886800000000008</v>
          </cell>
          <cell r="Q6">
            <v>430.20640000000003</v>
          </cell>
          <cell r="T6">
            <v>18</v>
          </cell>
          <cell r="U6">
            <v>13.649506304178111</v>
          </cell>
          <cell r="V6">
            <v>62.739000000000011</v>
          </cell>
          <cell r="W6">
            <v>110.8276</v>
          </cell>
          <cell r="X6">
            <v>72.517799999999994</v>
          </cell>
          <cell r="Y6">
            <v>64.449600000000004</v>
          </cell>
          <cell r="Z6">
            <v>77.633499999999998</v>
          </cell>
          <cell r="AA6">
            <v>86.211199999999991</v>
          </cell>
          <cell r="AB6">
            <v>60.296599999999998</v>
          </cell>
          <cell r="AC6">
            <v>113.932</v>
          </cell>
          <cell r="AD6">
            <v>53.376399999999997</v>
          </cell>
          <cell r="AF6">
            <v>430.20640000000003</v>
          </cell>
          <cell r="AG6">
            <v>1149.7560000000001</v>
          </cell>
          <cell r="AH6">
            <v>200</v>
          </cell>
          <cell r="AI6">
            <v>77.633499999999998</v>
          </cell>
          <cell r="AJ6">
            <v>19.704843914031958</v>
          </cell>
          <cell r="AK6">
            <v>180</v>
          </cell>
        </row>
        <row r="7">
          <cell r="A7" t="str">
            <v>1867-Колбаса Филейная ТМ Особый рецепт в оболочке полиамид большой батон.  ПОКОМ</v>
          </cell>
          <cell r="B7" t="str">
            <v>кг</v>
          </cell>
          <cell r="C7">
            <v>615.63599999999997</v>
          </cell>
          <cell r="D7">
            <v>711.53200000000004</v>
          </cell>
          <cell r="E7">
            <v>581.25</v>
          </cell>
          <cell r="F7">
            <v>985.08500000000004</v>
          </cell>
          <cell r="G7">
            <v>1</v>
          </cell>
          <cell r="H7">
            <v>60</v>
          </cell>
          <cell r="I7" t="str">
            <v>матрица</v>
          </cell>
          <cell r="L7">
            <v>581.25</v>
          </cell>
          <cell r="O7">
            <v>250</v>
          </cell>
          <cell r="P7">
            <v>116.25</v>
          </cell>
          <cell r="Q7">
            <v>741.16499999999996</v>
          </cell>
          <cell r="T7">
            <v>17</v>
          </cell>
          <cell r="U7">
            <v>10.624387096774194</v>
          </cell>
          <cell r="V7">
            <v>64.878600000000006</v>
          </cell>
          <cell r="W7">
            <v>67.605999999999995</v>
          </cell>
          <cell r="X7">
            <v>98.049199999999999</v>
          </cell>
          <cell r="Y7">
            <v>63.814999999999998</v>
          </cell>
          <cell r="Z7">
            <v>73.587199999999996</v>
          </cell>
          <cell r="AA7">
            <v>70.668599999999998</v>
          </cell>
          <cell r="AB7">
            <v>63.731999999999992</v>
          </cell>
          <cell r="AC7">
            <v>107.76260000000001</v>
          </cell>
          <cell r="AD7">
            <v>62.413800000000002</v>
          </cell>
          <cell r="AF7">
            <v>741.16499999999996</v>
          </cell>
          <cell r="AG7">
            <v>985.08500000000004</v>
          </cell>
          <cell r="AH7">
            <v>250</v>
          </cell>
          <cell r="AI7">
            <v>73.587199999999996</v>
          </cell>
          <cell r="AJ7">
            <v>19.637722321273266</v>
          </cell>
          <cell r="AK7">
            <v>210</v>
          </cell>
        </row>
        <row r="8">
          <cell r="A8" t="str">
            <v>1875-Колбаса Филейная оригинальная ТМ Особый рецепт в оболочке полиамид.  ПОКОМ</v>
          </cell>
          <cell r="B8" t="str">
            <v>кг</v>
          </cell>
          <cell r="C8">
            <v>721.41499999999996</v>
          </cell>
          <cell r="D8">
            <v>953.14800000000002</v>
          </cell>
          <cell r="E8">
            <v>461.76600000000002</v>
          </cell>
          <cell r="F8">
            <v>1080</v>
          </cell>
          <cell r="G8">
            <v>1</v>
          </cell>
          <cell r="H8">
            <v>60</v>
          </cell>
          <cell r="I8" t="str">
            <v>матрица</v>
          </cell>
          <cell r="L8">
            <v>461.76600000000002</v>
          </cell>
          <cell r="O8">
            <v>190</v>
          </cell>
          <cell r="P8">
            <v>92.353200000000001</v>
          </cell>
          <cell r="Q8">
            <v>392.35760000000005</v>
          </cell>
          <cell r="T8">
            <v>18</v>
          </cell>
          <cell r="U8">
            <v>13.751553817301403</v>
          </cell>
          <cell r="V8">
            <v>45.733600000000003</v>
          </cell>
          <cell r="W8">
            <v>109.50020000000001</v>
          </cell>
          <cell r="X8">
            <v>85.315399999999997</v>
          </cell>
          <cell r="Y8">
            <v>40.558399999999999</v>
          </cell>
          <cell r="Z8">
            <v>70.276899999999998</v>
          </cell>
          <cell r="AA8">
            <v>112.6086</v>
          </cell>
          <cell r="AB8">
            <v>78.438000000000002</v>
          </cell>
          <cell r="AC8">
            <v>71.811800000000005</v>
          </cell>
          <cell r="AD8">
            <v>90.086799999999997</v>
          </cell>
          <cell r="AF8">
            <v>392.35760000000005</v>
          </cell>
          <cell r="AG8">
            <v>1080</v>
          </cell>
          <cell r="AH8">
            <v>190</v>
          </cell>
          <cell r="AI8">
            <v>70.276899999999998</v>
          </cell>
          <cell r="AJ8">
            <v>20.917257306454896</v>
          </cell>
          <cell r="AK8">
            <v>200</v>
          </cell>
        </row>
        <row r="9">
          <cell r="A9" t="str">
            <v>1870-Колбаса Со шпиком ТМ Особый рецепт в оболочке полиамид большой батон.  ПОКОМ</v>
          </cell>
          <cell r="B9" t="str">
            <v>кг</v>
          </cell>
          <cell r="C9">
            <v>410.90699999999998</v>
          </cell>
          <cell r="D9">
            <v>509.05599999999998</v>
          </cell>
          <cell r="E9">
            <v>457.85199999999998</v>
          </cell>
          <cell r="F9">
            <v>450</v>
          </cell>
          <cell r="G9">
            <v>1</v>
          </cell>
          <cell r="H9">
            <v>60</v>
          </cell>
          <cell r="I9" t="str">
            <v>матрица</v>
          </cell>
          <cell r="L9">
            <v>457.85199999999998</v>
          </cell>
          <cell r="O9">
            <v>450</v>
          </cell>
          <cell r="P9">
            <v>91.570399999999992</v>
          </cell>
          <cell r="Q9">
            <v>565.12639999999988</v>
          </cell>
          <cell r="T9">
            <v>16</v>
          </cell>
          <cell r="U9">
            <v>9.8285035338930484</v>
          </cell>
          <cell r="V9">
            <v>60.529200000000003</v>
          </cell>
          <cell r="W9">
            <v>57.493399999999987</v>
          </cell>
          <cell r="X9">
            <v>94.940799999999996</v>
          </cell>
          <cell r="Y9">
            <v>52.801400000000001</v>
          </cell>
          <cell r="Z9">
            <v>66.441199999999995</v>
          </cell>
          <cell r="AA9">
            <v>55.516599999999997</v>
          </cell>
          <cell r="AB9">
            <v>57.593199999999989</v>
          </cell>
          <cell r="AC9">
            <v>90.404399999999995</v>
          </cell>
          <cell r="AD9">
            <v>53.662799999999997</v>
          </cell>
          <cell r="AF9">
            <v>565.12639999999988</v>
          </cell>
          <cell r="AG9">
            <v>450</v>
          </cell>
          <cell r="AH9">
            <v>450</v>
          </cell>
          <cell r="AI9">
            <v>66.441199999999995</v>
          </cell>
          <cell r="AJ9">
            <v>19.566172796397417</v>
          </cell>
          <cell r="AK9">
            <v>400</v>
          </cell>
        </row>
        <row r="10">
          <cell r="A10" t="str">
            <v>2205-Сосиски Молочные для завтрака ТМ Особый рецепт 0,4кг</v>
          </cell>
          <cell r="B10" t="str">
            <v>шт</v>
          </cell>
          <cell r="C10">
            <v>75</v>
          </cell>
          <cell r="D10">
            <v>1620</v>
          </cell>
          <cell r="E10">
            <v>838</v>
          </cell>
          <cell r="F10">
            <v>810</v>
          </cell>
          <cell r="G10">
            <v>0.4</v>
          </cell>
          <cell r="H10">
            <v>40</v>
          </cell>
          <cell r="I10" t="str">
            <v>матрица</v>
          </cell>
          <cell r="L10">
            <v>838</v>
          </cell>
          <cell r="O10">
            <v>1000</v>
          </cell>
          <cell r="P10">
            <v>167.6</v>
          </cell>
          <cell r="Q10">
            <v>1206.7999999999997</v>
          </cell>
          <cell r="T10">
            <v>18</v>
          </cell>
          <cell r="U10">
            <v>10.799522673031026</v>
          </cell>
          <cell r="V10">
            <v>152.19999999999999</v>
          </cell>
          <cell r="W10">
            <v>148.19999999999999</v>
          </cell>
          <cell r="X10">
            <v>162.80000000000001</v>
          </cell>
          <cell r="Y10">
            <v>88.8</v>
          </cell>
          <cell r="Z10">
            <v>138</v>
          </cell>
          <cell r="AA10">
            <v>98.2</v>
          </cell>
          <cell r="AB10">
            <v>104.4</v>
          </cell>
          <cell r="AC10">
            <v>111.6</v>
          </cell>
          <cell r="AD10">
            <v>94.2</v>
          </cell>
          <cell r="AF10">
            <v>482.71999999999991</v>
          </cell>
          <cell r="AG10">
            <v>324</v>
          </cell>
          <cell r="AH10">
            <v>400</v>
          </cell>
          <cell r="AI10">
            <v>55.2</v>
          </cell>
          <cell r="AJ10">
            <v>20.362318840579711</v>
          </cell>
          <cell r="AK10">
            <v>400</v>
          </cell>
        </row>
        <row r="11">
          <cell r="A11" t="str">
            <v>2634 Колбаса Дугушка Стародворская ТМ Стародворье ТС Дугушка  ПОКОМ</v>
          </cell>
          <cell r="B11" t="str">
            <v>кг</v>
          </cell>
          <cell r="C11">
            <v>445.72</v>
          </cell>
          <cell r="D11">
            <v>535.66200000000003</v>
          </cell>
          <cell r="E11">
            <v>265.68799999999999</v>
          </cell>
          <cell r="F11">
            <v>650</v>
          </cell>
          <cell r="G11">
            <v>1</v>
          </cell>
          <cell r="H11">
            <v>60</v>
          </cell>
          <cell r="I11" t="str">
            <v>матрица</v>
          </cell>
          <cell r="L11">
            <v>265.68799999999999</v>
          </cell>
          <cell r="O11">
            <v>300</v>
          </cell>
          <cell r="P11">
            <v>53.137599999999999</v>
          </cell>
          <cell r="T11">
            <v>17.87811267351179</v>
          </cell>
          <cell r="U11">
            <v>17.87811267351179</v>
          </cell>
          <cell r="V11">
            <v>41.447400000000002</v>
          </cell>
          <cell r="W11">
            <v>48.029000000000003</v>
          </cell>
          <cell r="X11">
            <v>79.710799999999992</v>
          </cell>
          <cell r="Y11">
            <v>45.574800000000003</v>
          </cell>
          <cell r="Z11">
            <v>53.690500000000007</v>
          </cell>
          <cell r="AA11">
            <v>48.013599999999997</v>
          </cell>
          <cell r="AB11">
            <v>54.533200000000001</v>
          </cell>
          <cell r="AC11">
            <v>73.979199999999992</v>
          </cell>
          <cell r="AD11">
            <v>49.097999999999999</v>
          </cell>
          <cell r="AF11">
            <v>0</v>
          </cell>
          <cell r="AG11">
            <v>650</v>
          </cell>
          <cell r="AH11">
            <v>300</v>
          </cell>
          <cell r="AI11">
            <v>53.690500000000007</v>
          </cell>
          <cell r="AJ11">
            <v>19.556532347435763</v>
          </cell>
          <cell r="AK11">
            <v>100</v>
          </cell>
        </row>
        <row r="12">
          <cell r="A12" t="str">
            <v>0222-Ветчины Дугушка Дугушка б/о Стародворье, 1кг</v>
          </cell>
          <cell r="B12" t="str">
            <v>кг</v>
          </cell>
          <cell r="C12">
            <v>251.334</v>
          </cell>
          <cell r="D12">
            <v>504.71</v>
          </cell>
          <cell r="E12">
            <v>266.315</v>
          </cell>
          <cell r="F12">
            <v>456</v>
          </cell>
          <cell r="G12">
            <v>1</v>
          </cell>
          <cell r="H12">
            <v>55</v>
          </cell>
          <cell r="I12" t="str">
            <v>матрица</v>
          </cell>
          <cell r="L12">
            <v>266.315</v>
          </cell>
          <cell r="O12">
            <v>200</v>
          </cell>
          <cell r="P12">
            <v>53.262999999999998</v>
          </cell>
          <cell r="Q12">
            <v>302.73399999999992</v>
          </cell>
          <cell r="T12">
            <v>18</v>
          </cell>
          <cell r="U12">
            <v>12.316242044195784</v>
          </cell>
          <cell r="V12">
            <v>41.200200000000002</v>
          </cell>
          <cell r="W12">
            <v>48.932200000000002</v>
          </cell>
          <cell r="X12">
            <v>67.626599999999996</v>
          </cell>
          <cell r="Y12">
            <v>37.741</v>
          </cell>
          <cell r="Z12">
            <v>48.875</v>
          </cell>
          <cell r="AA12">
            <v>43.161000000000001</v>
          </cell>
          <cell r="AB12">
            <v>44.670400000000001</v>
          </cell>
          <cell r="AC12">
            <v>69.520600000000002</v>
          </cell>
          <cell r="AD12">
            <v>40.617199999999997</v>
          </cell>
          <cell r="AF12">
            <v>302.73399999999992</v>
          </cell>
          <cell r="AG12">
            <v>456</v>
          </cell>
          <cell r="AH12">
            <v>200</v>
          </cell>
          <cell r="AI12">
            <v>48.875</v>
          </cell>
          <cell r="AJ12">
            <v>19.56010230179028</v>
          </cell>
          <cell r="AK12">
            <v>300</v>
          </cell>
        </row>
        <row r="13">
          <cell r="A13" t="str">
            <v>0178 Ветчины Нежная Особая Особая Весовые П/а Особый рецепт большой батон  ПОКОМ</v>
          </cell>
          <cell r="B13" t="str">
            <v>кг</v>
          </cell>
          <cell r="C13">
            <v>414.58499999999998</v>
          </cell>
          <cell r="D13">
            <v>435.74299999999999</v>
          </cell>
          <cell r="E13">
            <v>286.34199999999998</v>
          </cell>
          <cell r="F13">
            <v>495</v>
          </cell>
          <cell r="G13">
            <v>1</v>
          </cell>
          <cell r="H13">
            <v>50</v>
          </cell>
          <cell r="I13" t="str">
            <v>матрица</v>
          </cell>
          <cell r="L13">
            <v>286.34199999999998</v>
          </cell>
          <cell r="O13">
            <v>300</v>
          </cell>
          <cell r="P13">
            <v>57.2684</v>
          </cell>
          <cell r="Q13">
            <v>235.83120000000008</v>
          </cell>
          <cell r="T13">
            <v>18</v>
          </cell>
          <cell r="U13">
            <v>13.882001243268538</v>
          </cell>
          <cell r="V13">
            <v>39.6828</v>
          </cell>
          <cell r="W13">
            <v>43.6858</v>
          </cell>
          <cell r="X13">
            <v>61.004600000000003</v>
          </cell>
          <cell r="Y13">
            <v>45.517600000000002</v>
          </cell>
          <cell r="Z13">
            <v>47.472700000000003</v>
          </cell>
          <cell r="AA13">
            <v>49.614999999999988</v>
          </cell>
          <cell r="AB13">
            <v>39.811199999999999</v>
          </cell>
          <cell r="AC13">
            <v>75.192800000000005</v>
          </cell>
          <cell r="AD13">
            <v>51.053800000000003</v>
          </cell>
          <cell r="AE13" t="str">
            <v>18,09,25 списание недостача 120кг</v>
          </cell>
          <cell r="AF13">
            <v>235.83120000000008</v>
          </cell>
          <cell r="AG13">
            <v>495</v>
          </cell>
          <cell r="AH13">
            <v>300</v>
          </cell>
          <cell r="AI13">
            <v>47.472700000000003</v>
          </cell>
          <cell r="AJ13">
            <v>19.906177655789538</v>
          </cell>
          <cell r="AK13">
            <v>150</v>
          </cell>
        </row>
        <row r="14">
          <cell r="A14" t="str">
            <v>1370-Сосиски Сочинки Бордо Весовой п/а Стародворье</v>
          </cell>
          <cell r="B14" t="str">
            <v>кг</v>
          </cell>
          <cell r="C14">
            <v>0.12</v>
          </cell>
          <cell r="D14">
            <v>411.75900000000001</v>
          </cell>
          <cell r="E14">
            <v>72.393000000000001</v>
          </cell>
          <cell r="F14">
            <v>269</v>
          </cell>
          <cell r="G14">
            <v>1</v>
          </cell>
          <cell r="H14">
            <v>45</v>
          </cell>
          <cell r="I14" t="str">
            <v>матрица</v>
          </cell>
          <cell r="L14">
            <v>72.393000000000001</v>
          </cell>
          <cell r="O14">
            <v>350</v>
          </cell>
          <cell r="P14">
            <v>14.4786</v>
          </cell>
          <cell r="T14">
            <v>42.752752337933224</v>
          </cell>
          <cell r="U14">
            <v>42.752752337933224</v>
          </cell>
          <cell r="V14">
            <v>47.153399999999998</v>
          </cell>
          <cell r="W14">
            <v>35.1066</v>
          </cell>
          <cell r="X14">
            <v>36.44</v>
          </cell>
          <cell r="Y14">
            <v>27.1386</v>
          </cell>
          <cell r="Z14">
            <v>36.459649999999996</v>
          </cell>
          <cell r="AA14">
            <v>33.550600000000003</v>
          </cell>
          <cell r="AB14">
            <v>37.227800000000002</v>
          </cell>
          <cell r="AC14">
            <v>28.1114</v>
          </cell>
          <cell r="AD14">
            <v>42.4818</v>
          </cell>
          <cell r="AF14">
            <v>0</v>
          </cell>
          <cell r="AG14">
            <v>269</v>
          </cell>
          <cell r="AH14">
            <v>350</v>
          </cell>
          <cell r="AI14">
            <v>36.459649999999996</v>
          </cell>
          <cell r="AJ14">
            <v>16.977672577767478</v>
          </cell>
        </row>
        <row r="15">
          <cell r="A15" t="str">
            <v>1411 Сосиски «Сочинки Сливочные» Весовые ТМ «Стародворье» 1,35 кг  ПОКОМ</v>
          </cell>
          <cell r="B15" t="str">
            <v>кг</v>
          </cell>
          <cell r="C15">
            <v>165.68100000000001</v>
          </cell>
          <cell r="D15">
            <v>416.68700000000001</v>
          </cell>
          <cell r="E15">
            <v>425.56299999999999</v>
          </cell>
          <cell r="F15">
            <v>432</v>
          </cell>
          <cell r="G15">
            <v>1</v>
          </cell>
          <cell r="H15">
            <v>40</v>
          </cell>
          <cell r="I15" t="str">
            <v>матрица</v>
          </cell>
          <cell r="L15">
            <v>425.56299999999999</v>
          </cell>
          <cell r="O15">
            <v>195</v>
          </cell>
          <cell r="P15">
            <v>85.1126</v>
          </cell>
          <cell r="Q15">
            <v>905.02680000000009</v>
          </cell>
          <cell r="T15">
            <v>18</v>
          </cell>
          <cell r="U15">
            <v>7.3667118616985032</v>
          </cell>
          <cell r="V15">
            <v>29.1784</v>
          </cell>
          <cell r="W15">
            <v>24.391200000000001</v>
          </cell>
          <cell r="X15">
            <v>56.445000000000007</v>
          </cell>
          <cell r="Y15">
            <v>14.645</v>
          </cell>
          <cell r="Z15">
            <v>31.164899999999999</v>
          </cell>
          <cell r="AA15">
            <v>27.874199999999998</v>
          </cell>
          <cell r="AB15">
            <v>37.243600000000001</v>
          </cell>
          <cell r="AC15">
            <v>40.004600000000003</v>
          </cell>
          <cell r="AD15">
            <v>45.374200000000002</v>
          </cell>
          <cell r="AF15">
            <v>905.02680000000009</v>
          </cell>
          <cell r="AG15">
            <v>432</v>
          </cell>
          <cell r="AH15">
            <v>195</v>
          </cell>
          <cell r="AI15">
            <v>31.164899999999999</v>
          </cell>
          <cell r="AJ15">
            <v>20.118787482071177</v>
          </cell>
        </row>
        <row r="16">
          <cell r="A16" t="str">
            <v>Вареные колбасы Сливушка Вязанка Фикс.вес 0,45 П/а Вязанка  ПОКОМ</v>
          </cell>
          <cell r="B16" t="str">
            <v>шт</v>
          </cell>
          <cell r="C16">
            <v>427</v>
          </cell>
          <cell r="D16">
            <v>630</v>
          </cell>
          <cell r="E16">
            <v>374</v>
          </cell>
          <cell r="F16">
            <v>590</v>
          </cell>
          <cell r="G16">
            <v>0.45</v>
          </cell>
          <cell r="H16">
            <v>50</v>
          </cell>
          <cell r="I16" t="str">
            <v>матрица</v>
          </cell>
          <cell r="L16">
            <v>374</v>
          </cell>
          <cell r="O16">
            <v>377.77777777777783</v>
          </cell>
          <cell r="P16">
            <v>74.8</v>
          </cell>
          <cell r="Q16">
            <v>378.62222222222204</v>
          </cell>
          <cell r="T16">
            <v>18</v>
          </cell>
          <cell r="U16">
            <v>12.938205585264409</v>
          </cell>
          <cell r="V16">
            <v>75.599999999999994</v>
          </cell>
          <cell r="W16">
            <v>56.4</v>
          </cell>
          <cell r="X16">
            <v>80.599999999999994</v>
          </cell>
          <cell r="Y16">
            <v>56.2</v>
          </cell>
          <cell r="Z16">
            <v>67.2</v>
          </cell>
          <cell r="AA16">
            <v>74.599999999999994</v>
          </cell>
          <cell r="AB16">
            <v>72.400000000000006</v>
          </cell>
          <cell r="AC16">
            <v>70.599999999999994</v>
          </cell>
          <cell r="AD16">
            <v>76.599999999999994</v>
          </cell>
          <cell r="AF16">
            <v>170.37999999999991</v>
          </cell>
          <cell r="AG16">
            <v>265.5</v>
          </cell>
          <cell r="AH16">
            <v>170.00000000000003</v>
          </cell>
          <cell r="AI16">
            <v>30.240000000000002</v>
          </cell>
          <cell r="AJ16">
            <v>19.361772486772484</v>
          </cell>
          <cell r="AK16">
            <v>150</v>
          </cell>
        </row>
        <row r="17">
          <cell r="A17" t="str">
            <v>2150 В/к колбасы Рубленая Запеченная Дугушка Весовые Вектор Стародворье, вес 1кг</v>
          </cell>
          <cell r="B17" t="str">
            <v>кг</v>
          </cell>
          <cell r="C17">
            <v>0.123</v>
          </cell>
          <cell r="D17">
            <v>453.56</v>
          </cell>
          <cell r="E17">
            <v>118.53400000000001</v>
          </cell>
          <cell r="F17">
            <v>291</v>
          </cell>
          <cell r="G17">
            <v>1</v>
          </cell>
          <cell r="H17">
            <v>70</v>
          </cell>
          <cell r="I17" t="str">
            <v>матрица</v>
          </cell>
          <cell r="L17">
            <v>118.53400000000001</v>
          </cell>
          <cell r="O17">
            <v>150</v>
          </cell>
          <cell r="P17">
            <v>23.706800000000001</v>
          </cell>
          <cell r="T17">
            <v>18.602257580103597</v>
          </cell>
          <cell r="U17">
            <v>18.602257580103597</v>
          </cell>
          <cell r="V17">
            <v>14.4344</v>
          </cell>
          <cell r="W17">
            <v>38.240600000000001</v>
          </cell>
          <cell r="X17">
            <v>44.201000000000001</v>
          </cell>
          <cell r="Y17">
            <v>23.965399999999999</v>
          </cell>
          <cell r="Z17">
            <v>30.210350000000002</v>
          </cell>
          <cell r="AA17">
            <v>16.132000000000001</v>
          </cell>
          <cell r="AB17">
            <v>27.191600000000001</v>
          </cell>
          <cell r="AC17">
            <v>46.450200000000002</v>
          </cell>
          <cell r="AD17">
            <v>21.010200000000001</v>
          </cell>
          <cell r="AF17">
            <v>0</v>
          </cell>
          <cell r="AG17">
            <v>291</v>
          </cell>
          <cell r="AH17">
            <v>150</v>
          </cell>
          <cell r="AI17">
            <v>30.210350000000002</v>
          </cell>
          <cell r="AJ17">
            <v>19.56283194335716</v>
          </cell>
          <cell r="AK17">
            <v>150</v>
          </cell>
        </row>
        <row r="18">
          <cell r="A18" t="str">
            <v>1871-Колбаса Филейная оригинальная ТМ Особый рецепт в оболочке полиамид 0,4 кг.  ПОКОМ</v>
          </cell>
          <cell r="B18" t="str">
            <v>шт</v>
          </cell>
          <cell r="C18">
            <v>97</v>
          </cell>
          <cell r="D18">
            <v>1480</v>
          </cell>
          <cell r="E18">
            <v>384.74400000000003</v>
          </cell>
          <cell r="F18">
            <v>1195.8009999999999</v>
          </cell>
          <cell r="G18">
            <v>0.4</v>
          </cell>
          <cell r="H18">
            <v>60</v>
          </cell>
          <cell r="I18" t="str">
            <v>матрица</v>
          </cell>
          <cell r="L18">
            <v>384.74400000000003</v>
          </cell>
          <cell r="O18">
            <v>500</v>
          </cell>
          <cell r="P18">
            <v>76.948800000000006</v>
          </cell>
          <cell r="T18">
            <v>22.038043478260867</v>
          </cell>
          <cell r="U18">
            <v>22.038043478260867</v>
          </cell>
          <cell r="V18">
            <v>51.6</v>
          </cell>
          <cell r="W18">
            <v>82</v>
          </cell>
          <cell r="X18">
            <v>85.6</v>
          </cell>
          <cell r="Y18">
            <v>59.6</v>
          </cell>
          <cell r="Z18">
            <v>69.7</v>
          </cell>
          <cell r="AA18">
            <v>37.799999999999997</v>
          </cell>
          <cell r="AB18">
            <v>47.2</v>
          </cell>
          <cell r="AC18">
            <v>33.200000000000003</v>
          </cell>
          <cell r="AD18">
            <v>54.4</v>
          </cell>
          <cell r="AF18">
            <v>0</v>
          </cell>
          <cell r="AG18">
            <v>478.32040000000001</v>
          </cell>
          <cell r="AH18">
            <v>200</v>
          </cell>
          <cell r="AI18">
            <v>27.880000000000003</v>
          </cell>
          <cell r="AJ18">
            <v>24.33</v>
          </cell>
        </row>
        <row r="19">
          <cell r="A19" t="str">
            <v>1205 Копченые колбасы Салями Мясорубская с рубленым шпиком срез Бордо ф/в 0,35 фиброуз Стародворье  ПОКОМ</v>
          </cell>
          <cell r="B19" t="str">
            <v>шт</v>
          </cell>
          <cell r="C19">
            <v>277</v>
          </cell>
          <cell r="D19">
            <v>720</v>
          </cell>
          <cell r="E19">
            <v>446.976</v>
          </cell>
          <cell r="F19">
            <v>495</v>
          </cell>
          <cell r="G19">
            <v>0.35</v>
          </cell>
          <cell r="H19">
            <v>40</v>
          </cell>
          <cell r="I19" t="str">
            <v>матрица</v>
          </cell>
          <cell r="L19">
            <v>446.976</v>
          </cell>
          <cell r="O19">
            <v>357.14285714285722</v>
          </cell>
          <cell r="P19">
            <v>89.395200000000003</v>
          </cell>
          <cell r="Q19">
            <v>756.9707428571428</v>
          </cell>
          <cell r="T19">
            <v>18</v>
          </cell>
          <cell r="U19">
            <v>9.5323110988381607</v>
          </cell>
          <cell r="V19">
            <v>66.8</v>
          </cell>
          <cell r="W19">
            <v>72.599999999999994</v>
          </cell>
          <cell r="X19">
            <v>86</v>
          </cell>
          <cell r="Y19">
            <v>72.2</v>
          </cell>
          <cell r="Z19">
            <v>74.399999999999991</v>
          </cell>
          <cell r="AA19">
            <v>64.599999999999994</v>
          </cell>
          <cell r="AB19">
            <v>55.2</v>
          </cell>
          <cell r="AC19">
            <v>86.2</v>
          </cell>
          <cell r="AD19">
            <v>84.8</v>
          </cell>
          <cell r="AF19">
            <v>264.93975999999998</v>
          </cell>
          <cell r="AG19">
            <v>173.25</v>
          </cell>
          <cell r="AH19">
            <v>125.00000000000001</v>
          </cell>
          <cell r="AI19">
            <v>26.039999999999996</v>
          </cell>
          <cell r="AJ19">
            <v>17.981950844854072</v>
          </cell>
          <cell r="AK19">
            <v>170</v>
          </cell>
        </row>
        <row r="20">
          <cell r="A20" t="str">
            <v>1202 В/к колбасы Сервелат Мясорубский с мелкорубленным окороком срез Бордо Фикс.вес 0,35 фиброуз Ста</v>
          </cell>
          <cell r="B20" t="str">
            <v>шт</v>
          </cell>
          <cell r="C20">
            <v>323</v>
          </cell>
          <cell r="D20">
            <v>660</v>
          </cell>
          <cell r="E20">
            <v>363</v>
          </cell>
          <cell r="F20">
            <v>583</v>
          </cell>
          <cell r="G20">
            <v>0.35</v>
          </cell>
          <cell r="H20">
            <v>40</v>
          </cell>
          <cell r="I20" t="str">
            <v>матрица</v>
          </cell>
          <cell r="L20">
            <v>363</v>
          </cell>
          <cell r="O20">
            <v>442.85714285714289</v>
          </cell>
          <cell r="P20">
            <v>72.599999999999994</v>
          </cell>
          <cell r="Q20">
            <v>280.94285714285706</v>
          </cell>
          <cell r="T20">
            <v>18</v>
          </cell>
          <cell r="U20">
            <v>14.130263675718222</v>
          </cell>
          <cell r="V20">
            <v>62.6</v>
          </cell>
          <cell r="W20">
            <v>74.599999999999994</v>
          </cell>
          <cell r="X20">
            <v>84.2</v>
          </cell>
          <cell r="Y20">
            <v>61.6</v>
          </cell>
          <cell r="Z20">
            <v>70.75</v>
          </cell>
          <cell r="AA20">
            <v>66</v>
          </cell>
          <cell r="AB20">
            <v>56.6</v>
          </cell>
          <cell r="AC20">
            <v>84</v>
          </cell>
          <cell r="AD20">
            <v>85.6</v>
          </cell>
          <cell r="AF20">
            <v>98.32999999999997</v>
          </cell>
          <cell r="AG20">
            <v>204.04999999999998</v>
          </cell>
          <cell r="AH20">
            <v>155</v>
          </cell>
          <cell r="AI20">
            <v>24.762499999999999</v>
          </cell>
          <cell r="AJ20">
            <v>17.932357395254922</v>
          </cell>
          <cell r="AK20">
            <v>85</v>
          </cell>
        </row>
        <row r="21">
          <cell r="A21" t="str">
            <v>1120 В/к колбасы Сервелат Запеченный Дугушка Вес Вектор Стародворье, вес 1кг</v>
          </cell>
          <cell r="B21" t="str">
            <v>кг</v>
          </cell>
          <cell r="C21">
            <v>232.96799999999999</v>
          </cell>
          <cell r="D21">
            <v>242.88200000000001</v>
          </cell>
          <cell r="E21">
            <v>119.587</v>
          </cell>
          <cell r="F21">
            <v>381</v>
          </cell>
          <cell r="G21">
            <v>1</v>
          </cell>
          <cell r="H21">
            <v>60</v>
          </cell>
          <cell r="I21" t="str">
            <v>матрица</v>
          </cell>
          <cell r="L21">
            <v>119.587</v>
          </cell>
          <cell r="O21">
            <v>60</v>
          </cell>
          <cell r="P21">
            <v>23.917400000000001</v>
          </cell>
          <cell r="Q21">
            <v>-10.486800000000017</v>
          </cell>
          <cell r="T21">
            <v>18</v>
          </cell>
          <cell r="U21">
            <v>18.438459029827655</v>
          </cell>
          <cell r="V21">
            <v>14.502800000000001</v>
          </cell>
          <cell r="W21">
            <v>26.8992</v>
          </cell>
          <cell r="X21">
            <v>39.279200000000003</v>
          </cell>
          <cell r="Y21">
            <v>18.087</v>
          </cell>
          <cell r="Z21">
            <v>24.692050000000002</v>
          </cell>
          <cell r="AA21">
            <v>30.946999999999999</v>
          </cell>
          <cell r="AB21">
            <v>22.4068</v>
          </cell>
          <cell r="AC21">
            <v>42.535400000000003</v>
          </cell>
          <cell r="AD21">
            <v>16.547599999999999</v>
          </cell>
          <cell r="AF21">
            <v>-10.486800000000017</v>
          </cell>
          <cell r="AG21">
            <v>381</v>
          </cell>
          <cell r="AH21">
            <v>60</v>
          </cell>
          <cell r="AI21">
            <v>24.692050000000002</v>
          </cell>
          <cell r="AJ21">
            <v>19.884942724480144</v>
          </cell>
          <cell r="AK21">
            <v>50</v>
          </cell>
        </row>
        <row r="22">
          <cell r="A22" t="str">
            <v>1118 В/к колбасы Салями Запеченая Дугушка  Вектор Стародворье, 1кг</v>
          </cell>
          <cell r="B22" t="str">
            <v>кг</v>
          </cell>
          <cell r="C22">
            <v>112.254</v>
          </cell>
          <cell r="D22">
            <v>221.74799999999999</v>
          </cell>
          <cell r="E22">
            <v>123.67700000000001</v>
          </cell>
          <cell r="F22">
            <v>192</v>
          </cell>
          <cell r="G22">
            <v>1</v>
          </cell>
          <cell r="H22">
            <v>60</v>
          </cell>
          <cell r="I22" t="str">
            <v>матрица</v>
          </cell>
          <cell r="L22">
            <v>123.67700000000001</v>
          </cell>
          <cell r="O22">
            <v>150</v>
          </cell>
          <cell r="P22">
            <v>24.735400000000002</v>
          </cell>
          <cell r="Q22">
            <v>103.23720000000003</v>
          </cell>
          <cell r="T22">
            <v>18</v>
          </cell>
          <cell r="U22">
            <v>13.826337960979</v>
          </cell>
          <cell r="V22">
            <v>15.5068</v>
          </cell>
          <cell r="W22">
            <v>25.658200000000001</v>
          </cell>
          <cell r="X22">
            <v>36.5762</v>
          </cell>
          <cell r="Y22">
            <v>18.8</v>
          </cell>
          <cell r="Z22">
            <v>24.135299999999997</v>
          </cell>
          <cell r="AA22">
            <v>23.578600000000002</v>
          </cell>
          <cell r="AB22">
            <v>21.7056</v>
          </cell>
          <cell r="AC22">
            <v>36.222799999999999</v>
          </cell>
          <cell r="AD22">
            <v>18.4648</v>
          </cell>
          <cell r="AF22">
            <v>103.23720000000003</v>
          </cell>
          <cell r="AG22">
            <v>192</v>
          </cell>
          <cell r="AH22">
            <v>150</v>
          </cell>
          <cell r="AI22">
            <v>24.135299999999997</v>
          </cell>
          <cell r="AJ22">
            <v>19.556417363778369</v>
          </cell>
          <cell r="AK22">
            <v>130</v>
          </cell>
        </row>
        <row r="23">
          <cell r="A23" t="str">
            <v>1523-Сосиски Вязанка Молочные ТМ Стародворские колбасы</v>
          </cell>
          <cell r="B23" t="str">
            <v>кг</v>
          </cell>
          <cell r="C23">
            <v>44.134</v>
          </cell>
          <cell r="D23">
            <v>282.69200000000001</v>
          </cell>
          <cell r="E23">
            <v>123.355</v>
          </cell>
          <cell r="F23">
            <v>161</v>
          </cell>
          <cell r="G23">
            <v>1</v>
          </cell>
          <cell r="H23">
            <v>45</v>
          </cell>
          <cell r="I23" t="str">
            <v>матрица</v>
          </cell>
          <cell r="L23">
            <v>123.355</v>
          </cell>
          <cell r="O23">
            <v>165</v>
          </cell>
          <cell r="P23">
            <v>24.670999999999999</v>
          </cell>
          <cell r="Q23">
            <v>118.07799999999997</v>
          </cell>
          <cell r="T23">
            <v>18</v>
          </cell>
          <cell r="U23">
            <v>13.213894856309027</v>
          </cell>
          <cell r="V23">
            <v>20.548999999999999</v>
          </cell>
          <cell r="W23">
            <v>21.646000000000001</v>
          </cell>
          <cell r="X23">
            <v>34.644799999999996</v>
          </cell>
          <cell r="Y23">
            <v>15.675000000000001</v>
          </cell>
          <cell r="Z23">
            <v>23.128699999999998</v>
          </cell>
          <cell r="AA23">
            <v>11.4254</v>
          </cell>
          <cell r="AB23">
            <v>37.688200000000002</v>
          </cell>
          <cell r="AC23">
            <v>25.6218</v>
          </cell>
          <cell r="AD23">
            <v>19.736599999999999</v>
          </cell>
          <cell r="AE23" t="str">
            <v>18,09,25 списание недостача 97кг</v>
          </cell>
          <cell r="AF23">
            <v>118.07799999999997</v>
          </cell>
          <cell r="AG23">
            <v>161</v>
          </cell>
          <cell r="AH23">
            <v>165</v>
          </cell>
          <cell r="AI23">
            <v>23.128699999999998</v>
          </cell>
          <cell r="AJ23">
            <v>17.986311379368491</v>
          </cell>
          <cell r="AK23">
            <v>90</v>
          </cell>
        </row>
        <row r="24">
          <cell r="A24" t="str">
            <v>1204 Копченые колбасы Салями Мясорубская с рубленым шпиком Бордо Весовой фиброуз Стародворье  ПОКОМ</v>
          </cell>
          <cell r="B24" t="str">
            <v>кг</v>
          </cell>
          <cell r="C24">
            <v>-0.156</v>
          </cell>
          <cell r="D24">
            <v>235.20400000000001</v>
          </cell>
          <cell r="E24">
            <v>111.624</v>
          </cell>
          <cell r="F24">
            <v>62.37299999999999</v>
          </cell>
          <cell r="G24">
            <v>1</v>
          </cell>
          <cell r="H24">
            <v>40</v>
          </cell>
          <cell r="I24" t="str">
            <v>матрица</v>
          </cell>
          <cell r="L24">
            <v>111.624</v>
          </cell>
          <cell r="O24">
            <v>95</v>
          </cell>
          <cell r="P24">
            <v>22.3248</v>
          </cell>
          <cell r="T24">
            <v>7.0492456819322005</v>
          </cell>
          <cell r="U24">
            <v>7.0492456819322005</v>
          </cell>
          <cell r="V24">
            <v>13.348599999999999</v>
          </cell>
          <cell r="W24">
            <v>27.452000000000002</v>
          </cell>
          <cell r="X24">
            <v>26.2254</v>
          </cell>
          <cell r="Y24">
            <v>20.599799999999998</v>
          </cell>
          <cell r="Z24">
            <v>21.906450000000003</v>
          </cell>
          <cell r="AA24">
            <v>14.2568</v>
          </cell>
          <cell r="AB24">
            <v>18.3004</v>
          </cell>
          <cell r="AC24">
            <v>18.089400000000001</v>
          </cell>
          <cell r="AD24">
            <v>18.911799999999999</v>
          </cell>
          <cell r="AF24">
            <v>0</v>
          </cell>
          <cell r="AG24">
            <v>62.37299999999999</v>
          </cell>
          <cell r="AH24">
            <v>95</v>
          </cell>
          <cell r="AI24">
            <v>21.906450000000003</v>
          </cell>
          <cell r="AJ24">
            <v>12.889947937707841</v>
          </cell>
          <cell r="AK24">
            <v>125</v>
          </cell>
        </row>
        <row r="25">
          <cell r="A25" t="str">
            <v>1720-Сосиски Вязанка Сливочные ТМ Стародворские колбасы ТС Вязанка амицел в мод газов.среде 0,45кг</v>
          </cell>
          <cell r="B25" t="str">
            <v>шт</v>
          </cell>
          <cell r="C25">
            <v>90</v>
          </cell>
          <cell r="D25">
            <v>474</v>
          </cell>
          <cell r="E25">
            <v>152</v>
          </cell>
          <cell r="F25">
            <v>342</v>
          </cell>
          <cell r="G25">
            <v>0.45</v>
          </cell>
          <cell r="H25">
            <v>45</v>
          </cell>
          <cell r="I25" t="str">
            <v>матрица</v>
          </cell>
          <cell r="L25">
            <v>152</v>
          </cell>
          <cell r="O25">
            <v>244.4444444444444</v>
          </cell>
          <cell r="P25">
            <v>30.4</v>
          </cell>
          <cell r="T25">
            <v>19.290935672514617</v>
          </cell>
          <cell r="U25">
            <v>19.290935672514617</v>
          </cell>
          <cell r="V25">
            <v>42.6</v>
          </cell>
          <cell r="W25">
            <v>41.6</v>
          </cell>
          <cell r="X25">
            <v>50.2</v>
          </cell>
          <cell r="Y25">
            <v>26.4</v>
          </cell>
          <cell r="Z25">
            <v>40.200000000000003</v>
          </cell>
          <cell r="AA25">
            <v>35.799999999999997</v>
          </cell>
          <cell r="AB25">
            <v>50.2</v>
          </cell>
          <cell r="AC25">
            <v>43.6</v>
          </cell>
          <cell r="AD25">
            <v>41.8</v>
          </cell>
          <cell r="AF25">
            <v>0</v>
          </cell>
          <cell r="AG25">
            <v>153.9</v>
          </cell>
          <cell r="AH25">
            <v>109.99999999999999</v>
          </cell>
          <cell r="AI25">
            <v>18.090000000000003</v>
          </cell>
          <cell r="AJ25">
            <v>17.904919845218348</v>
          </cell>
          <cell r="AK25">
            <v>60</v>
          </cell>
        </row>
        <row r="26">
          <cell r="A26" t="str">
            <v>1201 В/к колбасы Сервелат Мясорубский с мелкорубленным окороком Бордо Весовой фиброуз Стародворье  П</v>
          </cell>
          <cell r="B26" t="str">
            <v>кг</v>
          </cell>
          <cell r="C26">
            <v>14.250999999999999</v>
          </cell>
          <cell r="D26">
            <v>187.09899999999999</v>
          </cell>
          <cell r="E26">
            <v>55.646999999999998</v>
          </cell>
          <cell r="F26">
            <v>100</v>
          </cell>
          <cell r="G26">
            <v>1</v>
          </cell>
          <cell r="H26">
            <v>40</v>
          </cell>
          <cell r="I26" t="str">
            <v>матрица</v>
          </cell>
          <cell r="L26">
            <v>55.646999999999998</v>
          </cell>
          <cell r="O26">
            <v>155</v>
          </cell>
          <cell r="P26">
            <v>11.1294</v>
          </cell>
          <cell r="T26">
            <v>22.912286376624078</v>
          </cell>
          <cell r="U26">
            <v>22.912286376624078</v>
          </cell>
          <cell r="V26">
            <v>12.228400000000001</v>
          </cell>
          <cell r="W26">
            <v>24.070599999999999</v>
          </cell>
          <cell r="X26">
            <v>19.779</v>
          </cell>
          <cell r="Y26">
            <v>10.7804</v>
          </cell>
          <cell r="Z26">
            <v>16.714600000000001</v>
          </cell>
          <cell r="AA26">
            <v>16.055399999999999</v>
          </cell>
          <cell r="AB26">
            <v>16.852799999999998</v>
          </cell>
          <cell r="AC26">
            <v>19.257200000000001</v>
          </cell>
          <cell r="AD26">
            <v>15.447800000000001</v>
          </cell>
          <cell r="AF26">
            <v>0</v>
          </cell>
          <cell r="AG26">
            <v>100</v>
          </cell>
          <cell r="AH26">
            <v>155</v>
          </cell>
          <cell r="AI26">
            <v>16.714600000000001</v>
          </cell>
          <cell r="AJ26">
            <v>17.948380457803356</v>
          </cell>
          <cell r="AK26">
            <v>45</v>
          </cell>
        </row>
        <row r="27">
          <cell r="A27" t="str">
            <v>Вареные колбасы Докторская ГОСТ Вязанка Фикс.вес 0,4 Вектор Вязанка  ПОКОМ</v>
          </cell>
          <cell r="B27" t="str">
            <v>шт</v>
          </cell>
          <cell r="C27">
            <v>100</v>
          </cell>
          <cell r="D27">
            <v>370</v>
          </cell>
          <cell r="E27">
            <v>207</v>
          </cell>
          <cell r="F27">
            <v>170</v>
          </cell>
          <cell r="G27">
            <v>0.4</v>
          </cell>
          <cell r="H27">
            <v>50</v>
          </cell>
          <cell r="I27" t="str">
            <v>матрица</v>
          </cell>
          <cell r="L27">
            <v>207</v>
          </cell>
          <cell r="O27">
            <v>200</v>
          </cell>
          <cell r="P27">
            <v>41.4</v>
          </cell>
          <cell r="Q27">
            <v>375.19999999999993</v>
          </cell>
          <cell r="T27">
            <v>18</v>
          </cell>
          <cell r="U27">
            <v>8.9371980676328509</v>
          </cell>
          <cell r="V27">
            <v>26</v>
          </cell>
          <cell r="W27">
            <v>31.4</v>
          </cell>
          <cell r="X27">
            <v>54.4</v>
          </cell>
          <cell r="Y27">
            <v>33</v>
          </cell>
          <cell r="Z27">
            <v>36.200000000000003</v>
          </cell>
          <cell r="AA27">
            <v>11.2</v>
          </cell>
          <cell r="AB27">
            <v>41.4</v>
          </cell>
          <cell r="AC27">
            <v>26.2</v>
          </cell>
          <cell r="AD27">
            <v>50.2</v>
          </cell>
          <cell r="AF27">
            <v>150.07999999999998</v>
          </cell>
          <cell r="AG27">
            <v>68</v>
          </cell>
          <cell r="AH27">
            <v>80</v>
          </cell>
          <cell r="AI27">
            <v>14.480000000000002</v>
          </cell>
          <cell r="AJ27">
            <v>18.508287292817677</v>
          </cell>
          <cell r="AK27">
            <v>120</v>
          </cell>
        </row>
        <row r="28">
          <cell r="A28" t="str">
            <v>1231 Сосиски Сливочные Дугушки Дугушка Весовые П/а Стародворье, вес 1кг</v>
          </cell>
          <cell r="B28" t="str">
            <v>кг</v>
          </cell>
          <cell r="C28">
            <v>-2.6459999999999999</v>
          </cell>
          <cell r="D28">
            <v>81.814999999999998</v>
          </cell>
          <cell r="E28">
            <v>-5.8929999999999998</v>
          </cell>
          <cell r="F28">
            <v>45</v>
          </cell>
          <cell r="G28">
            <v>1</v>
          </cell>
          <cell r="H28">
            <v>45</v>
          </cell>
          <cell r="I28" t="str">
            <v>матрица</v>
          </cell>
          <cell r="L28">
            <v>-5.8929999999999998</v>
          </cell>
          <cell r="O28">
            <v>110</v>
          </cell>
          <cell r="P28">
            <v>-1.1785999999999999</v>
          </cell>
          <cell r="T28">
            <v>-131.51196334634312</v>
          </cell>
          <cell r="U28">
            <v>-131.51196334634312</v>
          </cell>
          <cell r="V28">
            <v>16.7942</v>
          </cell>
          <cell r="W28">
            <v>17.0852</v>
          </cell>
          <cell r="X28">
            <v>11.982799999999999</v>
          </cell>
          <cell r="Y28">
            <v>9.9471999999999987</v>
          </cell>
          <cell r="Z28">
            <v>13.952349999999999</v>
          </cell>
          <cell r="AA28">
            <v>4.1318000000000001</v>
          </cell>
          <cell r="AB28">
            <v>6.1862000000000004</v>
          </cell>
          <cell r="AC28">
            <v>11.1876</v>
          </cell>
          <cell r="AD28">
            <v>21.934799999999999</v>
          </cell>
          <cell r="AF28">
            <v>0</v>
          </cell>
          <cell r="AG28">
            <v>45</v>
          </cell>
          <cell r="AH28">
            <v>110</v>
          </cell>
          <cell r="AI28">
            <v>13.952349999999999</v>
          </cell>
          <cell r="AJ28">
            <v>18.276491057062074</v>
          </cell>
          <cell r="AK28">
            <v>100</v>
          </cell>
        </row>
        <row r="29">
          <cell r="A29" t="str">
            <v>1224 В/к колбасы «Сочинка по-европейски с сочной грудинкой» Весовой фиброуз ТМ «Стародворье»  ПОКОМ</v>
          </cell>
          <cell r="B29" t="str">
            <v>кг</v>
          </cell>
          <cell r="C29">
            <v>0.432</v>
          </cell>
          <cell r="D29">
            <v>151.256</v>
          </cell>
          <cell r="E29">
            <v>27.346</v>
          </cell>
          <cell r="F29">
            <v>91</v>
          </cell>
          <cell r="G29">
            <v>1</v>
          </cell>
          <cell r="H29">
            <v>40</v>
          </cell>
          <cell r="I29" t="str">
            <v>матрица</v>
          </cell>
          <cell r="L29">
            <v>27.346</v>
          </cell>
          <cell r="O29">
            <v>55</v>
          </cell>
          <cell r="P29">
            <v>5.4691999999999998</v>
          </cell>
          <cell r="T29">
            <v>26.694946244423317</v>
          </cell>
          <cell r="U29">
            <v>26.694946244423317</v>
          </cell>
          <cell r="V29">
            <v>7.2450000000000001</v>
          </cell>
          <cell r="W29">
            <v>15.610799999999999</v>
          </cell>
          <cell r="X29">
            <v>19.899999999999999</v>
          </cell>
          <cell r="Y29">
            <v>13.0268</v>
          </cell>
          <cell r="Z29">
            <v>13.945649999999999</v>
          </cell>
          <cell r="AA29">
            <v>2.3544</v>
          </cell>
          <cell r="AB29">
            <v>13.5174</v>
          </cell>
          <cell r="AC29">
            <v>15.092599999999999</v>
          </cell>
          <cell r="AD29">
            <v>12.070600000000001</v>
          </cell>
          <cell r="AE29" t="str">
            <v>18,09,25 списание недостача 103кг</v>
          </cell>
          <cell r="AF29">
            <v>0</v>
          </cell>
          <cell r="AG29">
            <v>91</v>
          </cell>
          <cell r="AH29">
            <v>55</v>
          </cell>
          <cell r="AI29">
            <v>13.945649999999999</v>
          </cell>
          <cell r="AJ29">
            <v>17.99844395922743</v>
          </cell>
          <cell r="AK29">
            <v>105</v>
          </cell>
        </row>
        <row r="30">
          <cell r="A30" t="str">
            <v>Вареные колбасы Молокуша Вязанка Вес п/а Вязанка  ПОКОМ</v>
          </cell>
          <cell r="B30" t="str">
            <v>кг</v>
          </cell>
          <cell r="C30">
            <v>80.989000000000004</v>
          </cell>
          <cell r="D30">
            <v>108.73</v>
          </cell>
          <cell r="E30">
            <v>87.751999999999995</v>
          </cell>
          <cell r="F30">
            <v>80</v>
          </cell>
          <cell r="G30">
            <v>1</v>
          </cell>
          <cell r="H30">
            <v>50</v>
          </cell>
          <cell r="I30" t="str">
            <v>матрица</v>
          </cell>
          <cell r="L30">
            <v>87.751999999999995</v>
          </cell>
          <cell r="O30">
            <v>70</v>
          </cell>
          <cell r="P30">
            <v>17.5504</v>
          </cell>
          <cell r="Q30">
            <v>165.90719999999999</v>
          </cell>
          <cell r="T30">
            <v>18</v>
          </cell>
          <cell r="U30">
            <v>8.5468137478348076</v>
          </cell>
          <cell r="V30">
            <v>9.9718</v>
          </cell>
          <cell r="W30">
            <v>11.7598</v>
          </cell>
          <cell r="X30">
            <v>15.9208</v>
          </cell>
          <cell r="Y30">
            <v>14.7422</v>
          </cell>
          <cell r="Z30">
            <v>13.098649999999999</v>
          </cell>
          <cell r="AA30">
            <v>10.381</v>
          </cell>
          <cell r="AB30">
            <v>12.5642</v>
          </cell>
          <cell r="AC30">
            <v>17.967400000000001</v>
          </cell>
          <cell r="AD30">
            <v>13.9808</v>
          </cell>
          <cell r="AF30">
            <v>165.90719999999999</v>
          </cell>
          <cell r="AG30">
            <v>80</v>
          </cell>
          <cell r="AH30">
            <v>70</v>
          </cell>
          <cell r="AI30">
            <v>13.098649999999999</v>
          </cell>
          <cell r="AJ30">
            <v>19.085936336950756</v>
          </cell>
          <cell r="AK30">
            <v>100</v>
          </cell>
        </row>
        <row r="31">
          <cell r="A31" t="str">
            <v>1851-Колбаса Филедворская по-стародворски ТМ Стародворье в оболочке полиамид 0,4 кг.  ПОКОМ</v>
          </cell>
          <cell r="B31" t="str">
            <v>шт</v>
          </cell>
          <cell r="C31">
            <v>301</v>
          </cell>
          <cell r="D31">
            <v>170</v>
          </cell>
          <cell r="E31">
            <v>148</v>
          </cell>
          <cell r="F31">
            <v>250</v>
          </cell>
          <cell r="G31">
            <v>0.4</v>
          </cell>
          <cell r="H31">
            <v>55</v>
          </cell>
          <cell r="I31" t="str">
            <v>матрица</v>
          </cell>
          <cell r="L31">
            <v>148</v>
          </cell>
          <cell r="O31">
            <v>200</v>
          </cell>
          <cell r="P31">
            <v>29.6</v>
          </cell>
          <cell r="Q31">
            <v>82.800000000000068</v>
          </cell>
          <cell r="T31">
            <v>18</v>
          </cell>
          <cell r="U31">
            <v>15.202702702702702</v>
          </cell>
          <cell r="V31">
            <v>27</v>
          </cell>
          <cell r="W31">
            <v>23.4</v>
          </cell>
          <cell r="X31">
            <v>37.6</v>
          </cell>
          <cell r="Y31">
            <v>21.4</v>
          </cell>
          <cell r="Z31">
            <v>27.35</v>
          </cell>
          <cell r="AA31">
            <v>29.4</v>
          </cell>
          <cell r="AB31">
            <v>41.4</v>
          </cell>
          <cell r="AC31">
            <v>24.2</v>
          </cell>
          <cell r="AD31">
            <v>43</v>
          </cell>
          <cell r="AF31">
            <v>33.120000000000026</v>
          </cell>
          <cell r="AG31">
            <v>100</v>
          </cell>
          <cell r="AH31">
            <v>80</v>
          </cell>
          <cell r="AI31">
            <v>10.940000000000001</v>
          </cell>
          <cell r="AJ31">
            <v>19.195612431444239</v>
          </cell>
          <cell r="AK31">
            <v>30</v>
          </cell>
        </row>
        <row r="32">
          <cell r="A32" t="str">
            <v>1952-Колбаса Со шпиком ТМ Особый рецепт в оболочке полиамид 0,5 кг.  ПОКОМ</v>
          </cell>
          <cell r="B32" t="str">
            <v>шт</v>
          </cell>
          <cell r="C32">
            <v>177</v>
          </cell>
          <cell r="E32">
            <v>98</v>
          </cell>
          <cell r="F32">
            <v>55</v>
          </cell>
          <cell r="G32">
            <v>0.5</v>
          </cell>
          <cell r="H32">
            <v>60</v>
          </cell>
          <cell r="I32" t="str">
            <v>матрица</v>
          </cell>
          <cell r="L32">
            <v>98</v>
          </cell>
          <cell r="O32">
            <v>30</v>
          </cell>
          <cell r="P32">
            <v>19.600000000000001</v>
          </cell>
          <cell r="Q32">
            <v>169.8</v>
          </cell>
          <cell r="T32">
            <v>13</v>
          </cell>
          <cell r="U32">
            <v>4.3367346938775508</v>
          </cell>
          <cell r="V32">
            <v>13</v>
          </cell>
          <cell r="W32">
            <v>18.8</v>
          </cell>
          <cell r="X32">
            <v>28</v>
          </cell>
          <cell r="Y32">
            <v>25.2</v>
          </cell>
          <cell r="Z32">
            <v>21.25</v>
          </cell>
          <cell r="AA32">
            <v>10.4</v>
          </cell>
          <cell r="AB32">
            <v>23.8</v>
          </cell>
          <cell r="AC32">
            <v>-0.4</v>
          </cell>
          <cell r="AD32">
            <v>6.8</v>
          </cell>
          <cell r="AF32">
            <v>84.9</v>
          </cell>
          <cell r="AG32">
            <v>27.5</v>
          </cell>
          <cell r="AH32">
            <v>15</v>
          </cell>
          <cell r="AI32">
            <v>10.625</v>
          </cell>
          <cell r="AJ32">
            <v>10.588235294117647</v>
          </cell>
          <cell r="AK32">
            <v>70</v>
          </cell>
        </row>
        <row r="33">
          <cell r="A33" t="str">
            <v>Вареные колбасы «Филейская» Фикс.вес 0,45 Вектор ТМ «Вязанка»  ПОКОМ</v>
          </cell>
          <cell r="B33" t="str">
            <v>шт</v>
          </cell>
          <cell r="C33">
            <v>46</v>
          </cell>
          <cell r="D33">
            <v>290</v>
          </cell>
          <cell r="E33">
            <v>112</v>
          </cell>
          <cell r="F33">
            <v>180</v>
          </cell>
          <cell r="G33">
            <v>0.45</v>
          </cell>
          <cell r="H33">
            <v>50</v>
          </cell>
          <cell r="I33" t="str">
            <v>матрица</v>
          </cell>
          <cell r="L33">
            <v>112</v>
          </cell>
          <cell r="O33">
            <v>122.2222222222222</v>
          </cell>
          <cell r="P33">
            <v>22.4</v>
          </cell>
          <cell r="Q33">
            <v>100.97777777777776</v>
          </cell>
          <cell r="T33">
            <v>17.999999999999996</v>
          </cell>
          <cell r="U33">
            <v>13.49206349206349</v>
          </cell>
          <cell r="V33">
            <v>13</v>
          </cell>
          <cell r="W33">
            <v>27</v>
          </cell>
          <cell r="X33">
            <v>33.6</v>
          </cell>
          <cell r="Y33">
            <v>17</v>
          </cell>
          <cell r="Z33">
            <v>22.65</v>
          </cell>
          <cell r="AA33">
            <v>11.2</v>
          </cell>
          <cell r="AB33">
            <v>23.8</v>
          </cell>
          <cell r="AC33">
            <v>29</v>
          </cell>
          <cell r="AD33">
            <v>27.2</v>
          </cell>
          <cell r="AF33">
            <v>45.439999999999991</v>
          </cell>
          <cell r="AG33">
            <v>81</v>
          </cell>
          <cell r="AH33">
            <v>54.999999999999993</v>
          </cell>
          <cell r="AI33">
            <v>10.192499999999999</v>
          </cell>
          <cell r="AJ33">
            <v>19.229825852342412</v>
          </cell>
          <cell r="AK33">
            <v>60</v>
          </cell>
        </row>
        <row r="34">
          <cell r="A34" t="str">
            <v>0262 Ветчина «Сочинка с сочным окороком» Весовой п/а ТМ «Стародворье»  ПОКОМ</v>
          </cell>
          <cell r="B34" t="str">
            <v>кг</v>
          </cell>
          <cell r="C34">
            <v>84.409000000000006</v>
          </cell>
          <cell r="D34">
            <v>64.930999999999997</v>
          </cell>
          <cell r="E34">
            <v>25.233000000000001</v>
          </cell>
          <cell r="F34">
            <v>122.28</v>
          </cell>
          <cell r="G34">
            <v>1</v>
          </cell>
          <cell r="H34">
            <v>50</v>
          </cell>
          <cell r="I34" t="str">
            <v>матрица</v>
          </cell>
          <cell r="L34">
            <v>25.233000000000001</v>
          </cell>
          <cell r="O34">
            <v>60</v>
          </cell>
          <cell r="P34">
            <v>5.0465999999999998</v>
          </cell>
          <cell r="T34">
            <v>36.119367494947092</v>
          </cell>
          <cell r="U34">
            <v>36.119367494947092</v>
          </cell>
          <cell r="V34">
            <v>13.7874</v>
          </cell>
          <cell r="W34">
            <v>10.507</v>
          </cell>
          <cell r="X34">
            <v>3.9436</v>
          </cell>
          <cell r="Y34">
            <v>8.9291999999999998</v>
          </cell>
          <cell r="Z34">
            <v>9.2918000000000003</v>
          </cell>
          <cell r="AA34">
            <v>8.6709999999999994</v>
          </cell>
          <cell r="AB34">
            <v>11.391</v>
          </cell>
          <cell r="AC34">
            <v>12.6096</v>
          </cell>
          <cell r="AD34">
            <v>12.332000000000001</v>
          </cell>
          <cell r="AE34" t="str">
            <v>нужно увеличить продажи!!!</v>
          </cell>
          <cell r="AF34">
            <v>0</v>
          </cell>
          <cell r="AG34">
            <v>122.28</v>
          </cell>
          <cell r="AH34">
            <v>60</v>
          </cell>
          <cell r="AI34">
            <v>9.2918000000000003</v>
          </cell>
          <cell r="AJ34">
            <v>19.617296971523277</v>
          </cell>
        </row>
        <row r="35">
          <cell r="A35" t="str">
            <v>Вареные колбасы «Филейская» Весовые Вектор ТМ «Вязанка»  ПОКОМ</v>
          </cell>
          <cell r="B35" t="str">
            <v>кг</v>
          </cell>
          <cell r="C35">
            <v>103.92400000000001</v>
          </cell>
          <cell r="D35">
            <v>75.277000000000001</v>
          </cell>
          <cell r="E35">
            <v>38.459000000000003</v>
          </cell>
          <cell r="F35">
            <v>140.41200000000001</v>
          </cell>
          <cell r="G35">
            <v>1</v>
          </cell>
          <cell r="H35">
            <v>50</v>
          </cell>
          <cell r="I35" t="str">
            <v>матрица</v>
          </cell>
          <cell r="L35">
            <v>38.459000000000003</v>
          </cell>
          <cell r="O35">
            <v>50</v>
          </cell>
          <cell r="P35">
            <v>7.6918000000000006</v>
          </cell>
          <cell r="T35">
            <v>24.755193842793624</v>
          </cell>
          <cell r="U35">
            <v>24.755193842793624</v>
          </cell>
          <cell r="V35">
            <v>0.50519999999999998</v>
          </cell>
          <cell r="W35">
            <v>6.7165999999999997</v>
          </cell>
          <cell r="X35">
            <v>13.8034</v>
          </cell>
          <cell r="Y35">
            <v>8.3033999999999999</v>
          </cell>
          <cell r="Z35">
            <v>7.3321499999999995</v>
          </cell>
          <cell r="AA35">
            <v>11.757999999999999</v>
          </cell>
          <cell r="AB35">
            <v>9.4796000000000014</v>
          </cell>
          <cell r="AC35">
            <v>13.783200000000001</v>
          </cell>
          <cell r="AD35">
            <v>13.698399999999999</v>
          </cell>
          <cell r="AE35" t="str">
            <v>нужно увеличить продажи</v>
          </cell>
          <cell r="AF35">
            <v>0</v>
          </cell>
          <cell r="AG35">
            <v>140.41200000000001</v>
          </cell>
          <cell r="AH35">
            <v>50</v>
          </cell>
          <cell r="AI35">
            <v>7.3321499999999995</v>
          </cell>
          <cell r="AJ35">
            <v>25.969463254297857</v>
          </cell>
        </row>
        <row r="36">
          <cell r="A36" t="str">
            <v>1372-Сосиски Сочинки с сочным окороком Бордо Фикс.вес 0,4 П/а мгс Стародворье</v>
          </cell>
          <cell r="B36" t="str">
            <v>шт</v>
          </cell>
          <cell r="C36">
            <v>249</v>
          </cell>
          <cell r="D36">
            <v>252</v>
          </cell>
          <cell r="E36">
            <v>133</v>
          </cell>
          <cell r="F36">
            <v>306</v>
          </cell>
          <cell r="G36">
            <v>0.4</v>
          </cell>
          <cell r="H36">
            <v>45</v>
          </cell>
          <cell r="I36" t="str">
            <v>матрица</v>
          </cell>
          <cell r="L36">
            <v>133</v>
          </cell>
          <cell r="O36">
            <v>225</v>
          </cell>
          <cell r="P36">
            <v>26.6</v>
          </cell>
          <cell r="T36">
            <v>19.962406015037594</v>
          </cell>
          <cell r="U36">
            <v>19.962406015037594</v>
          </cell>
          <cell r="V36">
            <v>47.8</v>
          </cell>
          <cell r="W36">
            <v>-3.2</v>
          </cell>
          <cell r="X36">
            <v>-5.8</v>
          </cell>
          <cell r="Y36">
            <v>30.2</v>
          </cell>
          <cell r="Z36">
            <v>17.25</v>
          </cell>
          <cell r="AA36">
            <v>27.2</v>
          </cell>
          <cell r="AB36">
            <v>45</v>
          </cell>
          <cell r="AC36">
            <v>39.799999999999997</v>
          </cell>
          <cell r="AD36">
            <v>48</v>
          </cell>
          <cell r="AF36">
            <v>0</v>
          </cell>
          <cell r="AG36">
            <v>122.4</v>
          </cell>
          <cell r="AH36">
            <v>90</v>
          </cell>
          <cell r="AI36">
            <v>6.9</v>
          </cell>
          <cell r="AJ36">
            <v>30.782608695652172</v>
          </cell>
        </row>
        <row r="37">
          <cell r="A37" t="str">
            <v>1284-Сосиски Баварушки ТМ Баварушка в оболочке амицел в модифицированной газовой среде 0,6 кг.</v>
          </cell>
          <cell r="B37" t="str">
            <v>шт</v>
          </cell>
          <cell r="C37">
            <v>29</v>
          </cell>
          <cell r="D37">
            <v>110</v>
          </cell>
          <cell r="E37">
            <v>32</v>
          </cell>
          <cell r="F37">
            <v>56</v>
          </cell>
          <cell r="G37">
            <v>0.6</v>
          </cell>
          <cell r="H37">
            <v>45</v>
          </cell>
          <cell r="I37" t="str">
            <v>матрица</v>
          </cell>
          <cell r="L37">
            <v>32</v>
          </cell>
          <cell r="O37">
            <v>75</v>
          </cell>
          <cell r="P37">
            <v>6.4</v>
          </cell>
          <cell r="T37">
            <v>20.46875</v>
          </cell>
          <cell r="U37">
            <v>20.46875</v>
          </cell>
          <cell r="V37">
            <v>0</v>
          </cell>
          <cell r="W37">
            <v>14.6</v>
          </cell>
          <cell r="X37">
            <v>13.8</v>
          </cell>
          <cell r="Y37">
            <v>17</v>
          </cell>
          <cell r="Z37">
            <v>11.35</v>
          </cell>
          <cell r="AA37">
            <v>8.6</v>
          </cell>
          <cell r="AB37">
            <v>15.8</v>
          </cell>
          <cell r="AC37">
            <v>7.2</v>
          </cell>
          <cell r="AD37">
            <v>10.6</v>
          </cell>
          <cell r="AF37">
            <v>0</v>
          </cell>
          <cell r="AG37">
            <v>33.6</v>
          </cell>
          <cell r="AH37">
            <v>45</v>
          </cell>
          <cell r="AI37">
            <v>6.81</v>
          </cell>
          <cell r="AJ37">
            <v>18.14977973568282</v>
          </cell>
          <cell r="AK37">
            <v>45</v>
          </cell>
        </row>
        <row r="38">
          <cell r="A38" t="str">
            <v>1371-Сосиски Сочинки с сочной грудинкой Бордо Фикс.вес 0,4 П/а мгс Стародворье</v>
          </cell>
          <cell r="B38" t="str">
            <v>шт</v>
          </cell>
          <cell r="C38">
            <v>231</v>
          </cell>
          <cell r="D38">
            <v>360</v>
          </cell>
          <cell r="E38">
            <v>157</v>
          </cell>
          <cell r="F38">
            <v>366</v>
          </cell>
          <cell r="G38">
            <v>0.4</v>
          </cell>
          <cell r="H38">
            <v>45</v>
          </cell>
          <cell r="I38" t="str">
            <v>матрица</v>
          </cell>
          <cell r="L38">
            <v>157</v>
          </cell>
          <cell r="O38">
            <v>225</v>
          </cell>
          <cell r="P38">
            <v>31.4</v>
          </cell>
          <cell r="T38">
            <v>18.821656050955415</v>
          </cell>
          <cell r="U38">
            <v>18.821656050955415</v>
          </cell>
          <cell r="V38">
            <v>51.4</v>
          </cell>
          <cell r="W38">
            <v>-3</v>
          </cell>
          <cell r="X38">
            <v>-5</v>
          </cell>
          <cell r="Y38">
            <v>23.8</v>
          </cell>
          <cell r="Z38">
            <v>16.8</v>
          </cell>
          <cell r="AA38">
            <v>31.8</v>
          </cell>
          <cell r="AB38">
            <v>51</v>
          </cell>
          <cell r="AC38">
            <v>43</v>
          </cell>
          <cell r="AD38">
            <v>56.6</v>
          </cell>
          <cell r="AF38">
            <v>0</v>
          </cell>
          <cell r="AG38">
            <v>146.4</v>
          </cell>
          <cell r="AH38">
            <v>90</v>
          </cell>
          <cell r="AI38">
            <v>6.7200000000000006</v>
          </cell>
          <cell r="AJ38">
            <v>35.178571428571423</v>
          </cell>
        </row>
        <row r="39">
          <cell r="A39" t="str">
            <v>1868-Колбаса Филейная ТМ Особый рецепт в оболочке полиамид 0,5 кг.  ПОКОМ</v>
          </cell>
          <cell r="B39" t="str">
            <v>шт</v>
          </cell>
          <cell r="C39">
            <v>69</v>
          </cell>
          <cell r="D39">
            <v>80</v>
          </cell>
          <cell r="E39">
            <v>55</v>
          </cell>
          <cell r="F39">
            <v>40</v>
          </cell>
          <cell r="G39">
            <v>0.5</v>
          </cell>
          <cell r="H39">
            <v>60</v>
          </cell>
          <cell r="I39" t="str">
            <v>матрица</v>
          </cell>
          <cell r="L39">
            <v>55</v>
          </cell>
          <cell r="O39">
            <v>110</v>
          </cell>
          <cell r="P39">
            <v>11</v>
          </cell>
          <cell r="Q39">
            <v>48</v>
          </cell>
          <cell r="T39">
            <v>18</v>
          </cell>
          <cell r="U39">
            <v>13.636363636363637</v>
          </cell>
          <cell r="V39">
            <v>7</v>
          </cell>
          <cell r="W39">
            <v>10.6</v>
          </cell>
          <cell r="X39">
            <v>16.2</v>
          </cell>
          <cell r="Y39">
            <v>15.8</v>
          </cell>
          <cell r="Z39">
            <v>12.399999999999999</v>
          </cell>
          <cell r="AA39">
            <v>10</v>
          </cell>
          <cell r="AB39">
            <v>9.6</v>
          </cell>
          <cell r="AC39">
            <v>25</v>
          </cell>
          <cell r="AD39">
            <v>7.4</v>
          </cell>
          <cell r="AF39">
            <v>24</v>
          </cell>
          <cell r="AG39">
            <v>20</v>
          </cell>
          <cell r="AH39">
            <v>55</v>
          </cell>
          <cell r="AI39">
            <v>6.1999999999999993</v>
          </cell>
          <cell r="AJ39">
            <v>17.741935483870972</v>
          </cell>
          <cell r="AK39">
            <v>35</v>
          </cell>
        </row>
        <row r="40">
          <cell r="A40" t="str">
            <v>1461 Сосиски «Баварские» Фикс.вес 0,35 П/а ТМ «Стародворье»  ПОКОМ</v>
          </cell>
          <cell r="B40" t="str">
            <v>шт</v>
          </cell>
          <cell r="C40">
            <v>52</v>
          </cell>
          <cell r="D40">
            <v>192</v>
          </cell>
          <cell r="E40">
            <v>68</v>
          </cell>
          <cell r="F40">
            <v>153</v>
          </cell>
          <cell r="G40">
            <v>0.35</v>
          </cell>
          <cell r="H40">
            <v>45</v>
          </cell>
          <cell r="I40" t="str">
            <v>матрица</v>
          </cell>
          <cell r="L40">
            <v>68</v>
          </cell>
          <cell r="O40">
            <v>128.57142857142861</v>
          </cell>
          <cell r="P40">
            <v>13.6</v>
          </cell>
          <cell r="T40">
            <v>20.703781512605044</v>
          </cell>
          <cell r="U40">
            <v>20.703781512605044</v>
          </cell>
          <cell r="V40">
            <v>16.399999999999999</v>
          </cell>
          <cell r="W40">
            <v>14.6</v>
          </cell>
          <cell r="X40">
            <v>23.4</v>
          </cell>
          <cell r="Y40">
            <v>15.009</v>
          </cell>
          <cell r="Z40">
            <v>17.352249999999998</v>
          </cell>
          <cell r="AA40">
            <v>5.2</v>
          </cell>
          <cell r="AB40">
            <v>24.4</v>
          </cell>
          <cell r="AC40">
            <v>21</v>
          </cell>
          <cell r="AD40">
            <v>29</v>
          </cell>
          <cell r="AF40">
            <v>0</v>
          </cell>
          <cell r="AG40">
            <v>53.55</v>
          </cell>
          <cell r="AH40">
            <v>45.000000000000014</v>
          </cell>
          <cell r="AI40">
            <v>6.0732874999999993</v>
          </cell>
          <cell r="AJ40">
            <v>16.226796442618603</v>
          </cell>
        </row>
        <row r="41">
          <cell r="A41" t="str">
            <v>С/к колбасы Швейцарская Бордо Фикс.вес 0,17 Фиброуз терм/п Стародворье</v>
          </cell>
          <cell r="B41" t="str">
            <v>шт</v>
          </cell>
          <cell r="C41">
            <v>27</v>
          </cell>
          <cell r="E41">
            <v>5</v>
          </cell>
          <cell r="F41">
            <v>16</v>
          </cell>
          <cell r="G41">
            <v>0.17</v>
          </cell>
          <cell r="H41">
            <v>180</v>
          </cell>
          <cell r="I41" t="str">
            <v>матрица</v>
          </cell>
          <cell r="L41">
            <v>5</v>
          </cell>
          <cell r="O41">
            <v>205.88235294117649</v>
          </cell>
          <cell r="P41">
            <v>1</v>
          </cell>
          <cell r="T41">
            <v>221.88235294117649</v>
          </cell>
          <cell r="U41">
            <v>221.88235294117649</v>
          </cell>
          <cell r="V41">
            <v>35.4</v>
          </cell>
          <cell r="W41">
            <v>21</v>
          </cell>
          <cell r="X41">
            <v>33.4</v>
          </cell>
          <cell r="Y41">
            <v>24.4</v>
          </cell>
          <cell r="Z41">
            <v>28.549999999999997</v>
          </cell>
          <cell r="AA41">
            <v>2.8</v>
          </cell>
          <cell r="AB41">
            <v>13.2</v>
          </cell>
          <cell r="AC41">
            <v>21.4</v>
          </cell>
          <cell r="AD41">
            <v>12.6</v>
          </cell>
          <cell r="AF41">
            <v>0</v>
          </cell>
          <cell r="AG41">
            <v>2.72</v>
          </cell>
          <cell r="AH41">
            <v>35.000000000000007</v>
          </cell>
          <cell r="AI41">
            <v>4.8534999999999995</v>
          </cell>
          <cell r="AJ41">
            <v>28.375399196456168</v>
          </cell>
          <cell r="AK41">
            <v>100</v>
          </cell>
        </row>
        <row r="42">
          <cell r="A42" t="str">
            <v>2027 Ветчина Нежная п/а ТМ Особый рецепт шт. 0,4кг</v>
          </cell>
          <cell r="B42" t="str">
            <v>шт</v>
          </cell>
          <cell r="C42">
            <v>66</v>
          </cell>
          <cell r="D42">
            <v>90</v>
          </cell>
          <cell r="E42">
            <v>51</v>
          </cell>
          <cell r="F42">
            <v>90</v>
          </cell>
          <cell r="G42">
            <v>0.4</v>
          </cell>
          <cell r="H42">
            <v>50</v>
          </cell>
          <cell r="I42" t="str">
            <v>матрица</v>
          </cell>
          <cell r="L42">
            <v>51</v>
          </cell>
          <cell r="O42">
            <v>87.5</v>
          </cell>
          <cell r="P42">
            <v>10.199999999999999</v>
          </cell>
          <cell r="Q42">
            <v>6.0999999999999943</v>
          </cell>
          <cell r="T42">
            <v>18</v>
          </cell>
          <cell r="U42">
            <v>17.401960784313726</v>
          </cell>
          <cell r="V42">
            <v>11</v>
          </cell>
          <cell r="W42">
            <v>0.8</v>
          </cell>
          <cell r="X42">
            <v>6.4</v>
          </cell>
          <cell r="Y42">
            <v>17</v>
          </cell>
          <cell r="Z42">
            <v>8.8000000000000007</v>
          </cell>
          <cell r="AA42">
            <v>7</v>
          </cell>
          <cell r="AB42">
            <v>17.8</v>
          </cell>
          <cell r="AC42">
            <v>20.8</v>
          </cell>
          <cell r="AD42">
            <v>8.1999999999999993</v>
          </cell>
          <cell r="AE42" t="str">
            <v>11,10,25 продано 141шт. (Тимофеева Кристина (ФЕРГАНА)) / 14,11,25 полный возврат 141шт.</v>
          </cell>
          <cell r="AF42">
            <v>2.4399999999999977</v>
          </cell>
          <cell r="AG42">
            <v>36</v>
          </cell>
          <cell r="AH42">
            <v>35</v>
          </cell>
          <cell r="AI42">
            <v>3.5200000000000005</v>
          </cell>
          <cell r="AJ42">
            <v>20.170454545454543</v>
          </cell>
        </row>
        <row r="43">
          <cell r="A43" t="str">
            <v>С/к колбасы Баварская Бавария Фикс.вес 0,17 б/о терм/п Стародворье</v>
          </cell>
          <cell r="B43" t="str">
            <v>шт</v>
          </cell>
          <cell r="C43">
            <v>293</v>
          </cell>
          <cell r="E43">
            <v>41</v>
          </cell>
          <cell r="F43">
            <v>250</v>
          </cell>
          <cell r="G43">
            <v>0.17</v>
          </cell>
          <cell r="H43">
            <v>180</v>
          </cell>
          <cell r="I43" t="str">
            <v>матрица</v>
          </cell>
          <cell r="L43">
            <v>41</v>
          </cell>
          <cell r="O43">
            <v>0</v>
          </cell>
          <cell r="P43">
            <v>8.1999999999999993</v>
          </cell>
          <cell r="T43">
            <v>30.487804878048784</v>
          </cell>
          <cell r="U43">
            <v>30.487804878048784</v>
          </cell>
          <cell r="V43">
            <v>11.4</v>
          </cell>
          <cell r="W43">
            <v>10.6</v>
          </cell>
          <cell r="X43">
            <v>12.2</v>
          </cell>
          <cell r="Y43">
            <v>6.6</v>
          </cell>
          <cell r="Z43">
            <v>10.200000000000001</v>
          </cell>
          <cell r="AA43">
            <v>5.4</v>
          </cell>
          <cell r="AB43">
            <v>13.2</v>
          </cell>
          <cell r="AC43">
            <v>10.4</v>
          </cell>
          <cell r="AD43">
            <v>3.6</v>
          </cell>
          <cell r="AE43" t="str">
            <v>нужно увеличить продажи!!!</v>
          </cell>
          <cell r="AF43">
            <v>0</v>
          </cell>
          <cell r="AG43">
            <v>42.5</v>
          </cell>
          <cell r="AH43">
            <v>0</v>
          </cell>
          <cell r="AI43">
            <v>1.7340000000000002</v>
          </cell>
          <cell r="AJ43">
            <v>24.509803921568626</v>
          </cell>
        </row>
        <row r="44">
          <cell r="A44" t="str">
            <v>0232 С/к колбасы Княжеская Бордо Весовые б/о терм/п Стародворье</v>
          </cell>
          <cell r="B44" t="str">
            <v>кг</v>
          </cell>
          <cell r="C44">
            <v>41.811</v>
          </cell>
          <cell r="E44">
            <v>-0.25600000000000001</v>
          </cell>
          <cell r="F44">
            <v>39.801000000000002</v>
          </cell>
          <cell r="G44">
            <v>1</v>
          </cell>
          <cell r="H44">
            <v>180</v>
          </cell>
          <cell r="I44" t="str">
            <v>матрица</v>
          </cell>
          <cell r="L44">
            <v>-0.25600000000000001</v>
          </cell>
          <cell r="O44">
            <v>0</v>
          </cell>
          <cell r="P44">
            <v>-5.1200000000000002E-2</v>
          </cell>
          <cell r="T44">
            <v>-777.36328125</v>
          </cell>
          <cell r="U44">
            <v>-777.36328125</v>
          </cell>
          <cell r="V44">
            <v>0.48180000000000001</v>
          </cell>
          <cell r="W44">
            <v>0.72399999999999998</v>
          </cell>
          <cell r="X44">
            <v>0.63200000000000001</v>
          </cell>
          <cell r="Y44">
            <v>0</v>
          </cell>
          <cell r="Z44">
            <v>0.45945000000000003</v>
          </cell>
          <cell r="AA44">
            <v>0</v>
          </cell>
          <cell r="AB44">
            <v>0.75780000000000003</v>
          </cell>
          <cell r="AC44">
            <v>2.1257999999999999</v>
          </cell>
          <cell r="AD44">
            <v>0.62960000000000005</v>
          </cell>
          <cell r="AE44" t="str">
            <v>нужно увеличить продажи!!! / 17,09,25 списание 25кг</v>
          </cell>
          <cell r="AF44">
            <v>0</v>
          </cell>
          <cell r="AG44">
            <v>39.801000000000002</v>
          </cell>
          <cell r="AH44">
            <v>0</v>
          </cell>
          <cell r="AI44">
            <v>0.45945000000000003</v>
          </cell>
          <cell r="AJ44">
            <v>86.627489389487437</v>
          </cell>
        </row>
        <row r="45">
          <cell r="A45" t="str">
            <v>1728-Сосиски сливочные по-стародворски в оболочке</v>
          </cell>
          <cell r="B45" t="str">
            <v>кг</v>
          </cell>
          <cell r="C45">
            <v>63.09</v>
          </cell>
          <cell r="E45">
            <v>18.143000000000001</v>
          </cell>
          <cell r="F45">
            <v>44.079000000000001</v>
          </cell>
          <cell r="G45">
            <v>1</v>
          </cell>
          <cell r="H45">
            <v>40</v>
          </cell>
          <cell r="I45" t="str">
            <v>матрица</v>
          </cell>
          <cell r="L45">
            <v>18.143000000000001</v>
          </cell>
          <cell r="O45">
            <v>25</v>
          </cell>
          <cell r="P45">
            <v>3.6286</v>
          </cell>
          <cell r="T45">
            <v>19.037369784489886</v>
          </cell>
          <cell r="U45">
            <v>19.037369784489886</v>
          </cell>
          <cell r="V45">
            <v>-1.3802000000000001</v>
          </cell>
          <cell r="W45">
            <v>4.3376000000000001</v>
          </cell>
          <cell r="X45">
            <v>-1.5336000000000001</v>
          </cell>
          <cell r="Y45">
            <v>-1.3872</v>
          </cell>
          <cell r="Z45">
            <v>9.149999999999936E-3</v>
          </cell>
          <cell r="AA45">
            <v>1.0673999999999999</v>
          </cell>
          <cell r="AB45">
            <v>2.9087999999999998</v>
          </cell>
          <cell r="AC45">
            <v>6.24</v>
          </cell>
          <cell r="AD45">
            <v>9.7493999999999996</v>
          </cell>
          <cell r="AE45" t="str">
            <v>нужно увеличить продажи</v>
          </cell>
          <cell r="AF45">
            <v>0</v>
          </cell>
          <cell r="AG45">
            <v>44.079000000000001</v>
          </cell>
          <cell r="AH45">
            <v>25</v>
          </cell>
          <cell r="AI45">
            <v>9.149999999999936E-3</v>
          </cell>
          <cell r="AJ45">
            <v>7549.6174863388514</v>
          </cell>
        </row>
        <row r="46">
          <cell r="A46" t="str">
            <v>1314-Сосиски Молокуши миникушай Вязанка Ф/в 0,45 амилюкс мгс Вязанка</v>
          </cell>
          <cell r="B46" t="str">
            <v>шт</v>
          </cell>
          <cell r="C46">
            <v>-2</v>
          </cell>
          <cell r="F46">
            <v>-2</v>
          </cell>
          <cell r="G46">
            <v>0</v>
          </cell>
          <cell r="H46">
            <v>45</v>
          </cell>
          <cell r="I46" t="str">
            <v>вывод</v>
          </cell>
          <cell r="L46">
            <v>0</v>
          </cell>
          <cell r="P46">
            <v>0</v>
          </cell>
          <cell r="T46" t="e">
            <v>#DIV/0!</v>
          </cell>
          <cell r="U46" t="e">
            <v>#DIV/0!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 t="str">
            <v>завод вывел из производства</v>
          </cell>
          <cell r="AG46">
            <v>0</v>
          </cell>
          <cell r="AH46">
            <v>0</v>
          </cell>
          <cell r="AI46">
            <v>0</v>
          </cell>
          <cell r="AJ46" t="e">
            <v>#DIV/0!</v>
          </cell>
        </row>
        <row r="47">
          <cell r="A47" t="str">
            <v>2472 Сардельки Левантские Особая Без свинины Весовые NDX мгс Особый рецепт, вес 1кг</v>
          </cell>
          <cell r="B47" t="str">
            <v>кг</v>
          </cell>
          <cell r="C47">
            <v>50.104999999999997</v>
          </cell>
          <cell r="D47">
            <v>544.11900000000003</v>
          </cell>
          <cell r="E47">
            <v>269.34100000000001</v>
          </cell>
          <cell r="F47">
            <v>252</v>
          </cell>
          <cell r="G47">
            <v>0</v>
          </cell>
          <cell r="H47">
            <v>40</v>
          </cell>
          <cell r="I47" t="str">
            <v>вывод</v>
          </cell>
          <cell r="L47">
            <v>269.34100000000001</v>
          </cell>
          <cell r="P47">
            <v>53.868200000000002</v>
          </cell>
          <cell r="T47">
            <v>4.6780846584812563</v>
          </cell>
          <cell r="U47">
            <v>4.6780846584812563</v>
          </cell>
          <cell r="V47">
            <v>39.2804</v>
          </cell>
          <cell r="W47">
            <v>70.917600000000007</v>
          </cell>
          <cell r="X47">
            <v>89.366799999999998</v>
          </cell>
          <cell r="Y47">
            <v>38.957799999999999</v>
          </cell>
          <cell r="Z47">
            <v>59.630649999999996</v>
          </cell>
          <cell r="AA47">
            <v>46.474800000000002</v>
          </cell>
          <cell r="AB47">
            <v>58.183799999999998</v>
          </cell>
          <cell r="AC47">
            <v>54.8322</v>
          </cell>
          <cell r="AD47">
            <v>66.798599999999993</v>
          </cell>
          <cell r="AE47" t="str">
            <v>18,09,25 списание недостача 69кг / вывод (Шиганцов)</v>
          </cell>
          <cell r="AG47">
            <v>0</v>
          </cell>
          <cell r="AH47">
            <v>0</v>
          </cell>
          <cell r="AI47">
            <v>0</v>
          </cell>
          <cell r="AJ47" t="e">
            <v>#DIV/0!</v>
          </cell>
        </row>
        <row r="48">
          <cell r="A48" t="str">
            <v>0235 С/к колбасы Салями Охотничья Бордо Весовые б/о терм/п 180 Стародворье</v>
          </cell>
          <cell r="B48" t="str">
            <v>кг</v>
          </cell>
          <cell r="C48">
            <v>-0.62</v>
          </cell>
          <cell r="F48">
            <v>-0.62</v>
          </cell>
          <cell r="G48">
            <v>0</v>
          </cell>
          <cell r="H48">
            <v>180</v>
          </cell>
          <cell r="I48" t="str">
            <v>нет в бланке</v>
          </cell>
          <cell r="L48">
            <v>0</v>
          </cell>
          <cell r="P48">
            <v>0</v>
          </cell>
          <cell r="T48" t="e">
            <v>#DIV/0!</v>
          </cell>
          <cell r="U48" t="e">
            <v>#DIV/0!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 t="str">
            <v>нет в бланке</v>
          </cell>
          <cell r="AG48">
            <v>0</v>
          </cell>
          <cell r="AH48">
            <v>0</v>
          </cell>
          <cell r="AI48">
            <v>0</v>
          </cell>
          <cell r="AJ48" t="e">
            <v>#DIV/0!</v>
          </cell>
        </row>
        <row r="49">
          <cell r="A49" t="str">
            <v>1989 Вареные колбасы Докторская Особая п/а ТМ Особый рецепт шт. 0,5 кг</v>
          </cell>
          <cell r="B49" t="str">
            <v>шт</v>
          </cell>
          <cell r="C49">
            <v>-31</v>
          </cell>
          <cell r="F49">
            <v>-31</v>
          </cell>
          <cell r="G49">
            <v>0</v>
          </cell>
          <cell r="I49" t="str">
            <v>не в матрице</v>
          </cell>
          <cell r="J49" t="str">
            <v>1868-Колбаса Филейная ТМ Особый рецепт в оболочке полиамид 0,5 кг.  ПОКОМ</v>
          </cell>
          <cell r="L49">
            <v>0</v>
          </cell>
          <cell r="P49">
            <v>0</v>
          </cell>
          <cell r="T49" t="e">
            <v>#DIV/0!</v>
          </cell>
          <cell r="U49" t="e">
            <v>#DIV/0!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-0.2</v>
          </cell>
          <cell r="AG49">
            <v>0</v>
          </cell>
          <cell r="AH49">
            <v>0</v>
          </cell>
          <cell r="AI49">
            <v>0</v>
          </cell>
          <cell r="AJ49" t="e">
            <v>#DIV/0!</v>
          </cell>
        </row>
        <row r="50">
          <cell r="A50" t="str">
            <v>2094 Вареные колбасы Докторская Дугушка Дугушка Весовые Вектор Стародворье, вес 1кг</v>
          </cell>
          <cell r="B50" t="str">
            <v>кг</v>
          </cell>
          <cell r="C50">
            <v>-2.5449999999999999</v>
          </cell>
          <cell r="F50">
            <v>-2.5449999999999999</v>
          </cell>
          <cell r="G50">
            <v>0</v>
          </cell>
          <cell r="I50" t="str">
            <v>не в матрице</v>
          </cell>
          <cell r="L50">
            <v>0</v>
          </cell>
          <cell r="P50">
            <v>0</v>
          </cell>
          <cell r="T50" t="e">
            <v>#DIV/0!</v>
          </cell>
          <cell r="U50" t="e">
            <v>#DIV/0!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G50">
            <v>0</v>
          </cell>
          <cell r="AH50">
            <v>0</v>
          </cell>
          <cell r="AI50">
            <v>0</v>
          </cell>
          <cell r="AJ50" t="e">
            <v>#DIV/0!</v>
          </cell>
        </row>
        <row r="51">
          <cell r="A51" t="str">
            <v>БОНУС_1204 Копченые колбасы Салями Мясорубская с рубленым шпиком Бордо Весовой фиброуз Стародворье  ПОКОМ</v>
          </cell>
          <cell r="B51" t="str">
            <v>кг</v>
          </cell>
          <cell r="E51">
            <v>16.026</v>
          </cell>
          <cell r="F51">
            <v>-16.026</v>
          </cell>
          <cell r="G51">
            <v>0</v>
          </cell>
          <cell r="I51" t="str">
            <v>бонус</v>
          </cell>
          <cell r="J51" t="str">
            <v>1204 Копченые колбасы Салями Мясорубская с рубленым шпиком Бордо Весовой фиброуз Стародворье  ПОКОМ</v>
          </cell>
          <cell r="L51">
            <v>16.026</v>
          </cell>
          <cell r="P51">
            <v>3.2052</v>
          </cell>
          <cell r="T51">
            <v>-5</v>
          </cell>
          <cell r="U51">
            <v>-5</v>
          </cell>
          <cell r="V51">
            <v>3.0546000000000002</v>
          </cell>
          <cell r="W51">
            <v>8.920399999999999</v>
          </cell>
          <cell r="X51">
            <v>6.1425999999999998</v>
          </cell>
          <cell r="Y51">
            <v>4.9412000000000003</v>
          </cell>
          <cell r="Z51">
            <v>5.7646999999999995</v>
          </cell>
          <cell r="AA51">
            <v>3.4994000000000001</v>
          </cell>
          <cell r="AB51">
            <v>5.0663999999999998</v>
          </cell>
          <cell r="AC51">
            <v>6.2412000000000001</v>
          </cell>
          <cell r="AD51">
            <v>4.2472000000000003</v>
          </cell>
          <cell r="AG51">
            <v>0</v>
          </cell>
          <cell r="AH51">
            <v>0</v>
          </cell>
          <cell r="AI51">
            <v>0</v>
          </cell>
          <cell r="AJ51" t="e">
            <v>#DIV/0!</v>
          </cell>
        </row>
        <row r="52">
          <cell r="A52" t="str">
            <v>БОНУС_1205 Копченые колбасы Салями Мясорубская с рубленым шпиком срез Бордо ф/в 0,35 фиброуз Стародворье</v>
          </cell>
          <cell r="B52" t="str">
            <v>шт</v>
          </cell>
          <cell r="C52">
            <v>-19</v>
          </cell>
          <cell r="E52">
            <v>95</v>
          </cell>
          <cell r="F52">
            <v>-118</v>
          </cell>
          <cell r="G52">
            <v>0</v>
          </cell>
          <cell r="I52" t="str">
            <v>бонус</v>
          </cell>
          <cell r="J52" t="str">
            <v>1205 Копченые колбасы Салями Мясорубская с рубленым шпиком срез Бордо ф/в 0,35 фиброуз Стародворье  ПОКОМ</v>
          </cell>
          <cell r="L52">
            <v>95</v>
          </cell>
          <cell r="P52">
            <v>19</v>
          </cell>
          <cell r="T52">
            <v>-6.2105263157894735</v>
          </cell>
          <cell r="U52">
            <v>-6.2105263157894735</v>
          </cell>
          <cell r="V52">
            <v>12.8</v>
          </cell>
          <cell r="W52">
            <v>15.8</v>
          </cell>
          <cell r="X52">
            <v>15</v>
          </cell>
          <cell r="Y52">
            <v>14</v>
          </cell>
          <cell r="Z52">
            <v>14.4</v>
          </cell>
          <cell r="AA52">
            <v>12.6</v>
          </cell>
          <cell r="AB52">
            <v>10</v>
          </cell>
          <cell r="AC52">
            <v>17.2</v>
          </cell>
          <cell r="AD52">
            <v>15.4</v>
          </cell>
          <cell r="AG52">
            <v>0</v>
          </cell>
          <cell r="AH52">
            <v>0</v>
          </cell>
          <cell r="AI52">
            <v>0</v>
          </cell>
          <cell r="AJ52" t="e">
            <v>#DIV/0!</v>
          </cell>
        </row>
        <row r="53">
          <cell r="A53" t="str">
            <v>БОНУС_1370-Сосиски Сочинки Бордо Весовой п/а Стародворье</v>
          </cell>
          <cell r="B53" t="str">
            <v>кг</v>
          </cell>
          <cell r="C53">
            <v>-11.598000000000001</v>
          </cell>
          <cell r="E53">
            <v>7.34</v>
          </cell>
          <cell r="F53">
            <v>-18.937999999999999</v>
          </cell>
          <cell r="G53">
            <v>0</v>
          </cell>
          <cell r="I53" t="str">
            <v>бонус</v>
          </cell>
          <cell r="J53" t="str">
            <v>1370-Сосиски Сочинки Бордо Весовой п/а Стародворье</v>
          </cell>
          <cell r="L53">
            <v>7.34</v>
          </cell>
          <cell r="P53">
            <v>1.468</v>
          </cell>
          <cell r="T53">
            <v>-12.900544959128064</v>
          </cell>
          <cell r="U53">
            <v>-12.900544959128064</v>
          </cell>
          <cell r="V53">
            <v>5.5077999999999996</v>
          </cell>
          <cell r="W53">
            <v>4.9828000000000001</v>
          </cell>
          <cell r="X53">
            <v>2.8896000000000002</v>
          </cell>
          <cell r="Y53">
            <v>2.3967999999999998</v>
          </cell>
          <cell r="Z53">
            <v>3.9442500000000003</v>
          </cell>
          <cell r="AA53">
            <v>5.0686</v>
          </cell>
          <cell r="AB53">
            <v>4.8994</v>
          </cell>
          <cell r="AC53">
            <v>2.0022000000000002</v>
          </cell>
          <cell r="AD53">
            <v>5.5270000000000001</v>
          </cell>
          <cell r="AG53">
            <v>0</v>
          </cell>
          <cell r="AH53">
            <v>0</v>
          </cell>
          <cell r="AI53">
            <v>0</v>
          </cell>
          <cell r="AJ53" t="e">
            <v>#DIV/0!</v>
          </cell>
        </row>
        <row r="54">
          <cell r="A54" t="str">
            <v>БОНУС_1411 Сосиски «Сочинки Сливочные» Весовые ТМ «Стародворье» 1,35 кг  ПОКОМ</v>
          </cell>
          <cell r="B54" t="str">
            <v>шт</v>
          </cell>
          <cell r="C54">
            <v>-21.594000000000001</v>
          </cell>
          <cell r="E54">
            <v>17.616</v>
          </cell>
          <cell r="F54">
            <v>-40.570999999999998</v>
          </cell>
          <cell r="G54">
            <v>0</v>
          </cell>
          <cell r="I54" t="str">
            <v>бонус</v>
          </cell>
          <cell r="J54" t="str">
            <v>1411 Сосиски «Сочинки Сливочные» Весовые ТМ «Стародворье» 1,35 кг  ПОКОМ</v>
          </cell>
          <cell r="L54">
            <v>17.616</v>
          </cell>
          <cell r="P54">
            <v>3.5232000000000001</v>
          </cell>
          <cell r="T54">
            <v>-11.515383742052679</v>
          </cell>
          <cell r="U54">
            <v>-11.515383742052679</v>
          </cell>
          <cell r="V54">
            <v>3.2067999999999999</v>
          </cell>
          <cell r="W54">
            <v>1.3842000000000001</v>
          </cell>
          <cell r="X54">
            <v>14.4564</v>
          </cell>
          <cell r="Y54">
            <v>3.9980000000000002</v>
          </cell>
          <cell r="Z54">
            <v>5.7613500000000002</v>
          </cell>
          <cell r="AA54">
            <v>8.0655999999999999</v>
          </cell>
          <cell r="AB54">
            <v>10.5006</v>
          </cell>
          <cell r="AC54">
            <v>10.217599999999999</v>
          </cell>
          <cell r="AD54">
            <v>13.2178</v>
          </cell>
          <cell r="AG54">
            <v>0</v>
          </cell>
          <cell r="AH54">
            <v>0</v>
          </cell>
          <cell r="AI54">
            <v>0</v>
          </cell>
          <cell r="AJ54" t="e">
            <v>#DIV/0!</v>
          </cell>
        </row>
        <row r="55">
          <cell r="A55" t="str">
            <v>БОНУС_1867-Колбаса Филейная ТМ Особый рецепт в оболочке полиамид большой батон.  ПОКОМ</v>
          </cell>
          <cell r="B55" t="str">
            <v>кг</v>
          </cell>
          <cell r="C55">
            <v>-12.859</v>
          </cell>
          <cell r="E55">
            <v>82.676000000000002</v>
          </cell>
          <cell r="F55">
            <v>-103.25</v>
          </cell>
          <cell r="G55">
            <v>0</v>
          </cell>
          <cell r="I55" t="str">
            <v>бонус</v>
          </cell>
          <cell r="J55" t="str">
            <v>1867-Колбаса Филейная ТМ Особый рецепт в оболочке полиамид большой батон.  ПОКОМ</v>
          </cell>
          <cell r="L55">
            <v>82.676000000000002</v>
          </cell>
          <cell r="P55">
            <v>16.5352</v>
          </cell>
          <cell r="T55">
            <v>-6.2442546809231221</v>
          </cell>
          <cell r="U55">
            <v>-6.2442546809231221</v>
          </cell>
          <cell r="V55">
            <v>11.657</v>
          </cell>
          <cell r="W55">
            <v>14.0426</v>
          </cell>
          <cell r="X55">
            <v>19.265799999999999</v>
          </cell>
          <cell r="Y55">
            <v>7.5004000000000008</v>
          </cell>
          <cell r="Z55">
            <v>13.11645</v>
          </cell>
          <cell r="AA55">
            <v>22.939800000000002</v>
          </cell>
          <cell r="AB55">
            <v>12.2064</v>
          </cell>
          <cell r="AC55">
            <v>14.909000000000001</v>
          </cell>
          <cell r="AD55">
            <v>11.7362</v>
          </cell>
          <cell r="AG55">
            <v>0</v>
          </cell>
          <cell r="AH55">
            <v>0</v>
          </cell>
          <cell r="AI55">
            <v>0</v>
          </cell>
          <cell r="AJ55" t="e">
            <v>#DIV/0!</v>
          </cell>
        </row>
        <row r="56">
          <cell r="A56" t="str">
            <v>БОНУС_1868-Колбаса Филейная ТМ Особый рецепт в оболочке полиамид 0,5 кг.  ПОКОМ</v>
          </cell>
          <cell r="C56">
            <v>-3</v>
          </cell>
          <cell r="E56">
            <v>3</v>
          </cell>
          <cell r="F56">
            <v>-6</v>
          </cell>
          <cell r="G56">
            <v>0</v>
          </cell>
          <cell r="I56" t="str">
            <v>бонус</v>
          </cell>
          <cell r="J56" t="str">
            <v>1868-Колбаса Филейная ТМ Особый рецепт в оболочке полиамид 0,5 кг.  ПОКОМ</v>
          </cell>
          <cell r="L56">
            <v>3</v>
          </cell>
          <cell r="P56">
            <v>0.6</v>
          </cell>
          <cell r="T56">
            <v>-10</v>
          </cell>
          <cell r="U56">
            <v>-10</v>
          </cell>
          <cell r="V56">
            <v>0.6</v>
          </cell>
          <cell r="W56">
            <v>1</v>
          </cell>
          <cell r="X56">
            <v>1.4</v>
          </cell>
          <cell r="Y56">
            <v>0</v>
          </cell>
          <cell r="Z56">
            <v>0.75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G56">
            <v>0</v>
          </cell>
          <cell r="AH56">
            <v>0</v>
          </cell>
          <cell r="AI56">
            <v>0</v>
          </cell>
          <cell r="AJ56" t="e">
            <v>#DIV/0!</v>
          </cell>
        </row>
        <row r="57">
          <cell r="A57" t="str">
            <v>БОНУС_1869-Колбаса Молочная ТМ Особый рецепт в оболочке полиамид большой батон.  ПОКОМ</v>
          </cell>
          <cell r="B57" t="str">
            <v>кг</v>
          </cell>
          <cell r="C57">
            <v>-15.164999999999999</v>
          </cell>
          <cell r="E57">
            <v>106.976</v>
          </cell>
          <cell r="F57">
            <v>-135.227</v>
          </cell>
          <cell r="G57">
            <v>0</v>
          </cell>
          <cell r="I57" t="str">
            <v>бонус</v>
          </cell>
          <cell r="J57" t="str">
            <v>1869-Колбаса Молочная ТМ Особый рецепт в оболочке полиамид большой батон.  ПОКОМ</v>
          </cell>
          <cell r="L57">
            <v>106.976</v>
          </cell>
          <cell r="P57">
            <v>21.395199999999999</v>
          </cell>
          <cell r="T57">
            <v>-6.3204363595572843</v>
          </cell>
          <cell r="U57">
            <v>-6.3204363595572843</v>
          </cell>
          <cell r="V57">
            <v>9.0473999999999997</v>
          </cell>
          <cell r="W57">
            <v>7.9974000000000007</v>
          </cell>
          <cell r="X57">
            <v>5.1243999999999996</v>
          </cell>
          <cell r="Y57">
            <v>9.6981999999999999</v>
          </cell>
          <cell r="Z57">
            <v>7.9668500000000009</v>
          </cell>
          <cell r="AA57">
            <v>3.5289999999999999</v>
          </cell>
          <cell r="AB57">
            <v>10.135999999999999</v>
          </cell>
          <cell r="AC57">
            <v>22.827999999999999</v>
          </cell>
          <cell r="AD57">
            <v>9.0475999999999992</v>
          </cell>
          <cell r="AG57">
            <v>0</v>
          </cell>
          <cell r="AH57">
            <v>0</v>
          </cell>
          <cell r="AI57">
            <v>0</v>
          </cell>
          <cell r="AJ57" t="e">
            <v>#DIV/0!</v>
          </cell>
        </row>
        <row r="58">
          <cell r="A58" t="str">
            <v>БОНУС_1870-Колбаса Со шпиком ТМ Особый рецепт в оболочке полиамид большой батон.  ПОКОМ</v>
          </cell>
          <cell r="B58" t="str">
            <v>кг</v>
          </cell>
          <cell r="C58">
            <v>-19.914000000000001</v>
          </cell>
          <cell r="E58">
            <v>59.459000000000003</v>
          </cell>
          <cell r="F58">
            <v>-89.277000000000001</v>
          </cell>
          <cell r="G58">
            <v>0</v>
          </cell>
          <cell r="I58" t="str">
            <v>бонус</v>
          </cell>
          <cell r="J58" t="str">
            <v>1870-Колбаса Со шпиком ТМ Особый рецепт в оболочке полиамид большой батон.  ПОКОМ</v>
          </cell>
          <cell r="L58">
            <v>59.459000000000003</v>
          </cell>
          <cell r="P58">
            <v>11.8918</v>
          </cell>
          <cell r="T58">
            <v>-7.5074421029617051</v>
          </cell>
          <cell r="U58">
            <v>-7.5074421029617051</v>
          </cell>
          <cell r="V58">
            <v>8.9428000000000001</v>
          </cell>
          <cell r="W58">
            <v>13.5512</v>
          </cell>
          <cell r="X58">
            <v>14.083399999999999</v>
          </cell>
          <cell r="Y58">
            <v>10.1534</v>
          </cell>
          <cell r="Z58">
            <v>11.682699999999999</v>
          </cell>
          <cell r="AA58">
            <v>9.0644000000000009</v>
          </cell>
          <cell r="AB58">
            <v>4.4857999999999993</v>
          </cell>
          <cell r="AC58">
            <v>14.0044</v>
          </cell>
          <cell r="AD58">
            <v>3.0284</v>
          </cell>
          <cell r="AG58">
            <v>0</v>
          </cell>
          <cell r="AH58">
            <v>0</v>
          </cell>
          <cell r="AI58">
            <v>0</v>
          </cell>
          <cell r="AJ58" t="e">
            <v>#DIV/0!</v>
          </cell>
        </row>
        <row r="59">
          <cell r="A59" t="str">
            <v>БОНУС_1871-Колбаса Филейная оригинальная ТМ Особый рецепт в оболочке полиамид 0,4 кг.  ПОКОМ</v>
          </cell>
          <cell r="B59" t="str">
            <v>шт</v>
          </cell>
          <cell r="C59">
            <v>-12</v>
          </cell>
          <cell r="E59">
            <v>29</v>
          </cell>
          <cell r="F59">
            <v>-46</v>
          </cell>
          <cell r="G59">
            <v>0</v>
          </cell>
          <cell r="I59" t="str">
            <v>бонус</v>
          </cell>
          <cell r="J59" t="str">
            <v>1871-Колбаса Филейная оригинальная ТМ Особый рецепт в оболочке полиамид 0,4 кг.  ПОКОМ</v>
          </cell>
          <cell r="L59">
            <v>29</v>
          </cell>
          <cell r="P59">
            <v>5.8</v>
          </cell>
          <cell r="T59">
            <v>-7.931034482758621</v>
          </cell>
          <cell r="U59">
            <v>-7.931034482758621</v>
          </cell>
          <cell r="V59">
            <v>3.8</v>
          </cell>
          <cell r="W59">
            <v>5.6</v>
          </cell>
          <cell r="X59">
            <v>6.4</v>
          </cell>
          <cell r="Y59">
            <v>2.2000000000000002</v>
          </cell>
          <cell r="Z59">
            <v>4.5</v>
          </cell>
          <cell r="AA59">
            <v>4.2</v>
          </cell>
          <cell r="AB59">
            <v>6.8</v>
          </cell>
          <cell r="AC59">
            <v>4.4000000000000004</v>
          </cell>
          <cell r="AD59">
            <v>6</v>
          </cell>
          <cell r="AG59">
            <v>0</v>
          </cell>
          <cell r="AH59">
            <v>0</v>
          </cell>
          <cell r="AI59">
            <v>0</v>
          </cell>
          <cell r="AJ59" t="e">
            <v>#DIV/0!</v>
          </cell>
        </row>
        <row r="60">
          <cell r="A60" t="str">
            <v>БОНУС_1875-Колбаса Филейная оригинальная ТМ Особый рецепт в оболочке полиамид.  ПОКОМ</v>
          </cell>
          <cell r="B60" t="str">
            <v>кг</v>
          </cell>
          <cell r="C60">
            <v>-20.856000000000002</v>
          </cell>
          <cell r="E60">
            <v>80.129000000000005</v>
          </cell>
          <cell r="F60">
            <v>-102.575</v>
          </cell>
          <cell r="G60">
            <v>0</v>
          </cell>
          <cell r="I60" t="str">
            <v>бонус</v>
          </cell>
          <cell r="J60" t="str">
            <v>1875-Колбаса Филейная оригинальная ТМ Особый рецепт в оболочке полиамид.  ПОКОМ</v>
          </cell>
          <cell r="L60">
            <v>80.129000000000005</v>
          </cell>
          <cell r="P60">
            <v>16.0258</v>
          </cell>
          <cell r="T60">
            <v>-6.4006165058842619</v>
          </cell>
          <cell r="U60">
            <v>-6.4006165058842619</v>
          </cell>
          <cell r="V60">
            <v>7.2391999999999994</v>
          </cell>
          <cell r="W60">
            <v>17.9636</v>
          </cell>
          <cell r="X60">
            <v>12.4908</v>
          </cell>
          <cell r="Y60">
            <v>6.15</v>
          </cell>
          <cell r="Z60">
            <v>10.960900000000001</v>
          </cell>
          <cell r="AA60">
            <v>18.315200000000001</v>
          </cell>
          <cell r="AB60">
            <v>12.7662</v>
          </cell>
          <cell r="AC60">
            <v>9.8287999999999993</v>
          </cell>
          <cell r="AD60">
            <v>17.34</v>
          </cell>
          <cell r="AG60">
            <v>0</v>
          </cell>
          <cell r="AH60">
            <v>0</v>
          </cell>
          <cell r="AI60">
            <v>0</v>
          </cell>
          <cell r="AJ60" t="e">
            <v>#DIV/0!</v>
          </cell>
        </row>
        <row r="61">
          <cell r="A61" t="str">
            <v>БОНУС_2074-Сосиски Молочные для завтрака Особый рецепт</v>
          </cell>
          <cell r="B61" t="str">
            <v>кг</v>
          </cell>
          <cell r="C61">
            <v>-54.652999999999999</v>
          </cell>
          <cell r="E61">
            <v>138.75700000000001</v>
          </cell>
          <cell r="F61">
            <v>-202.14699999999999</v>
          </cell>
          <cell r="G61">
            <v>0</v>
          </cell>
          <cell r="I61" t="str">
            <v>бонус</v>
          </cell>
          <cell r="J61" t="str">
            <v>2074-Сосиски Молочные для завтрака Особый рецепт</v>
          </cell>
          <cell r="L61">
            <v>138.75700000000001</v>
          </cell>
          <cell r="P61">
            <v>27.7514</v>
          </cell>
          <cell r="T61">
            <v>-7.2842090849470651</v>
          </cell>
          <cell r="U61">
            <v>-7.2842090849470651</v>
          </cell>
          <cell r="V61">
            <v>19.673999999999999</v>
          </cell>
          <cell r="W61">
            <v>33.543999999999997</v>
          </cell>
          <cell r="X61">
            <v>40.716000000000001</v>
          </cell>
          <cell r="Y61">
            <v>17.152799999999999</v>
          </cell>
          <cell r="Z61">
            <v>27.771699999999999</v>
          </cell>
          <cell r="AA61">
            <v>29.183599999999998</v>
          </cell>
          <cell r="AB61">
            <v>31.096599999999999</v>
          </cell>
          <cell r="AC61">
            <v>28.802600000000002</v>
          </cell>
          <cell r="AD61">
            <v>29.346</v>
          </cell>
          <cell r="AG61">
            <v>0</v>
          </cell>
          <cell r="AH61">
            <v>0</v>
          </cell>
          <cell r="AI61">
            <v>0</v>
          </cell>
          <cell r="AJ61" t="e">
            <v>#DIV/0!</v>
          </cell>
        </row>
        <row r="62">
          <cell r="A62" t="str">
            <v>БОНУС_2205-Сосиски Молочные для завтрака ТМ Особый рецепт 0,4кг</v>
          </cell>
          <cell r="B62" t="str">
            <v>шт</v>
          </cell>
          <cell r="C62">
            <v>-33</v>
          </cell>
          <cell r="E62">
            <v>71</v>
          </cell>
          <cell r="F62">
            <v>-108</v>
          </cell>
          <cell r="G62">
            <v>0</v>
          </cell>
          <cell r="I62" t="str">
            <v>бонус</v>
          </cell>
          <cell r="J62" t="str">
            <v>2205-Сосиски Молочные для завтрака ТМ Особый рецепт 0,4кг</v>
          </cell>
          <cell r="L62">
            <v>71</v>
          </cell>
          <cell r="P62">
            <v>14.2</v>
          </cell>
          <cell r="T62">
            <v>-7.6056338028169019</v>
          </cell>
          <cell r="U62">
            <v>-7.6056338028169019</v>
          </cell>
          <cell r="V62">
            <v>15.4</v>
          </cell>
          <cell r="W62">
            <v>13</v>
          </cell>
          <cell r="X62">
            <v>17</v>
          </cell>
          <cell r="Y62">
            <v>5</v>
          </cell>
          <cell r="Z62">
            <v>12.6</v>
          </cell>
          <cell r="AA62">
            <v>13.2</v>
          </cell>
          <cell r="AB62">
            <v>13.2</v>
          </cell>
          <cell r="AC62">
            <v>15.2</v>
          </cell>
          <cell r="AD62">
            <v>10.8</v>
          </cell>
          <cell r="AG62">
            <v>0</v>
          </cell>
          <cell r="AH62">
            <v>0</v>
          </cell>
          <cell r="AI62">
            <v>0</v>
          </cell>
          <cell r="AJ62" t="e">
            <v>#DIV/0!</v>
          </cell>
        </row>
        <row r="63">
          <cell r="A63" t="str">
            <v>БОНУС_2634 Колбаса Дугушка Стародворская ТМ Стародворье ТС Дугушка  ПОКОМ</v>
          </cell>
          <cell r="B63" t="str">
            <v>кг</v>
          </cell>
          <cell r="C63">
            <v>-48.545999999999999</v>
          </cell>
          <cell r="E63">
            <v>100.065</v>
          </cell>
          <cell r="F63">
            <v>-150.31299999999999</v>
          </cell>
          <cell r="G63">
            <v>0</v>
          </cell>
          <cell r="I63" t="str">
            <v>бонус</v>
          </cell>
          <cell r="J63" t="str">
            <v>2634 Колбаса Дугушка Стародворская ТМ Стародворье ТС Дугушка  ПОКОМ</v>
          </cell>
          <cell r="L63">
            <v>100.065</v>
          </cell>
          <cell r="P63">
            <v>20.012999999999998</v>
          </cell>
          <cell r="T63">
            <v>-7.5107680007994801</v>
          </cell>
          <cell r="U63">
            <v>-7.5107680007994801</v>
          </cell>
          <cell r="V63">
            <v>16.002600000000001</v>
          </cell>
          <cell r="W63">
            <v>19.5852</v>
          </cell>
          <cell r="X63">
            <v>31.197600000000001</v>
          </cell>
          <cell r="Y63">
            <v>17.340399999999999</v>
          </cell>
          <cell r="Z63">
            <v>21.031450000000003</v>
          </cell>
          <cell r="AA63">
            <v>20.048200000000001</v>
          </cell>
          <cell r="AB63">
            <v>19.840800000000002</v>
          </cell>
          <cell r="AC63">
            <v>35.268999999999998</v>
          </cell>
          <cell r="AD63">
            <v>16.651800000000001</v>
          </cell>
          <cell r="AG63">
            <v>0</v>
          </cell>
          <cell r="AH63">
            <v>0</v>
          </cell>
          <cell r="AI63">
            <v>0</v>
          </cell>
          <cell r="AJ63" t="e">
            <v>#DIV/0!</v>
          </cell>
        </row>
        <row r="64">
          <cell r="A64" t="str">
            <v>БОНУС_Колбаса «Филедворская по-стародворски» Весовой п/а ТМ «Стародворье»  ПОКОМ</v>
          </cell>
          <cell r="C64">
            <v>-25.29</v>
          </cell>
          <cell r="E64">
            <v>3.99</v>
          </cell>
          <cell r="F64">
            <v>-25.29</v>
          </cell>
          <cell r="G64">
            <v>0</v>
          </cell>
          <cell r="I64" t="str">
            <v>???</v>
          </cell>
          <cell r="L64">
            <v>3.99</v>
          </cell>
          <cell r="P64">
            <v>0.79800000000000004</v>
          </cell>
          <cell r="T64">
            <v>-31.69172932330827</v>
          </cell>
          <cell r="U64">
            <v>-31.69172932330827</v>
          </cell>
          <cell r="V64">
            <v>8.8360000000000003</v>
          </cell>
          <cell r="W64">
            <v>0</v>
          </cell>
          <cell r="X64">
            <v>0</v>
          </cell>
          <cell r="Y64">
            <v>0</v>
          </cell>
          <cell r="Z64">
            <v>2.2090000000000001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 t="str">
            <v>В МАТРИЦЕ НЕТ Филедворская по-стародворски» Весовой!!!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 t="e">
            <v>#DIV/0!</v>
          </cell>
        </row>
        <row r="65">
          <cell r="A65" t="str">
            <v>БОНУС_С/к колбасы Швейцарская Бордо Фикс.вес 0,17 Фиброуз терм/п Стародворье</v>
          </cell>
          <cell r="B65" t="str">
            <v>шт</v>
          </cell>
          <cell r="C65">
            <v>-22</v>
          </cell>
          <cell r="F65">
            <v>-22</v>
          </cell>
          <cell r="G65">
            <v>0</v>
          </cell>
          <cell r="I65" t="str">
            <v>бонус</v>
          </cell>
          <cell r="J65" t="str">
            <v>С/к колбасы Швейцарская Бордо Фикс.вес 0,17 Фиброуз терм/п Стародворье</v>
          </cell>
          <cell r="L65">
            <v>0</v>
          </cell>
          <cell r="P65">
            <v>0</v>
          </cell>
          <cell r="T65" t="e">
            <v>#DIV/0!</v>
          </cell>
          <cell r="U65" t="e">
            <v>#DIV/0!</v>
          </cell>
          <cell r="V65">
            <v>4.4000000000000004</v>
          </cell>
          <cell r="W65">
            <v>3.4</v>
          </cell>
          <cell r="X65">
            <v>4.8</v>
          </cell>
          <cell r="Y65">
            <v>0.2</v>
          </cell>
          <cell r="Z65">
            <v>3.2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G65">
            <v>0</v>
          </cell>
          <cell r="AH65">
            <v>0</v>
          </cell>
          <cell r="AI65">
            <v>0</v>
          </cell>
          <cell r="AJ65" t="e">
            <v>#DIV/0!</v>
          </cell>
        </row>
        <row r="66">
          <cell r="O66" t="str">
            <v>29,10,</v>
          </cell>
          <cell r="P66" t="str">
            <v>30,10,</v>
          </cell>
          <cell r="V66" t="str">
            <v>23,10,</v>
          </cell>
          <cell r="W66" t="str">
            <v>16,10,</v>
          </cell>
          <cell r="X66" t="str">
            <v>09,10,</v>
          </cell>
          <cell r="Y66" t="str">
            <v>02,10,</v>
          </cell>
          <cell r="AA66" t="str">
            <v>25,09,</v>
          </cell>
          <cell r="AB66" t="str">
            <v>18,09,</v>
          </cell>
          <cell r="AC66" t="str">
            <v>11,09,</v>
          </cell>
          <cell r="AD66" t="str">
            <v>04,09,</v>
          </cell>
        </row>
        <row r="67">
          <cell r="E67">
            <v>0</v>
          </cell>
          <cell r="F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F6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85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AI10" sqref="AI10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6" customWidth="1"/>
    <col min="8" max="8" width="5" customWidth="1"/>
    <col min="9" max="9" width="12" customWidth="1"/>
    <col min="10" max="10" width="1" customWidth="1"/>
    <col min="11" max="14" width="0.5703125" customWidth="1"/>
    <col min="15" max="18" width="7" customWidth="1"/>
    <col min="19" max="19" width="8.42578125" customWidth="1"/>
    <col min="20" max="21" width="5" customWidth="1"/>
    <col min="22" max="29" width="6" customWidth="1"/>
    <col min="30" max="30" width="30.7109375" customWidth="1"/>
    <col min="31" max="31" width="7" customWidth="1"/>
    <col min="32" max="32" width="9.7109375" bestFit="1" customWidth="1"/>
    <col min="33" max="33" width="11.85546875" customWidth="1"/>
    <col min="34" max="35" width="9.5703125" customWidth="1"/>
    <col min="36" max="49" width="8" customWidth="1"/>
  </cols>
  <sheetData>
    <row r="1" spans="1:49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117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3" t="s">
        <v>16</v>
      </c>
      <c r="R3" s="7" t="s">
        <v>17</v>
      </c>
      <c r="S3" s="7" t="s">
        <v>18</v>
      </c>
      <c r="T3" s="2" t="s">
        <v>19</v>
      </c>
      <c r="U3" s="2" t="s">
        <v>20</v>
      </c>
      <c r="V3" s="2" t="s">
        <v>21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22</v>
      </c>
      <c r="AE3" s="2" t="s">
        <v>23</v>
      </c>
      <c r="AF3" s="1" t="s">
        <v>23</v>
      </c>
      <c r="AG3" s="1" t="s">
        <v>23</v>
      </c>
      <c r="AH3" s="21" t="s">
        <v>23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 t="s">
        <v>24</v>
      </c>
      <c r="P4" s="1" t="s">
        <v>25</v>
      </c>
      <c r="Q4" s="1"/>
      <c r="R4" s="1"/>
      <c r="S4" s="1"/>
      <c r="T4" s="1"/>
      <c r="U4" s="1"/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/>
      <c r="AE4" s="1"/>
      <c r="AF4" s="1" t="s">
        <v>115</v>
      </c>
      <c r="AG4" s="1" t="s">
        <v>116</v>
      </c>
      <c r="AH4" s="20" t="s">
        <v>118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4">
        <f>SUM(E6:E485)</f>
        <v>9774.6610000000019</v>
      </c>
      <c r="F5" s="4">
        <f>SUM(F6:F485)</f>
        <v>16095.204000000003</v>
      </c>
      <c r="G5" s="8"/>
      <c r="H5" s="1"/>
      <c r="I5" s="1"/>
      <c r="J5" s="1"/>
      <c r="K5" s="4">
        <f t="shared" ref="K5:R5" si="0">SUM(K6:K485)</f>
        <v>0</v>
      </c>
      <c r="L5" s="4">
        <f t="shared" si="0"/>
        <v>9774.6610000000019</v>
      </c>
      <c r="M5" s="4">
        <f t="shared" si="0"/>
        <v>0</v>
      </c>
      <c r="N5" s="4">
        <f t="shared" si="0"/>
        <v>0</v>
      </c>
      <c r="O5" s="4">
        <f t="shared" si="0"/>
        <v>9341.3982259570494</v>
      </c>
      <c r="P5" s="4">
        <f t="shared" si="0"/>
        <v>1954.9322000000004</v>
      </c>
      <c r="Q5" s="4">
        <f t="shared" si="0"/>
        <v>6596.4104000000007</v>
      </c>
      <c r="R5" s="4">
        <f t="shared" si="0"/>
        <v>0</v>
      </c>
      <c r="S5" s="1"/>
      <c r="T5" s="1"/>
      <c r="U5" s="1"/>
      <c r="V5" s="4">
        <f t="shared" ref="V5:AC5" si="1">SUM(V6:V485)</f>
        <v>1677.9712000000004</v>
      </c>
      <c r="W5" s="4">
        <f t="shared" si="1"/>
        <v>1906.5168000000003</v>
      </c>
      <c r="X5" s="4">
        <f t="shared" si="1"/>
        <v>2366.5888000000009</v>
      </c>
      <c r="Y5" s="4">
        <f t="shared" si="1"/>
        <v>1483.76</v>
      </c>
      <c r="Z5" s="4">
        <f t="shared" si="1"/>
        <v>1683.1852000000001</v>
      </c>
      <c r="AA5" s="4">
        <f t="shared" si="1"/>
        <v>1893.5028000000007</v>
      </c>
      <c r="AB5" s="4">
        <f t="shared" si="1"/>
        <v>2150.9337999999993</v>
      </c>
      <c r="AC5" s="4">
        <f t="shared" si="1"/>
        <v>1930.0276000000001</v>
      </c>
      <c r="AD5" s="1"/>
      <c r="AE5" s="4">
        <f>SUM(AE6:AE485)</f>
        <v>4908.290399999999</v>
      </c>
      <c r="AF5" s="4">
        <f>SUM(AF6:AF485)</f>
        <v>4520</v>
      </c>
      <c r="AG5" s="4">
        <f>SUM(AG6:AG485)</f>
        <v>6580</v>
      </c>
      <c r="AH5" s="4">
        <f>SUM(AH6:AH485)</f>
        <v>6895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 t="s">
        <v>34</v>
      </c>
      <c r="B6" s="1" t="s">
        <v>35</v>
      </c>
      <c r="C6" s="1">
        <v>414.58499999999998</v>
      </c>
      <c r="D6" s="1">
        <v>435.74299999999999</v>
      </c>
      <c r="E6" s="1">
        <v>286.34199999999998</v>
      </c>
      <c r="F6" s="1">
        <v>532.96500000000003</v>
      </c>
      <c r="G6" s="8">
        <v>1</v>
      </c>
      <c r="H6" s="1">
        <v>50</v>
      </c>
      <c r="I6" s="1" t="s">
        <v>36</v>
      </c>
      <c r="J6" s="1"/>
      <c r="K6" s="1"/>
      <c r="L6" s="1">
        <f t="shared" ref="L6:L37" si="2">E6-K6</f>
        <v>286.34199999999998</v>
      </c>
      <c r="M6" s="1"/>
      <c r="N6" s="1"/>
      <c r="O6" s="1">
        <v>300</v>
      </c>
      <c r="P6" s="1">
        <f t="shared" ref="P6:P37" si="3">E6/5</f>
        <v>57.2684</v>
      </c>
      <c r="Q6" s="5">
        <f>18*P6-O6-F6</f>
        <v>197.86620000000005</v>
      </c>
      <c r="R6" s="5"/>
      <c r="S6" s="1"/>
      <c r="T6" s="1">
        <f t="shared" ref="T6:T37" si="4">(F6+O6+Q6)/P6</f>
        <v>18</v>
      </c>
      <c r="U6" s="1">
        <f t="shared" ref="U6:U37" si="5">(F6+O6)/P6</f>
        <v>14.544932283772553</v>
      </c>
      <c r="V6" s="1">
        <v>39.6828</v>
      </c>
      <c r="W6" s="1">
        <v>43.6858</v>
      </c>
      <c r="X6" s="1">
        <v>61.004600000000003</v>
      </c>
      <c r="Y6" s="1">
        <v>45.517600000000002</v>
      </c>
      <c r="Z6" s="1">
        <v>49.614999999999988</v>
      </c>
      <c r="AA6" s="1">
        <v>39.811199999999999</v>
      </c>
      <c r="AB6" s="1">
        <v>75.192800000000005</v>
      </c>
      <c r="AC6" s="1">
        <v>51.053800000000003</v>
      </c>
      <c r="AD6" s="1" t="s">
        <v>37</v>
      </c>
      <c r="AE6" s="1">
        <f>G6*Q6</f>
        <v>197.86620000000005</v>
      </c>
      <c r="AF6" s="1">
        <f>VLOOKUP(A:A,[1]Sheet!$A:$AK,37,0)</f>
        <v>150</v>
      </c>
      <c r="AG6" s="1">
        <v>300</v>
      </c>
      <c r="AH6" s="1">
        <v>200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 t="s">
        <v>38</v>
      </c>
      <c r="B7" s="1" t="s">
        <v>35</v>
      </c>
      <c r="C7" s="1">
        <v>251.334</v>
      </c>
      <c r="D7" s="1">
        <v>504.71</v>
      </c>
      <c r="E7" s="1">
        <v>266.315</v>
      </c>
      <c r="F7" s="1">
        <v>477.51600000000002</v>
      </c>
      <c r="G7" s="8">
        <v>1</v>
      </c>
      <c r="H7" s="1">
        <v>55</v>
      </c>
      <c r="I7" s="1" t="s">
        <v>36</v>
      </c>
      <c r="J7" s="1"/>
      <c r="K7" s="1"/>
      <c r="L7" s="1">
        <f t="shared" si="2"/>
        <v>266.315</v>
      </c>
      <c r="M7" s="1"/>
      <c r="N7" s="1"/>
      <c r="O7" s="1">
        <v>200</v>
      </c>
      <c r="P7" s="1">
        <f t="shared" si="3"/>
        <v>53.262999999999998</v>
      </c>
      <c r="Q7" s="5">
        <f t="shared" ref="Q7" si="6">18*P7-O7-F7</f>
        <v>281.2179999999999</v>
      </c>
      <c r="R7" s="5"/>
      <c r="S7" s="1"/>
      <c r="T7" s="1">
        <f t="shared" si="4"/>
        <v>18</v>
      </c>
      <c r="U7" s="1">
        <f t="shared" si="5"/>
        <v>12.720199763438035</v>
      </c>
      <c r="V7" s="1">
        <v>41.200200000000002</v>
      </c>
      <c r="W7" s="1">
        <v>48.932200000000002</v>
      </c>
      <c r="X7" s="1">
        <v>67.626599999999996</v>
      </c>
      <c r="Y7" s="1">
        <v>37.741</v>
      </c>
      <c r="Z7" s="1">
        <v>43.161000000000001</v>
      </c>
      <c r="AA7" s="1">
        <v>44.670400000000001</v>
      </c>
      <c r="AB7" s="1">
        <v>69.520600000000002</v>
      </c>
      <c r="AC7" s="1">
        <v>40.617199999999997</v>
      </c>
      <c r="AD7" s="1"/>
      <c r="AE7" s="1">
        <f>G7*Q7</f>
        <v>281.2179999999999</v>
      </c>
      <c r="AF7" s="1">
        <f>VLOOKUP(A:A,[1]Sheet!$A:$AK,37,0)</f>
        <v>300</v>
      </c>
      <c r="AG7" s="1">
        <v>400</v>
      </c>
      <c r="AH7" s="1">
        <v>450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 t="s">
        <v>39</v>
      </c>
      <c r="B8" s="1" t="s">
        <v>35</v>
      </c>
      <c r="C8" s="1">
        <v>41.811</v>
      </c>
      <c r="D8" s="1"/>
      <c r="E8" s="1">
        <v>-0.25600000000000001</v>
      </c>
      <c r="F8" s="1">
        <v>39.801000000000002</v>
      </c>
      <c r="G8" s="8">
        <v>1</v>
      </c>
      <c r="H8" s="1">
        <v>180</v>
      </c>
      <c r="I8" s="1" t="s">
        <v>36</v>
      </c>
      <c r="J8" s="1"/>
      <c r="K8" s="1"/>
      <c r="L8" s="1">
        <f t="shared" si="2"/>
        <v>-0.25600000000000001</v>
      </c>
      <c r="M8" s="1"/>
      <c r="N8" s="1"/>
      <c r="O8" s="1">
        <v>0</v>
      </c>
      <c r="P8" s="1">
        <f t="shared" si="3"/>
        <v>-5.1200000000000002E-2</v>
      </c>
      <c r="Q8" s="5"/>
      <c r="R8" s="5"/>
      <c r="S8" s="1"/>
      <c r="T8" s="1">
        <f t="shared" si="4"/>
        <v>-777.36328125</v>
      </c>
      <c r="U8" s="1">
        <f t="shared" si="5"/>
        <v>-777.36328125</v>
      </c>
      <c r="V8" s="1">
        <v>0.48180000000000001</v>
      </c>
      <c r="W8" s="1">
        <v>0.72399999999999998</v>
      </c>
      <c r="X8" s="1">
        <v>0.63200000000000001</v>
      </c>
      <c r="Y8" s="1">
        <v>0</v>
      </c>
      <c r="Z8" s="1">
        <v>0</v>
      </c>
      <c r="AA8" s="1">
        <v>0.75780000000000003</v>
      </c>
      <c r="AB8" s="1">
        <v>2.1257999999999999</v>
      </c>
      <c r="AC8" s="1">
        <v>0.62960000000000005</v>
      </c>
      <c r="AD8" s="18" t="s">
        <v>113</v>
      </c>
      <c r="AE8" s="1">
        <f>G8*Q8</f>
        <v>0</v>
      </c>
      <c r="AF8" s="1">
        <f>VLOOKUP(A:A,[1]Sheet!$A:$AK,37,0)</f>
        <v>0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0" t="s">
        <v>40</v>
      </c>
      <c r="B9" s="10" t="s">
        <v>35</v>
      </c>
      <c r="C9" s="10">
        <v>-0.62</v>
      </c>
      <c r="D9" s="10"/>
      <c r="E9" s="10"/>
      <c r="F9" s="10">
        <v>-0.62</v>
      </c>
      <c r="G9" s="11">
        <v>0</v>
      </c>
      <c r="H9" s="10">
        <v>180</v>
      </c>
      <c r="I9" s="10" t="s">
        <v>41</v>
      </c>
      <c r="J9" s="10"/>
      <c r="K9" s="10"/>
      <c r="L9" s="10">
        <f t="shared" si="2"/>
        <v>0</v>
      </c>
      <c r="M9" s="10"/>
      <c r="N9" s="10"/>
      <c r="O9" s="10"/>
      <c r="P9" s="10">
        <f t="shared" si="3"/>
        <v>0</v>
      </c>
      <c r="Q9" s="12"/>
      <c r="R9" s="12"/>
      <c r="S9" s="10"/>
      <c r="T9" s="10" t="e">
        <f t="shared" si="4"/>
        <v>#DIV/0!</v>
      </c>
      <c r="U9" s="10" t="e">
        <f t="shared" si="5"/>
        <v>#DIV/0!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 t="s">
        <v>41</v>
      </c>
      <c r="AE9" s="10"/>
      <c r="AF9" s="1">
        <f>VLOOKUP(A:A,[1]Sheet!$A:$AK,37,0)</f>
        <v>0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 t="s">
        <v>42</v>
      </c>
      <c r="B10" s="1" t="s">
        <v>35</v>
      </c>
      <c r="C10" s="1">
        <v>84.409000000000006</v>
      </c>
      <c r="D10" s="1">
        <v>64.930999999999997</v>
      </c>
      <c r="E10" s="1">
        <v>25.233000000000001</v>
      </c>
      <c r="F10" s="1">
        <v>122.28</v>
      </c>
      <c r="G10" s="8">
        <v>1</v>
      </c>
      <c r="H10" s="1">
        <v>50</v>
      </c>
      <c r="I10" s="1" t="s">
        <v>36</v>
      </c>
      <c r="J10" s="1"/>
      <c r="K10" s="1"/>
      <c r="L10" s="1">
        <f t="shared" si="2"/>
        <v>25.233000000000001</v>
      </c>
      <c r="M10" s="1"/>
      <c r="N10" s="1"/>
      <c r="O10" s="1">
        <v>60</v>
      </c>
      <c r="P10" s="1">
        <f t="shared" si="3"/>
        <v>5.0465999999999998</v>
      </c>
      <c r="Q10" s="5"/>
      <c r="R10" s="5"/>
      <c r="S10" s="1"/>
      <c r="T10" s="1">
        <f t="shared" si="4"/>
        <v>36.119367494947092</v>
      </c>
      <c r="U10" s="1">
        <f t="shared" si="5"/>
        <v>36.119367494947092</v>
      </c>
      <c r="V10" s="1">
        <v>13.7874</v>
      </c>
      <c r="W10" s="1">
        <v>10.507</v>
      </c>
      <c r="X10" s="1">
        <v>3.9436</v>
      </c>
      <c r="Y10" s="1">
        <v>8.9291999999999998</v>
      </c>
      <c r="Z10" s="1">
        <v>8.6709999999999994</v>
      </c>
      <c r="AA10" s="1">
        <v>11.391</v>
      </c>
      <c r="AB10" s="1">
        <v>12.6096</v>
      </c>
      <c r="AC10" s="1">
        <v>12.332000000000001</v>
      </c>
      <c r="AD10" s="19" t="s">
        <v>45</v>
      </c>
      <c r="AE10" s="1">
        <f t="shared" ref="AE10:AE19" si="7">G10*Q10</f>
        <v>0</v>
      </c>
      <c r="AF10" s="1">
        <f>VLOOKUP(A:A,[1]Sheet!$A:$AK,37,0)</f>
        <v>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 t="s">
        <v>43</v>
      </c>
      <c r="B11" s="1" t="s">
        <v>35</v>
      </c>
      <c r="C11" s="1">
        <v>112.254</v>
      </c>
      <c r="D11" s="1">
        <v>221.74799999999999</v>
      </c>
      <c r="E11" s="1">
        <v>123.67700000000001</v>
      </c>
      <c r="F11" s="1">
        <v>208.578</v>
      </c>
      <c r="G11" s="8">
        <v>1</v>
      </c>
      <c r="H11" s="1">
        <v>60</v>
      </c>
      <c r="I11" s="1" t="s">
        <v>36</v>
      </c>
      <c r="J11" s="1"/>
      <c r="K11" s="1"/>
      <c r="L11" s="1">
        <f t="shared" si="2"/>
        <v>123.67700000000001</v>
      </c>
      <c r="M11" s="1"/>
      <c r="N11" s="1"/>
      <c r="O11" s="1">
        <v>150</v>
      </c>
      <c r="P11" s="1">
        <f t="shared" si="3"/>
        <v>24.735400000000002</v>
      </c>
      <c r="Q11" s="5">
        <f t="shared" ref="Q11:Q16" si="8">18*P11-O11-F11</f>
        <v>86.659200000000027</v>
      </c>
      <c r="R11" s="5"/>
      <c r="S11" s="1"/>
      <c r="T11" s="1">
        <f t="shared" si="4"/>
        <v>18</v>
      </c>
      <c r="U11" s="1">
        <f t="shared" si="5"/>
        <v>14.496551501087508</v>
      </c>
      <c r="V11" s="1">
        <v>15.5068</v>
      </c>
      <c r="W11" s="1">
        <v>25.658200000000001</v>
      </c>
      <c r="X11" s="1">
        <v>36.5762</v>
      </c>
      <c r="Y11" s="1">
        <v>18.8</v>
      </c>
      <c r="Z11" s="1">
        <v>23.578600000000002</v>
      </c>
      <c r="AA11" s="1">
        <v>21.7056</v>
      </c>
      <c r="AB11" s="1">
        <v>36.222799999999999</v>
      </c>
      <c r="AC11" s="1">
        <v>18.4648</v>
      </c>
      <c r="AD11" s="1"/>
      <c r="AE11" s="1">
        <f t="shared" si="7"/>
        <v>86.659200000000027</v>
      </c>
      <c r="AF11" s="1">
        <f>VLOOKUP(A:A,[1]Sheet!$A:$AK,37,0)</f>
        <v>130</v>
      </c>
      <c r="AG11" s="1">
        <v>130</v>
      </c>
      <c r="AH11" s="1">
        <v>200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 t="s">
        <v>44</v>
      </c>
      <c r="B12" s="1" t="s">
        <v>35</v>
      </c>
      <c r="C12" s="1">
        <v>232.96799999999999</v>
      </c>
      <c r="D12" s="1">
        <v>242.88200000000001</v>
      </c>
      <c r="E12" s="1">
        <v>119.587</v>
      </c>
      <c r="F12" s="1">
        <v>352.745</v>
      </c>
      <c r="G12" s="8">
        <v>1</v>
      </c>
      <c r="H12" s="1">
        <v>60</v>
      </c>
      <c r="I12" s="1" t="s">
        <v>36</v>
      </c>
      <c r="J12" s="1"/>
      <c r="K12" s="1"/>
      <c r="L12" s="1">
        <f t="shared" si="2"/>
        <v>119.587</v>
      </c>
      <c r="M12" s="1"/>
      <c r="N12" s="1"/>
      <c r="O12" s="1">
        <v>60</v>
      </c>
      <c r="P12" s="1">
        <f t="shared" si="3"/>
        <v>23.917400000000001</v>
      </c>
      <c r="Q12" s="5">
        <f t="shared" si="8"/>
        <v>17.768199999999979</v>
      </c>
      <c r="R12" s="5"/>
      <c r="S12" s="1"/>
      <c r="T12" s="1">
        <f t="shared" si="4"/>
        <v>18</v>
      </c>
      <c r="U12" s="1">
        <f t="shared" si="5"/>
        <v>17.257101524413187</v>
      </c>
      <c r="V12" s="1">
        <v>14.502800000000001</v>
      </c>
      <c r="W12" s="1">
        <v>26.8992</v>
      </c>
      <c r="X12" s="1">
        <v>39.279200000000003</v>
      </c>
      <c r="Y12" s="1">
        <v>18.087</v>
      </c>
      <c r="Z12" s="1">
        <v>30.946999999999999</v>
      </c>
      <c r="AA12" s="1">
        <v>22.4068</v>
      </c>
      <c r="AB12" s="1">
        <v>42.535400000000003</v>
      </c>
      <c r="AC12" s="1">
        <v>16.547599999999999</v>
      </c>
      <c r="AD12" s="1"/>
      <c r="AE12" s="1">
        <f t="shared" si="7"/>
        <v>17.768199999999979</v>
      </c>
      <c r="AF12" s="1">
        <f>VLOOKUP(A:A,[1]Sheet!$A:$AK,37,0)</f>
        <v>50</v>
      </c>
      <c r="AG12" s="1">
        <v>50</v>
      </c>
      <c r="AH12" s="1">
        <v>140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 t="s">
        <v>46</v>
      </c>
      <c r="B13" s="1" t="s">
        <v>35</v>
      </c>
      <c r="C13" s="1">
        <v>14.250999999999999</v>
      </c>
      <c r="D13" s="1">
        <v>187.09899999999999</v>
      </c>
      <c r="E13" s="1">
        <v>55.646999999999998</v>
      </c>
      <c r="F13" s="1">
        <v>128.917</v>
      </c>
      <c r="G13" s="8">
        <v>1</v>
      </c>
      <c r="H13" s="1">
        <v>40</v>
      </c>
      <c r="I13" s="1" t="s">
        <v>36</v>
      </c>
      <c r="J13" s="1"/>
      <c r="K13" s="1"/>
      <c r="L13" s="1">
        <f t="shared" si="2"/>
        <v>55.646999999999998</v>
      </c>
      <c r="M13" s="1"/>
      <c r="N13" s="1"/>
      <c r="O13" s="1">
        <v>155</v>
      </c>
      <c r="P13" s="1">
        <f t="shared" si="3"/>
        <v>11.1294</v>
      </c>
      <c r="Q13" s="5"/>
      <c r="R13" s="5"/>
      <c r="S13" s="1"/>
      <c r="T13" s="1">
        <f t="shared" si="4"/>
        <v>25.51053965173325</v>
      </c>
      <c r="U13" s="1">
        <f t="shared" si="5"/>
        <v>25.51053965173325</v>
      </c>
      <c r="V13" s="1">
        <v>12.228400000000001</v>
      </c>
      <c r="W13" s="1">
        <v>24.070599999999999</v>
      </c>
      <c r="X13" s="1">
        <v>19.779</v>
      </c>
      <c r="Y13" s="1">
        <v>10.7804</v>
      </c>
      <c r="Z13" s="1">
        <v>16.055399999999999</v>
      </c>
      <c r="AA13" s="1">
        <v>16.852799999999998</v>
      </c>
      <c r="AB13" s="1">
        <v>19.257200000000001</v>
      </c>
      <c r="AC13" s="1">
        <v>15.447800000000001</v>
      </c>
      <c r="AD13" s="1"/>
      <c r="AE13" s="1">
        <f t="shared" si="7"/>
        <v>0</v>
      </c>
      <c r="AF13" s="1">
        <f>VLOOKUP(A:A,[1]Sheet!$A:$AK,37,0)</f>
        <v>45</v>
      </c>
      <c r="AG13" s="1">
        <v>45</v>
      </c>
      <c r="AH13" s="1">
        <v>60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 t="s">
        <v>47</v>
      </c>
      <c r="B14" s="1" t="s">
        <v>48</v>
      </c>
      <c r="C14" s="1">
        <v>323</v>
      </c>
      <c r="D14" s="1">
        <v>660</v>
      </c>
      <c r="E14" s="1">
        <v>363</v>
      </c>
      <c r="F14" s="1">
        <v>586</v>
      </c>
      <c r="G14" s="8">
        <v>0.35</v>
      </c>
      <c r="H14" s="1">
        <v>40</v>
      </c>
      <c r="I14" s="1" t="s">
        <v>36</v>
      </c>
      <c r="J14" s="1"/>
      <c r="K14" s="1"/>
      <c r="L14" s="1">
        <f t="shared" si="2"/>
        <v>363</v>
      </c>
      <c r="M14" s="1"/>
      <c r="N14" s="1"/>
      <c r="O14" s="1">
        <v>442.85714285714289</v>
      </c>
      <c r="P14" s="1">
        <f t="shared" si="3"/>
        <v>72.599999999999994</v>
      </c>
      <c r="Q14" s="5">
        <f t="shared" si="8"/>
        <v>277.94285714285706</v>
      </c>
      <c r="R14" s="5"/>
      <c r="S14" s="1"/>
      <c r="T14" s="1">
        <f t="shared" si="4"/>
        <v>18</v>
      </c>
      <c r="U14" s="1">
        <f t="shared" si="5"/>
        <v>14.171585989767809</v>
      </c>
      <c r="V14" s="1">
        <v>62.6</v>
      </c>
      <c r="W14" s="1">
        <v>74.599999999999994</v>
      </c>
      <c r="X14" s="1">
        <v>84.2</v>
      </c>
      <c r="Y14" s="1">
        <v>61.6</v>
      </c>
      <c r="Z14" s="1">
        <v>66</v>
      </c>
      <c r="AA14" s="1">
        <v>56.6</v>
      </c>
      <c r="AB14" s="1">
        <v>84</v>
      </c>
      <c r="AC14" s="1">
        <v>85.6</v>
      </c>
      <c r="AD14" s="1"/>
      <c r="AE14" s="1">
        <f t="shared" si="7"/>
        <v>97.279999999999973</v>
      </c>
      <c r="AF14" s="1">
        <f>VLOOKUP(A:A,[1]Sheet!$A:$AK,37,0)</f>
        <v>85</v>
      </c>
      <c r="AG14" s="1">
        <v>85</v>
      </c>
      <c r="AH14" s="1">
        <v>120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 t="s">
        <v>49</v>
      </c>
      <c r="B15" s="1" t="s">
        <v>35</v>
      </c>
      <c r="C15" s="1">
        <v>-0.156</v>
      </c>
      <c r="D15" s="1">
        <v>235.20400000000001</v>
      </c>
      <c r="E15" s="17">
        <f>40.624+E53</f>
        <v>56.650000000000006</v>
      </c>
      <c r="F15" s="17">
        <f>170.373+F53</f>
        <v>154.34699999999998</v>
      </c>
      <c r="G15" s="8">
        <v>1</v>
      </c>
      <c r="H15" s="1">
        <v>40</v>
      </c>
      <c r="I15" s="1" t="s">
        <v>36</v>
      </c>
      <c r="J15" s="1"/>
      <c r="K15" s="1"/>
      <c r="L15" s="1">
        <f t="shared" si="2"/>
        <v>56.650000000000006</v>
      </c>
      <c r="M15" s="1"/>
      <c r="N15" s="1"/>
      <c r="O15" s="1">
        <v>95</v>
      </c>
      <c r="P15" s="1">
        <f t="shared" si="3"/>
        <v>11.330000000000002</v>
      </c>
      <c r="Q15" s="5"/>
      <c r="R15" s="5"/>
      <c r="S15" s="1"/>
      <c r="T15" s="1">
        <f t="shared" si="4"/>
        <v>22.007678729037949</v>
      </c>
      <c r="U15" s="1">
        <f t="shared" si="5"/>
        <v>22.007678729037949</v>
      </c>
      <c r="V15" s="1">
        <v>13.348599999999999</v>
      </c>
      <c r="W15" s="1">
        <v>27.452000000000002</v>
      </c>
      <c r="X15" s="1">
        <v>26.2254</v>
      </c>
      <c r="Y15" s="1">
        <v>20.599799999999998</v>
      </c>
      <c r="Z15" s="1">
        <v>14.2568</v>
      </c>
      <c r="AA15" s="1">
        <v>18.3004</v>
      </c>
      <c r="AB15" s="1">
        <v>18.089400000000001</v>
      </c>
      <c r="AC15" s="1">
        <v>18.911799999999999</v>
      </c>
      <c r="AD15" s="1"/>
      <c r="AE15" s="1">
        <f t="shared" si="7"/>
        <v>0</v>
      </c>
      <c r="AF15" s="1">
        <f>VLOOKUP(A:A,[1]Sheet!$A:$AK,37,0)</f>
        <v>125</v>
      </c>
      <c r="AG15" s="1">
        <v>125</v>
      </c>
      <c r="AH15" s="1">
        <v>125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 t="s">
        <v>50</v>
      </c>
      <c r="B16" s="1" t="s">
        <v>48</v>
      </c>
      <c r="C16" s="1">
        <v>277</v>
      </c>
      <c r="D16" s="1">
        <v>720</v>
      </c>
      <c r="E16" s="17">
        <f>340+E54</f>
        <v>435</v>
      </c>
      <c r="F16" s="17">
        <f>631+F54</f>
        <v>513</v>
      </c>
      <c r="G16" s="8">
        <v>0.35</v>
      </c>
      <c r="H16" s="1">
        <v>40</v>
      </c>
      <c r="I16" s="1" t="s">
        <v>36</v>
      </c>
      <c r="J16" s="1"/>
      <c r="K16" s="1"/>
      <c r="L16" s="1">
        <f t="shared" si="2"/>
        <v>435</v>
      </c>
      <c r="M16" s="1"/>
      <c r="N16" s="1"/>
      <c r="O16" s="1">
        <v>357.14285714285722</v>
      </c>
      <c r="P16" s="1">
        <f t="shared" si="3"/>
        <v>87</v>
      </c>
      <c r="Q16" s="5">
        <f t="shared" si="8"/>
        <v>695.85714285714266</v>
      </c>
      <c r="R16" s="5"/>
      <c r="S16" s="1"/>
      <c r="T16" s="1">
        <f t="shared" si="4"/>
        <v>18</v>
      </c>
      <c r="U16" s="1">
        <f t="shared" si="5"/>
        <v>10.001642036124796</v>
      </c>
      <c r="V16" s="1">
        <v>66.8</v>
      </c>
      <c r="W16" s="1">
        <v>72.599999999999994</v>
      </c>
      <c r="X16" s="1">
        <v>86</v>
      </c>
      <c r="Y16" s="1">
        <v>72.2</v>
      </c>
      <c r="Z16" s="1">
        <v>64.599999999999994</v>
      </c>
      <c r="AA16" s="1">
        <v>55.2</v>
      </c>
      <c r="AB16" s="1">
        <v>86.2</v>
      </c>
      <c r="AC16" s="1">
        <v>84.8</v>
      </c>
      <c r="AD16" s="1"/>
      <c r="AE16" s="1">
        <f t="shared" si="7"/>
        <v>243.54999999999993</v>
      </c>
      <c r="AF16" s="1">
        <f>VLOOKUP(A:A,[1]Sheet!$A:$AK,37,0)</f>
        <v>170</v>
      </c>
      <c r="AG16" s="1">
        <v>170</v>
      </c>
      <c r="AH16" s="1">
        <v>180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 t="s">
        <v>51</v>
      </c>
      <c r="B17" s="1" t="s">
        <v>35</v>
      </c>
      <c r="C17" s="1">
        <v>0.432</v>
      </c>
      <c r="D17" s="1">
        <v>151.256</v>
      </c>
      <c r="E17" s="1">
        <v>27.346</v>
      </c>
      <c r="F17" s="1">
        <v>116.202</v>
      </c>
      <c r="G17" s="8">
        <v>1</v>
      </c>
      <c r="H17" s="1">
        <v>40</v>
      </c>
      <c r="I17" s="1" t="s">
        <v>36</v>
      </c>
      <c r="J17" s="1"/>
      <c r="K17" s="1"/>
      <c r="L17" s="1">
        <f t="shared" si="2"/>
        <v>27.346</v>
      </c>
      <c r="M17" s="1"/>
      <c r="N17" s="1"/>
      <c r="O17" s="1">
        <v>55</v>
      </c>
      <c r="P17" s="1">
        <f t="shared" si="3"/>
        <v>5.4691999999999998</v>
      </c>
      <c r="Q17" s="5"/>
      <c r="R17" s="5"/>
      <c r="S17" s="1"/>
      <c r="T17" s="1">
        <f t="shared" si="4"/>
        <v>31.302932787244934</v>
      </c>
      <c r="U17" s="1">
        <f t="shared" si="5"/>
        <v>31.302932787244934</v>
      </c>
      <c r="V17" s="1">
        <v>7.2450000000000001</v>
      </c>
      <c r="W17" s="1">
        <v>15.610799999999999</v>
      </c>
      <c r="X17" s="1">
        <v>19.899999999999999</v>
      </c>
      <c r="Y17" s="1">
        <v>13.0268</v>
      </c>
      <c r="Z17" s="1">
        <v>2.3544</v>
      </c>
      <c r="AA17" s="1">
        <v>13.5174</v>
      </c>
      <c r="AB17" s="1">
        <v>15.092599999999999</v>
      </c>
      <c r="AC17" s="1">
        <v>12.070600000000001</v>
      </c>
      <c r="AD17" s="1" t="s">
        <v>52</v>
      </c>
      <c r="AE17" s="1">
        <f t="shared" si="7"/>
        <v>0</v>
      </c>
      <c r="AF17" s="1">
        <f>VLOOKUP(A:A,[1]Sheet!$A:$AK,37,0)</f>
        <v>105</v>
      </c>
      <c r="AG17" s="1">
        <v>105</v>
      </c>
      <c r="AH17" s="1">
        <v>110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 t="s">
        <v>53</v>
      </c>
      <c r="B18" s="1" t="s">
        <v>35</v>
      </c>
      <c r="C18" s="1">
        <v>-2.6459999999999999</v>
      </c>
      <c r="D18" s="1">
        <v>81.814999999999998</v>
      </c>
      <c r="E18" s="1">
        <v>-5.8929999999999998</v>
      </c>
      <c r="F18" s="1">
        <v>79.168999999999997</v>
      </c>
      <c r="G18" s="8">
        <v>1</v>
      </c>
      <c r="H18" s="1">
        <v>45</v>
      </c>
      <c r="I18" s="1" t="s">
        <v>36</v>
      </c>
      <c r="J18" s="1"/>
      <c r="K18" s="1"/>
      <c r="L18" s="1">
        <f t="shared" si="2"/>
        <v>-5.8929999999999998</v>
      </c>
      <c r="M18" s="1"/>
      <c r="N18" s="1"/>
      <c r="O18" s="1">
        <v>110</v>
      </c>
      <c r="P18" s="1">
        <f t="shared" si="3"/>
        <v>-1.1785999999999999</v>
      </c>
      <c r="Q18" s="5"/>
      <c r="R18" s="5"/>
      <c r="S18" s="1"/>
      <c r="T18" s="1">
        <f t="shared" si="4"/>
        <v>-160.50313931783472</v>
      </c>
      <c r="U18" s="1">
        <f t="shared" si="5"/>
        <v>-160.50313931783472</v>
      </c>
      <c r="V18" s="1">
        <v>16.7942</v>
      </c>
      <c r="W18" s="1">
        <v>17.0852</v>
      </c>
      <c r="X18" s="1">
        <v>11.982799999999999</v>
      </c>
      <c r="Y18" s="1">
        <v>9.9471999999999987</v>
      </c>
      <c r="Z18" s="1">
        <v>4.1318000000000001</v>
      </c>
      <c r="AA18" s="1">
        <v>6.1862000000000004</v>
      </c>
      <c r="AB18" s="1">
        <v>11.1876</v>
      </c>
      <c r="AC18" s="1">
        <v>21.934799999999999</v>
      </c>
      <c r="AD18" s="1"/>
      <c r="AE18" s="1">
        <f t="shared" si="7"/>
        <v>0</v>
      </c>
      <c r="AF18" s="1">
        <f>VLOOKUP(A:A,[1]Sheet!$A:$AK,37,0)</f>
        <v>100</v>
      </c>
      <c r="AG18" s="1">
        <v>100</v>
      </c>
      <c r="AH18" s="1">
        <v>130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 t="s">
        <v>54</v>
      </c>
      <c r="B19" s="1" t="s">
        <v>48</v>
      </c>
      <c r="C19" s="1">
        <v>29</v>
      </c>
      <c r="D19" s="1">
        <v>110</v>
      </c>
      <c r="E19" s="1">
        <v>32</v>
      </c>
      <c r="F19" s="1">
        <v>96</v>
      </c>
      <c r="G19" s="8">
        <v>0.6</v>
      </c>
      <c r="H19" s="1">
        <v>45</v>
      </c>
      <c r="I19" s="1" t="s">
        <v>36</v>
      </c>
      <c r="J19" s="1"/>
      <c r="K19" s="1"/>
      <c r="L19" s="1">
        <f t="shared" si="2"/>
        <v>32</v>
      </c>
      <c r="M19" s="1"/>
      <c r="N19" s="1"/>
      <c r="O19" s="1">
        <v>75</v>
      </c>
      <c r="P19" s="1">
        <f t="shared" si="3"/>
        <v>6.4</v>
      </c>
      <c r="Q19" s="5"/>
      <c r="R19" s="5"/>
      <c r="S19" s="1"/>
      <c r="T19" s="1">
        <f t="shared" si="4"/>
        <v>26.71875</v>
      </c>
      <c r="U19" s="1">
        <f t="shared" si="5"/>
        <v>26.71875</v>
      </c>
      <c r="V19" s="1">
        <v>0</v>
      </c>
      <c r="W19" s="1">
        <v>14.6</v>
      </c>
      <c r="X19" s="1">
        <v>13.8</v>
      </c>
      <c r="Y19" s="1">
        <v>17</v>
      </c>
      <c r="Z19" s="1">
        <v>8.6</v>
      </c>
      <c r="AA19" s="1">
        <v>15.8</v>
      </c>
      <c r="AB19" s="1">
        <v>7.2</v>
      </c>
      <c r="AC19" s="1">
        <v>10.6</v>
      </c>
      <c r="AD19" s="1"/>
      <c r="AE19" s="1">
        <f t="shared" si="7"/>
        <v>0</v>
      </c>
      <c r="AF19" s="1">
        <f>VLOOKUP(A:A,[1]Sheet!$A:$AK,37,0)</f>
        <v>45</v>
      </c>
      <c r="AG19" s="1">
        <v>45</v>
      </c>
      <c r="AH19" s="1">
        <v>60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0" t="s">
        <v>55</v>
      </c>
      <c r="B20" s="10" t="s">
        <v>48</v>
      </c>
      <c r="C20" s="10">
        <v>-2</v>
      </c>
      <c r="D20" s="10"/>
      <c r="E20" s="10"/>
      <c r="F20" s="10">
        <v>-2</v>
      </c>
      <c r="G20" s="11">
        <v>0</v>
      </c>
      <c r="H20" s="10">
        <v>45</v>
      </c>
      <c r="I20" s="10" t="s">
        <v>56</v>
      </c>
      <c r="J20" s="10"/>
      <c r="K20" s="10"/>
      <c r="L20" s="10">
        <f t="shared" si="2"/>
        <v>0</v>
      </c>
      <c r="M20" s="10"/>
      <c r="N20" s="10"/>
      <c r="O20" s="10"/>
      <c r="P20" s="10">
        <f t="shared" si="3"/>
        <v>0</v>
      </c>
      <c r="Q20" s="12"/>
      <c r="R20" s="12"/>
      <c r="S20" s="10"/>
      <c r="T20" s="10" t="e">
        <f t="shared" si="4"/>
        <v>#DIV/0!</v>
      </c>
      <c r="U20" s="10" t="e">
        <f t="shared" si="5"/>
        <v>#DIV/0!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 t="s">
        <v>57</v>
      </c>
      <c r="AE20" s="10"/>
      <c r="AF20" s="1">
        <f>VLOOKUP(A:A,[1]Sheet!$A:$AK,37,0)</f>
        <v>0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 t="s">
        <v>58</v>
      </c>
      <c r="B21" s="1" t="s">
        <v>35</v>
      </c>
      <c r="C21" s="1">
        <v>0.12</v>
      </c>
      <c r="D21" s="1">
        <v>411.75900000000001</v>
      </c>
      <c r="E21" s="17">
        <f>72.393+E55</f>
        <v>79.733000000000004</v>
      </c>
      <c r="F21" s="17">
        <f>333.367+F55</f>
        <v>314.42900000000003</v>
      </c>
      <c r="G21" s="8">
        <v>1</v>
      </c>
      <c r="H21" s="1">
        <v>45</v>
      </c>
      <c r="I21" s="1" t="s">
        <v>36</v>
      </c>
      <c r="J21" s="1"/>
      <c r="K21" s="1"/>
      <c r="L21" s="1">
        <f t="shared" si="2"/>
        <v>79.733000000000004</v>
      </c>
      <c r="M21" s="1"/>
      <c r="N21" s="1"/>
      <c r="O21" s="1">
        <v>350</v>
      </c>
      <c r="P21" s="1">
        <f t="shared" si="3"/>
        <v>15.9466</v>
      </c>
      <c r="Q21" s="5"/>
      <c r="R21" s="5"/>
      <c r="S21" s="1"/>
      <c r="T21" s="1">
        <f t="shared" si="4"/>
        <v>41.665872348964676</v>
      </c>
      <c r="U21" s="1">
        <f t="shared" si="5"/>
        <v>41.665872348964676</v>
      </c>
      <c r="V21" s="1">
        <v>47.153399999999998</v>
      </c>
      <c r="W21" s="1">
        <v>35.1066</v>
      </c>
      <c r="X21" s="1">
        <v>36.44</v>
      </c>
      <c r="Y21" s="1">
        <v>27.1386</v>
      </c>
      <c r="Z21" s="1">
        <v>33.550600000000003</v>
      </c>
      <c r="AA21" s="1">
        <v>37.227800000000002</v>
      </c>
      <c r="AB21" s="1">
        <v>28.1114</v>
      </c>
      <c r="AC21" s="1">
        <v>42.4818</v>
      </c>
      <c r="AD21" s="1"/>
      <c r="AE21" s="1">
        <f t="shared" ref="AE21:AE37" si="9">G21*Q21</f>
        <v>0</v>
      </c>
      <c r="AF21" s="1">
        <f>VLOOKUP(A:A,[1]Sheet!$A:$AK,37,0)</f>
        <v>0</v>
      </c>
      <c r="AG21" s="1"/>
      <c r="AH21" s="22">
        <v>0</v>
      </c>
      <c r="AI21" s="1" t="s">
        <v>119</v>
      </c>
      <c r="AJ21" s="22">
        <v>120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 t="s">
        <v>59</v>
      </c>
      <c r="B22" s="1" t="s">
        <v>48</v>
      </c>
      <c r="C22" s="1">
        <v>231</v>
      </c>
      <c r="D22" s="1">
        <v>360</v>
      </c>
      <c r="E22" s="1">
        <v>157</v>
      </c>
      <c r="F22" s="1">
        <v>420</v>
      </c>
      <c r="G22" s="8">
        <v>0.4</v>
      </c>
      <c r="H22" s="1">
        <v>45</v>
      </c>
      <c r="I22" s="1" t="s">
        <v>36</v>
      </c>
      <c r="J22" s="1"/>
      <c r="K22" s="1"/>
      <c r="L22" s="1">
        <f t="shared" si="2"/>
        <v>157</v>
      </c>
      <c r="M22" s="1"/>
      <c r="N22" s="1"/>
      <c r="O22" s="1">
        <v>225</v>
      </c>
      <c r="P22" s="1">
        <f t="shared" si="3"/>
        <v>31.4</v>
      </c>
      <c r="Q22" s="5"/>
      <c r="R22" s="5"/>
      <c r="S22" s="1"/>
      <c r="T22" s="1">
        <f t="shared" si="4"/>
        <v>20.541401273885352</v>
      </c>
      <c r="U22" s="1">
        <f t="shared" si="5"/>
        <v>20.541401273885352</v>
      </c>
      <c r="V22" s="1">
        <v>51.4</v>
      </c>
      <c r="W22" s="1">
        <v>-3</v>
      </c>
      <c r="X22" s="1">
        <v>-5</v>
      </c>
      <c r="Y22" s="1">
        <v>23.8</v>
      </c>
      <c r="Z22" s="1">
        <v>31.8</v>
      </c>
      <c r="AA22" s="1">
        <v>51</v>
      </c>
      <c r="AB22" s="1">
        <v>43</v>
      </c>
      <c r="AC22" s="1">
        <v>56.6</v>
      </c>
      <c r="AD22" s="1"/>
      <c r="AE22" s="1">
        <f t="shared" si="9"/>
        <v>0</v>
      </c>
      <c r="AF22" s="1">
        <f>VLOOKUP(A:A,[1]Sheet!$A:$AK,37,0)</f>
        <v>0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 t="s">
        <v>60</v>
      </c>
      <c r="B23" s="1" t="s">
        <v>48</v>
      </c>
      <c r="C23" s="1">
        <v>249</v>
      </c>
      <c r="D23" s="1">
        <v>252</v>
      </c>
      <c r="E23" s="1">
        <v>133</v>
      </c>
      <c r="F23" s="1">
        <v>350</v>
      </c>
      <c r="G23" s="8">
        <v>0.4</v>
      </c>
      <c r="H23" s="1">
        <v>45</v>
      </c>
      <c r="I23" s="1" t="s">
        <v>36</v>
      </c>
      <c r="J23" s="1"/>
      <c r="K23" s="1"/>
      <c r="L23" s="1">
        <f t="shared" si="2"/>
        <v>133</v>
      </c>
      <c r="M23" s="1"/>
      <c r="N23" s="1"/>
      <c r="O23" s="1">
        <v>225</v>
      </c>
      <c r="P23" s="1">
        <f t="shared" si="3"/>
        <v>26.6</v>
      </c>
      <c r="Q23" s="5"/>
      <c r="R23" s="5"/>
      <c r="S23" s="1"/>
      <c r="T23" s="1">
        <f t="shared" si="4"/>
        <v>21.616541353383457</v>
      </c>
      <c r="U23" s="1">
        <f t="shared" si="5"/>
        <v>21.616541353383457</v>
      </c>
      <c r="V23" s="1">
        <v>47.8</v>
      </c>
      <c r="W23" s="1">
        <v>-3.2</v>
      </c>
      <c r="X23" s="1">
        <v>-5.8</v>
      </c>
      <c r="Y23" s="1">
        <v>30.2</v>
      </c>
      <c r="Z23" s="1">
        <v>27.2</v>
      </c>
      <c r="AA23" s="1">
        <v>45</v>
      </c>
      <c r="AB23" s="1">
        <v>39.799999999999997</v>
      </c>
      <c r="AC23" s="1">
        <v>48</v>
      </c>
      <c r="AD23" s="1"/>
      <c r="AE23" s="1">
        <f t="shared" si="9"/>
        <v>0</v>
      </c>
      <c r="AF23" s="1">
        <f>VLOOKUP(A:A,[1]Sheet!$A:$AK,37,0)</f>
        <v>0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 t="s">
        <v>61</v>
      </c>
      <c r="B24" s="1" t="s">
        <v>35</v>
      </c>
      <c r="C24" s="1">
        <v>165.68100000000001</v>
      </c>
      <c r="D24" s="1">
        <v>416.68700000000001</v>
      </c>
      <c r="E24" s="17">
        <f>156.222+E56</f>
        <v>173.83800000000002</v>
      </c>
      <c r="F24" s="17">
        <f>387.466+F56</f>
        <v>346.89499999999998</v>
      </c>
      <c r="G24" s="8">
        <v>1</v>
      </c>
      <c r="H24" s="1">
        <v>40</v>
      </c>
      <c r="I24" s="1" t="s">
        <v>36</v>
      </c>
      <c r="J24" s="1"/>
      <c r="K24" s="1"/>
      <c r="L24" s="1">
        <f t="shared" si="2"/>
        <v>173.83800000000002</v>
      </c>
      <c r="M24" s="1"/>
      <c r="N24" s="1"/>
      <c r="O24" s="1">
        <v>195</v>
      </c>
      <c r="P24" s="1">
        <f t="shared" si="3"/>
        <v>34.767600000000002</v>
      </c>
      <c r="Q24" s="5">
        <f t="shared" ref="Q24:Q36" si="10">18*P24-O24-F24</f>
        <v>83.921800000000076</v>
      </c>
      <c r="R24" s="5"/>
      <c r="S24" s="1"/>
      <c r="T24" s="1">
        <f t="shared" si="4"/>
        <v>18</v>
      </c>
      <c r="U24" s="1">
        <f t="shared" si="5"/>
        <v>15.586206698190267</v>
      </c>
      <c r="V24" s="1">
        <v>29.1784</v>
      </c>
      <c r="W24" s="1">
        <v>24.391200000000001</v>
      </c>
      <c r="X24" s="1">
        <v>56.445000000000007</v>
      </c>
      <c r="Y24" s="1">
        <v>14.645</v>
      </c>
      <c r="Z24" s="1">
        <v>27.874199999999998</v>
      </c>
      <c r="AA24" s="1">
        <v>37.243600000000001</v>
      </c>
      <c r="AB24" s="1">
        <v>40.004600000000003</v>
      </c>
      <c r="AC24" s="1">
        <v>45.374200000000002</v>
      </c>
      <c r="AD24" s="1"/>
      <c r="AE24" s="1">
        <f t="shared" si="9"/>
        <v>83.921800000000076</v>
      </c>
      <c r="AF24" s="1">
        <f>VLOOKUP(A:A,[1]Sheet!$A:$AK,37,0)</f>
        <v>0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 t="s">
        <v>62</v>
      </c>
      <c r="B25" s="1" t="s">
        <v>48</v>
      </c>
      <c r="C25" s="1">
        <v>52</v>
      </c>
      <c r="D25" s="1">
        <v>192</v>
      </c>
      <c r="E25" s="1">
        <v>68</v>
      </c>
      <c r="F25" s="1">
        <v>162</v>
      </c>
      <c r="G25" s="8">
        <v>0.35</v>
      </c>
      <c r="H25" s="1">
        <v>45</v>
      </c>
      <c r="I25" s="1" t="s">
        <v>36</v>
      </c>
      <c r="J25" s="1"/>
      <c r="K25" s="1"/>
      <c r="L25" s="1">
        <f t="shared" si="2"/>
        <v>68</v>
      </c>
      <c r="M25" s="1"/>
      <c r="N25" s="1"/>
      <c r="O25" s="1">
        <v>128.57142857142861</v>
      </c>
      <c r="P25" s="1">
        <f t="shared" si="3"/>
        <v>13.6</v>
      </c>
      <c r="Q25" s="5"/>
      <c r="R25" s="5"/>
      <c r="S25" s="1"/>
      <c r="T25" s="1">
        <f t="shared" si="4"/>
        <v>21.365546218487399</v>
      </c>
      <c r="U25" s="1">
        <f t="shared" si="5"/>
        <v>21.365546218487399</v>
      </c>
      <c r="V25" s="1">
        <v>16.399999999999999</v>
      </c>
      <c r="W25" s="1">
        <v>14.6</v>
      </c>
      <c r="X25" s="1">
        <v>23.4</v>
      </c>
      <c r="Y25" s="1">
        <v>15.009</v>
      </c>
      <c r="Z25" s="1">
        <v>5.2</v>
      </c>
      <c r="AA25" s="1">
        <v>24.4</v>
      </c>
      <c r="AB25" s="1">
        <v>21</v>
      </c>
      <c r="AC25" s="1">
        <v>29</v>
      </c>
      <c r="AD25" s="1"/>
      <c r="AE25" s="1">
        <f t="shared" si="9"/>
        <v>0</v>
      </c>
      <c r="AF25" s="1">
        <f>VLOOKUP(A:A,[1]Sheet!$A:$AK,37,0)</f>
        <v>0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 t="s">
        <v>63</v>
      </c>
      <c r="B26" s="1" t="s">
        <v>35</v>
      </c>
      <c r="C26" s="1">
        <v>44.134</v>
      </c>
      <c r="D26" s="1">
        <v>282.69200000000001</v>
      </c>
      <c r="E26" s="1">
        <v>123.355</v>
      </c>
      <c r="F26" s="1">
        <v>182.58199999999999</v>
      </c>
      <c r="G26" s="8">
        <v>1</v>
      </c>
      <c r="H26" s="1">
        <v>45</v>
      </c>
      <c r="I26" s="1" t="s">
        <v>36</v>
      </c>
      <c r="J26" s="1"/>
      <c r="K26" s="1"/>
      <c r="L26" s="1">
        <f t="shared" si="2"/>
        <v>123.355</v>
      </c>
      <c r="M26" s="1"/>
      <c r="N26" s="1"/>
      <c r="O26" s="1">
        <v>165</v>
      </c>
      <c r="P26" s="1">
        <f t="shared" si="3"/>
        <v>24.670999999999999</v>
      </c>
      <c r="Q26" s="5">
        <f t="shared" si="10"/>
        <v>96.495999999999981</v>
      </c>
      <c r="R26" s="5"/>
      <c r="S26" s="1"/>
      <c r="T26" s="1">
        <f t="shared" si="4"/>
        <v>18</v>
      </c>
      <c r="U26" s="1">
        <f t="shared" si="5"/>
        <v>14.088687122532528</v>
      </c>
      <c r="V26" s="1">
        <v>20.548999999999999</v>
      </c>
      <c r="W26" s="1">
        <v>21.646000000000001</v>
      </c>
      <c r="X26" s="1">
        <v>34.644799999999996</v>
      </c>
      <c r="Y26" s="1">
        <v>15.675000000000001</v>
      </c>
      <c r="Z26" s="1">
        <v>11.4254</v>
      </c>
      <c r="AA26" s="1">
        <v>37.688200000000002</v>
      </c>
      <c r="AB26" s="1">
        <v>25.6218</v>
      </c>
      <c r="AC26" s="1">
        <v>19.736599999999999</v>
      </c>
      <c r="AD26" s="1" t="s">
        <v>64</v>
      </c>
      <c r="AE26" s="1">
        <f t="shared" si="9"/>
        <v>96.495999999999981</v>
      </c>
      <c r="AF26" s="1">
        <f>VLOOKUP(A:A,[1]Sheet!$A:$AK,37,0)</f>
        <v>90</v>
      </c>
      <c r="AG26" s="1">
        <v>90</v>
      </c>
      <c r="AH26" s="1">
        <v>150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 t="s">
        <v>65</v>
      </c>
      <c r="B27" s="1" t="s">
        <v>48</v>
      </c>
      <c r="C27" s="1">
        <v>90</v>
      </c>
      <c r="D27" s="1">
        <v>474</v>
      </c>
      <c r="E27" s="1">
        <v>152</v>
      </c>
      <c r="F27" s="1">
        <v>394</v>
      </c>
      <c r="G27" s="8">
        <v>0.45</v>
      </c>
      <c r="H27" s="1">
        <v>45</v>
      </c>
      <c r="I27" s="1" t="s">
        <v>36</v>
      </c>
      <c r="J27" s="1"/>
      <c r="K27" s="1"/>
      <c r="L27" s="1">
        <f t="shared" si="2"/>
        <v>152</v>
      </c>
      <c r="M27" s="1"/>
      <c r="N27" s="1"/>
      <c r="O27" s="1">
        <v>244.4444444444444</v>
      </c>
      <c r="P27" s="1">
        <f t="shared" si="3"/>
        <v>30.4</v>
      </c>
      <c r="Q27" s="5"/>
      <c r="R27" s="5"/>
      <c r="S27" s="1"/>
      <c r="T27" s="1">
        <f t="shared" si="4"/>
        <v>21.00146198830409</v>
      </c>
      <c r="U27" s="1">
        <f t="shared" si="5"/>
        <v>21.00146198830409</v>
      </c>
      <c r="V27" s="1">
        <v>42.6</v>
      </c>
      <c r="W27" s="1">
        <v>41.6</v>
      </c>
      <c r="X27" s="1">
        <v>50.2</v>
      </c>
      <c r="Y27" s="1">
        <v>26.4</v>
      </c>
      <c r="Z27" s="1">
        <v>35.799999999999997</v>
      </c>
      <c r="AA27" s="1">
        <v>50.2</v>
      </c>
      <c r="AB27" s="1">
        <v>43.6</v>
      </c>
      <c r="AC27" s="1">
        <v>41.8</v>
      </c>
      <c r="AD27" s="1"/>
      <c r="AE27" s="1">
        <f t="shared" si="9"/>
        <v>0</v>
      </c>
      <c r="AF27" s="1">
        <f>VLOOKUP(A:A,[1]Sheet!$A:$AK,37,0)</f>
        <v>60</v>
      </c>
      <c r="AG27" s="1">
        <v>60</v>
      </c>
      <c r="AH27" s="1">
        <v>100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 t="s">
        <v>66</v>
      </c>
      <c r="B28" s="1" t="s">
        <v>35</v>
      </c>
      <c r="C28" s="1">
        <v>461.51</v>
      </c>
      <c r="D28" s="1">
        <v>1258.4960000000001</v>
      </c>
      <c r="E28" s="1">
        <v>473.02300000000002</v>
      </c>
      <c r="F28" s="1">
        <v>1210.71</v>
      </c>
      <c r="G28" s="8">
        <v>1</v>
      </c>
      <c r="H28" s="1">
        <v>45</v>
      </c>
      <c r="I28" s="1" t="s">
        <v>36</v>
      </c>
      <c r="J28" s="1"/>
      <c r="K28" s="1"/>
      <c r="L28" s="1">
        <f t="shared" si="2"/>
        <v>473.02300000000002</v>
      </c>
      <c r="M28" s="1"/>
      <c r="N28" s="1"/>
      <c r="O28" s="1">
        <v>530</v>
      </c>
      <c r="P28" s="1">
        <f t="shared" si="3"/>
        <v>94.604600000000005</v>
      </c>
      <c r="Q28" s="5"/>
      <c r="R28" s="5"/>
      <c r="S28" s="1"/>
      <c r="T28" s="1">
        <f t="shared" si="4"/>
        <v>18.399845250653772</v>
      </c>
      <c r="U28" s="1">
        <f t="shared" si="5"/>
        <v>18.399845250653772</v>
      </c>
      <c r="V28" s="1">
        <v>93.9696</v>
      </c>
      <c r="W28" s="1">
        <v>96.637199999999993</v>
      </c>
      <c r="X28" s="1">
        <v>145.0078</v>
      </c>
      <c r="Y28" s="1">
        <v>75.780600000000007</v>
      </c>
      <c r="Z28" s="1">
        <v>99.303399999999996</v>
      </c>
      <c r="AA28" s="1">
        <v>122.3514</v>
      </c>
      <c r="AB28" s="1">
        <v>104.4966</v>
      </c>
      <c r="AC28" s="1">
        <v>117.86499999999999</v>
      </c>
      <c r="AD28" s="1" t="s">
        <v>67</v>
      </c>
      <c r="AE28" s="1">
        <f t="shared" si="9"/>
        <v>0</v>
      </c>
      <c r="AF28" s="1">
        <f>VLOOKUP(A:A,[1]Sheet!$A:$AK,37,0)</f>
        <v>260</v>
      </c>
      <c r="AG28" s="1">
        <v>260</v>
      </c>
      <c r="AH28" s="1">
        <v>420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 t="s">
        <v>68</v>
      </c>
      <c r="B29" s="1" t="s">
        <v>35</v>
      </c>
      <c r="C29" s="1">
        <v>63.09</v>
      </c>
      <c r="D29" s="1"/>
      <c r="E29" s="1">
        <v>18.143000000000001</v>
      </c>
      <c r="F29" s="1">
        <v>44.079000000000001</v>
      </c>
      <c r="G29" s="8">
        <v>1</v>
      </c>
      <c r="H29" s="1">
        <v>40</v>
      </c>
      <c r="I29" s="1" t="s">
        <v>36</v>
      </c>
      <c r="J29" s="1"/>
      <c r="K29" s="1"/>
      <c r="L29" s="1">
        <f t="shared" si="2"/>
        <v>18.143000000000001</v>
      </c>
      <c r="M29" s="1"/>
      <c r="N29" s="1"/>
      <c r="O29" s="1">
        <v>25</v>
      </c>
      <c r="P29" s="1">
        <f t="shared" si="3"/>
        <v>3.6286</v>
      </c>
      <c r="Q29" s="5"/>
      <c r="R29" s="5"/>
      <c r="S29" s="1"/>
      <c r="T29" s="1">
        <f t="shared" si="4"/>
        <v>19.037369784489886</v>
      </c>
      <c r="U29" s="1">
        <f t="shared" si="5"/>
        <v>19.037369784489886</v>
      </c>
      <c r="V29" s="1">
        <v>-1.3802000000000001</v>
      </c>
      <c r="W29" s="1">
        <v>4.3376000000000001</v>
      </c>
      <c r="X29" s="1">
        <v>-1.5336000000000001</v>
      </c>
      <c r="Y29" s="1">
        <v>-1.3872</v>
      </c>
      <c r="Z29" s="1">
        <v>1.0673999999999999</v>
      </c>
      <c r="AA29" s="1">
        <v>2.9087999999999998</v>
      </c>
      <c r="AB29" s="1">
        <v>6.24</v>
      </c>
      <c r="AC29" s="1">
        <v>9.7493999999999996</v>
      </c>
      <c r="AD29" s="18" t="s">
        <v>114</v>
      </c>
      <c r="AE29" s="1">
        <f t="shared" si="9"/>
        <v>0</v>
      </c>
      <c r="AF29" s="1">
        <f>VLOOKUP(A:A,[1]Sheet!$A:$AK,37,0)</f>
        <v>0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 t="s">
        <v>69</v>
      </c>
      <c r="B30" s="1" t="s">
        <v>48</v>
      </c>
      <c r="C30" s="1">
        <v>301</v>
      </c>
      <c r="D30" s="1">
        <v>170</v>
      </c>
      <c r="E30" s="1">
        <v>148</v>
      </c>
      <c r="F30" s="1">
        <v>295</v>
      </c>
      <c r="G30" s="8">
        <v>0.4</v>
      </c>
      <c r="H30" s="1">
        <v>55</v>
      </c>
      <c r="I30" s="1" t="s">
        <v>36</v>
      </c>
      <c r="J30" s="1"/>
      <c r="K30" s="1"/>
      <c r="L30" s="1">
        <f t="shared" si="2"/>
        <v>148</v>
      </c>
      <c r="M30" s="1"/>
      <c r="N30" s="1"/>
      <c r="O30" s="1">
        <v>200</v>
      </c>
      <c r="P30" s="1">
        <f t="shared" si="3"/>
        <v>29.6</v>
      </c>
      <c r="Q30" s="5">
        <f t="shared" si="10"/>
        <v>37.800000000000068</v>
      </c>
      <c r="R30" s="5"/>
      <c r="S30" s="1"/>
      <c r="T30" s="1">
        <f t="shared" si="4"/>
        <v>18</v>
      </c>
      <c r="U30" s="1">
        <f t="shared" si="5"/>
        <v>16.722972972972972</v>
      </c>
      <c r="V30" s="1">
        <v>27</v>
      </c>
      <c r="W30" s="1">
        <v>23.4</v>
      </c>
      <c r="X30" s="1">
        <v>37.6</v>
      </c>
      <c r="Y30" s="1">
        <v>21.4</v>
      </c>
      <c r="Z30" s="1">
        <v>29.4</v>
      </c>
      <c r="AA30" s="1">
        <v>41.4</v>
      </c>
      <c r="AB30" s="1">
        <v>24.2</v>
      </c>
      <c r="AC30" s="1">
        <v>43</v>
      </c>
      <c r="AD30" s="1"/>
      <c r="AE30" s="1">
        <f t="shared" si="9"/>
        <v>15.120000000000028</v>
      </c>
      <c r="AF30" s="1">
        <f>VLOOKUP(A:A,[1]Sheet!$A:$AK,37,0)</f>
        <v>30</v>
      </c>
      <c r="AG30" s="1">
        <v>30</v>
      </c>
      <c r="AH30" s="1">
        <v>80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 t="s">
        <v>70</v>
      </c>
      <c r="B31" s="1" t="s">
        <v>35</v>
      </c>
      <c r="C31" s="1">
        <v>615.63599999999997</v>
      </c>
      <c r="D31" s="1">
        <v>711.53200000000004</v>
      </c>
      <c r="E31" s="17">
        <f>469.25+E57</f>
        <v>551.92600000000004</v>
      </c>
      <c r="F31" s="17">
        <f>805.085+F57</f>
        <v>701.83500000000004</v>
      </c>
      <c r="G31" s="8">
        <v>1</v>
      </c>
      <c r="H31" s="1">
        <v>60</v>
      </c>
      <c r="I31" s="1" t="s">
        <v>36</v>
      </c>
      <c r="J31" s="1"/>
      <c r="K31" s="1"/>
      <c r="L31" s="1">
        <f t="shared" si="2"/>
        <v>551.92600000000004</v>
      </c>
      <c r="M31" s="1"/>
      <c r="N31" s="1"/>
      <c r="O31" s="1">
        <v>250</v>
      </c>
      <c r="P31" s="1">
        <f t="shared" si="3"/>
        <v>110.38520000000001</v>
      </c>
      <c r="Q31" s="5">
        <f>17*P31-O31-F31</f>
        <v>924.71340000000009</v>
      </c>
      <c r="R31" s="5"/>
      <c r="S31" s="1"/>
      <c r="T31" s="1">
        <f t="shared" si="4"/>
        <v>17</v>
      </c>
      <c r="U31" s="1">
        <f t="shared" si="5"/>
        <v>8.622849802328572</v>
      </c>
      <c r="V31" s="1">
        <v>64.878600000000006</v>
      </c>
      <c r="W31" s="1">
        <v>67.605999999999995</v>
      </c>
      <c r="X31" s="1">
        <v>98.049199999999999</v>
      </c>
      <c r="Y31" s="1">
        <v>63.814999999999998</v>
      </c>
      <c r="Z31" s="1">
        <v>70.668599999999998</v>
      </c>
      <c r="AA31" s="1">
        <v>63.731999999999992</v>
      </c>
      <c r="AB31" s="1">
        <v>107.76260000000001</v>
      </c>
      <c r="AC31" s="1">
        <v>62.413800000000002</v>
      </c>
      <c r="AD31" s="1"/>
      <c r="AE31" s="1">
        <f t="shared" si="9"/>
        <v>924.71340000000009</v>
      </c>
      <c r="AF31" s="1">
        <f>VLOOKUP(A:A,[1]Sheet!$A:$AK,37,0)</f>
        <v>210</v>
      </c>
      <c r="AG31" s="1">
        <v>900</v>
      </c>
      <c r="AH31" s="23">
        <v>500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 t="s">
        <v>71</v>
      </c>
      <c r="B32" s="1" t="s">
        <v>48</v>
      </c>
      <c r="C32" s="1">
        <v>69</v>
      </c>
      <c r="D32" s="1">
        <v>80</v>
      </c>
      <c r="E32" s="17">
        <f>55+E58</f>
        <v>58</v>
      </c>
      <c r="F32" s="17">
        <f>64+F38+F58</f>
        <v>27</v>
      </c>
      <c r="G32" s="8">
        <v>0.5</v>
      </c>
      <c r="H32" s="1">
        <v>60</v>
      </c>
      <c r="I32" s="1" t="s">
        <v>36</v>
      </c>
      <c r="J32" s="1"/>
      <c r="K32" s="1"/>
      <c r="L32" s="1">
        <f t="shared" si="2"/>
        <v>58</v>
      </c>
      <c r="M32" s="1"/>
      <c r="N32" s="1"/>
      <c r="O32" s="1">
        <v>110</v>
      </c>
      <c r="P32" s="1">
        <f t="shared" si="3"/>
        <v>11.6</v>
      </c>
      <c r="Q32" s="5">
        <f t="shared" si="10"/>
        <v>71.799999999999983</v>
      </c>
      <c r="R32" s="5"/>
      <c r="S32" s="1"/>
      <c r="T32" s="1">
        <f t="shared" si="4"/>
        <v>18</v>
      </c>
      <c r="U32" s="1">
        <f t="shared" si="5"/>
        <v>11.810344827586206</v>
      </c>
      <c r="V32" s="1">
        <v>7</v>
      </c>
      <c r="W32" s="1">
        <v>10.6</v>
      </c>
      <c r="X32" s="1">
        <v>16.2</v>
      </c>
      <c r="Y32" s="1">
        <v>15.8</v>
      </c>
      <c r="Z32" s="1">
        <v>10</v>
      </c>
      <c r="AA32" s="1">
        <v>9.6</v>
      </c>
      <c r="AB32" s="1">
        <v>25</v>
      </c>
      <c r="AC32" s="1">
        <v>7.4</v>
      </c>
      <c r="AD32" s="1"/>
      <c r="AE32" s="1">
        <f t="shared" si="9"/>
        <v>35.899999999999991</v>
      </c>
      <c r="AF32" s="1">
        <f>VLOOKUP(A:A,[1]Sheet!$A:$AK,37,0)</f>
        <v>35</v>
      </c>
      <c r="AG32" s="1">
        <v>35</v>
      </c>
      <c r="AH32" s="1">
        <v>60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 t="s">
        <v>72</v>
      </c>
      <c r="B33" s="1" t="s">
        <v>35</v>
      </c>
      <c r="C33" s="1">
        <v>593.39099999999996</v>
      </c>
      <c r="D33" s="1">
        <v>931.66499999999996</v>
      </c>
      <c r="E33" s="17">
        <f>396.434+E59</f>
        <v>503.41</v>
      </c>
      <c r="F33" s="17">
        <f>1094.756+F59</f>
        <v>959.52900000000011</v>
      </c>
      <c r="G33" s="8">
        <v>1</v>
      </c>
      <c r="H33" s="1">
        <v>60</v>
      </c>
      <c r="I33" s="1" t="s">
        <v>36</v>
      </c>
      <c r="J33" s="1"/>
      <c r="K33" s="1"/>
      <c r="L33" s="1">
        <f t="shared" si="2"/>
        <v>503.41</v>
      </c>
      <c r="M33" s="1"/>
      <c r="N33" s="1"/>
      <c r="O33" s="1">
        <v>200</v>
      </c>
      <c r="P33" s="1">
        <f t="shared" si="3"/>
        <v>100.682</v>
      </c>
      <c r="Q33" s="5">
        <f t="shared" si="10"/>
        <v>652.74699999999996</v>
      </c>
      <c r="R33" s="5"/>
      <c r="S33" s="1"/>
      <c r="T33" s="1">
        <f t="shared" si="4"/>
        <v>17.999999999999996</v>
      </c>
      <c r="U33" s="1">
        <f t="shared" si="5"/>
        <v>11.516745793687054</v>
      </c>
      <c r="V33" s="1">
        <v>62.739000000000011</v>
      </c>
      <c r="W33" s="1">
        <v>110.8276</v>
      </c>
      <c r="X33" s="1">
        <v>72.517799999999994</v>
      </c>
      <c r="Y33" s="1">
        <v>64.449600000000004</v>
      </c>
      <c r="Z33" s="1">
        <v>86.211199999999991</v>
      </c>
      <c r="AA33" s="1">
        <v>60.296599999999998</v>
      </c>
      <c r="AB33" s="1">
        <v>113.932</v>
      </c>
      <c r="AC33" s="1">
        <v>53.376399999999997</v>
      </c>
      <c r="AD33" s="1"/>
      <c r="AE33" s="1">
        <f t="shared" si="9"/>
        <v>652.74699999999996</v>
      </c>
      <c r="AF33" s="1">
        <f>VLOOKUP(A:A,[1]Sheet!$A:$AK,37,0)</f>
        <v>180</v>
      </c>
      <c r="AG33" s="1">
        <v>700</v>
      </c>
      <c r="AH33" s="1">
        <v>500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 t="s">
        <v>73</v>
      </c>
      <c r="B34" s="1" t="s">
        <v>35</v>
      </c>
      <c r="C34" s="1">
        <v>410.90699999999998</v>
      </c>
      <c r="D34" s="1">
        <v>509.05599999999998</v>
      </c>
      <c r="E34" s="17">
        <f>419.393+E60</f>
        <v>478.85199999999998</v>
      </c>
      <c r="F34" s="17">
        <f>453.2+F60</f>
        <v>363.923</v>
      </c>
      <c r="G34" s="8">
        <v>1</v>
      </c>
      <c r="H34" s="1">
        <v>60</v>
      </c>
      <c r="I34" s="1" t="s">
        <v>36</v>
      </c>
      <c r="J34" s="1"/>
      <c r="K34" s="1"/>
      <c r="L34" s="1">
        <f t="shared" si="2"/>
        <v>478.85199999999998</v>
      </c>
      <c r="M34" s="1"/>
      <c r="N34" s="1"/>
      <c r="O34" s="1">
        <v>450</v>
      </c>
      <c r="P34" s="1">
        <f t="shared" si="3"/>
        <v>95.770399999999995</v>
      </c>
      <c r="Q34" s="5">
        <f>16*P34-O34-F34</f>
        <v>718.40339999999992</v>
      </c>
      <c r="R34" s="5"/>
      <c r="S34" s="1"/>
      <c r="T34" s="1">
        <f t="shared" si="4"/>
        <v>16</v>
      </c>
      <c r="U34" s="1">
        <f t="shared" si="5"/>
        <v>8.4986906183956634</v>
      </c>
      <c r="V34" s="1">
        <v>60.529200000000003</v>
      </c>
      <c r="W34" s="1">
        <v>57.493399999999987</v>
      </c>
      <c r="X34" s="1">
        <v>94.940799999999996</v>
      </c>
      <c r="Y34" s="1">
        <v>52.801400000000001</v>
      </c>
      <c r="Z34" s="1">
        <v>55.516599999999997</v>
      </c>
      <c r="AA34" s="1">
        <v>57.593199999999989</v>
      </c>
      <c r="AB34" s="1">
        <v>90.404399999999995</v>
      </c>
      <c r="AC34" s="1">
        <v>53.662799999999997</v>
      </c>
      <c r="AD34" s="1"/>
      <c r="AE34" s="1">
        <f t="shared" si="9"/>
        <v>718.40339999999992</v>
      </c>
      <c r="AF34" s="1">
        <f>VLOOKUP(A:A,[1]Sheet!$A:$AK,37,0)</f>
        <v>400</v>
      </c>
      <c r="AG34" s="1">
        <v>700</v>
      </c>
      <c r="AH34" s="1">
        <v>650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 t="s">
        <v>74</v>
      </c>
      <c r="B35" s="1" t="s">
        <v>48</v>
      </c>
      <c r="C35" s="1">
        <v>97</v>
      </c>
      <c r="D35" s="1">
        <v>1480</v>
      </c>
      <c r="E35" s="17">
        <f>385+E61</f>
        <v>414</v>
      </c>
      <c r="F35" s="17">
        <f>1156+F61</f>
        <v>1110</v>
      </c>
      <c r="G35" s="8">
        <v>0.4</v>
      </c>
      <c r="H35" s="1">
        <v>60</v>
      </c>
      <c r="I35" s="1" t="s">
        <v>36</v>
      </c>
      <c r="J35" s="1"/>
      <c r="K35" s="1"/>
      <c r="L35" s="1">
        <f t="shared" si="2"/>
        <v>414</v>
      </c>
      <c r="M35" s="1"/>
      <c r="N35" s="1"/>
      <c r="O35" s="1">
        <v>500</v>
      </c>
      <c r="P35" s="1">
        <f t="shared" si="3"/>
        <v>82.8</v>
      </c>
      <c r="Q35" s="5"/>
      <c r="R35" s="5"/>
      <c r="S35" s="1"/>
      <c r="T35" s="1">
        <f t="shared" si="4"/>
        <v>19.444444444444446</v>
      </c>
      <c r="U35" s="1">
        <f t="shared" si="5"/>
        <v>19.444444444444446</v>
      </c>
      <c r="V35" s="1">
        <v>51.6</v>
      </c>
      <c r="W35" s="1">
        <v>82</v>
      </c>
      <c r="X35" s="1">
        <v>85.6</v>
      </c>
      <c r="Y35" s="1">
        <v>59.6</v>
      </c>
      <c r="Z35" s="1">
        <v>37.799999999999997</v>
      </c>
      <c r="AA35" s="1">
        <v>47.2</v>
      </c>
      <c r="AB35" s="1">
        <v>33.200000000000003</v>
      </c>
      <c r="AC35" s="1">
        <v>54.4</v>
      </c>
      <c r="AD35" s="1"/>
      <c r="AE35" s="1">
        <f t="shared" si="9"/>
        <v>0</v>
      </c>
      <c r="AF35" s="1">
        <f>VLOOKUP(A:A,[1]Sheet!$A:$AK,37,0)</f>
        <v>0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 t="s">
        <v>75</v>
      </c>
      <c r="B36" s="1" t="s">
        <v>35</v>
      </c>
      <c r="C36" s="1">
        <v>721.41499999999996</v>
      </c>
      <c r="D36" s="1">
        <v>953.14800000000002</v>
      </c>
      <c r="E36" s="17">
        <f>436.533+E62</f>
        <v>516.66200000000003</v>
      </c>
      <c r="F36" s="17">
        <f>1230.05+F62</f>
        <v>1127.4749999999999</v>
      </c>
      <c r="G36" s="8">
        <v>1</v>
      </c>
      <c r="H36" s="1">
        <v>60</v>
      </c>
      <c r="I36" s="1" t="s">
        <v>36</v>
      </c>
      <c r="J36" s="1"/>
      <c r="K36" s="1"/>
      <c r="L36" s="1">
        <f t="shared" si="2"/>
        <v>516.66200000000003</v>
      </c>
      <c r="M36" s="1"/>
      <c r="N36" s="1"/>
      <c r="O36" s="1">
        <v>190</v>
      </c>
      <c r="P36" s="1">
        <f t="shared" si="3"/>
        <v>103.33240000000001</v>
      </c>
      <c r="Q36" s="5">
        <f t="shared" si="10"/>
        <v>542.50820000000022</v>
      </c>
      <c r="R36" s="5"/>
      <c r="S36" s="1"/>
      <c r="T36" s="1">
        <f t="shared" si="4"/>
        <v>18</v>
      </c>
      <c r="U36" s="1">
        <f t="shared" si="5"/>
        <v>12.749873224661382</v>
      </c>
      <c r="V36" s="1">
        <v>45.733600000000003</v>
      </c>
      <c r="W36" s="1">
        <v>109.50020000000001</v>
      </c>
      <c r="X36" s="1">
        <v>85.315399999999997</v>
      </c>
      <c r="Y36" s="1">
        <v>40.558399999999999</v>
      </c>
      <c r="Z36" s="1">
        <v>112.6086</v>
      </c>
      <c r="AA36" s="1">
        <v>78.438000000000002</v>
      </c>
      <c r="AB36" s="1">
        <v>71.811800000000005</v>
      </c>
      <c r="AC36" s="1">
        <v>90.086799999999997</v>
      </c>
      <c r="AD36" s="1"/>
      <c r="AE36" s="1">
        <f t="shared" si="9"/>
        <v>542.50820000000022</v>
      </c>
      <c r="AF36" s="1">
        <f>VLOOKUP(A:A,[1]Sheet!$A:$AK,37,0)</f>
        <v>200</v>
      </c>
      <c r="AG36" s="1">
        <v>500</v>
      </c>
      <c r="AH36" s="1">
        <v>350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 t="s">
        <v>76</v>
      </c>
      <c r="B37" s="1" t="s">
        <v>48</v>
      </c>
      <c r="C37" s="1">
        <v>177</v>
      </c>
      <c r="D37" s="1"/>
      <c r="E37" s="1">
        <v>98</v>
      </c>
      <c r="F37" s="1">
        <v>72</v>
      </c>
      <c r="G37" s="8">
        <v>0.5</v>
      </c>
      <c r="H37" s="1">
        <v>60</v>
      </c>
      <c r="I37" s="1" t="s">
        <v>36</v>
      </c>
      <c r="J37" s="1"/>
      <c r="K37" s="1"/>
      <c r="L37" s="1">
        <f t="shared" si="2"/>
        <v>98</v>
      </c>
      <c r="M37" s="1"/>
      <c r="N37" s="1"/>
      <c r="O37" s="1">
        <v>30</v>
      </c>
      <c r="P37" s="1">
        <f t="shared" si="3"/>
        <v>19.600000000000001</v>
      </c>
      <c r="Q37" s="5">
        <f>13*P37-O37-F37</f>
        <v>152.80000000000001</v>
      </c>
      <c r="R37" s="5"/>
      <c r="S37" s="1"/>
      <c r="T37" s="1">
        <f t="shared" si="4"/>
        <v>13</v>
      </c>
      <c r="U37" s="1">
        <f t="shared" si="5"/>
        <v>5.204081632653061</v>
      </c>
      <c r="V37" s="1">
        <v>13</v>
      </c>
      <c r="W37" s="1">
        <v>18.8</v>
      </c>
      <c r="X37" s="1">
        <v>28</v>
      </c>
      <c r="Y37" s="1">
        <v>25.2</v>
      </c>
      <c r="Z37" s="1">
        <v>10.4</v>
      </c>
      <c r="AA37" s="1">
        <v>23.8</v>
      </c>
      <c r="AB37" s="1">
        <v>-0.4</v>
      </c>
      <c r="AC37" s="1">
        <v>6.8</v>
      </c>
      <c r="AD37" s="1"/>
      <c r="AE37" s="1">
        <f t="shared" si="9"/>
        <v>76.400000000000006</v>
      </c>
      <c r="AF37" s="1">
        <f>VLOOKUP(A:A,[1]Sheet!$A:$AK,37,0)</f>
        <v>70</v>
      </c>
      <c r="AG37" s="1">
        <v>70</v>
      </c>
      <c r="AH37" s="1">
        <v>150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0" t="s">
        <v>77</v>
      </c>
      <c r="B38" s="10" t="s">
        <v>48</v>
      </c>
      <c r="C38" s="10">
        <v>-31</v>
      </c>
      <c r="D38" s="10"/>
      <c r="E38" s="10"/>
      <c r="F38" s="17">
        <v>-31</v>
      </c>
      <c r="G38" s="11">
        <v>0</v>
      </c>
      <c r="H38" s="10"/>
      <c r="I38" s="10" t="s">
        <v>78</v>
      </c>
      <c r="J38" s="10" t="s">
        <v>71</v>
      </c>
      <c r="K38" s="10"/>
      <c r="L38" s="10">
        <f t="shared" ref="L38:L67" si="11">E38-K38</f>
        <v>0</v>
      </c>
      <c r="M38" s="10"/>
      <c r="N38" s="10"/>
      <c r="O38" s="10"/>
      <c r="P38" s="10">
        <f t="shared" ref="P38:P67" si="12">E38/5</f>
        <v>0</v>
      </c>
      <c r="Q38" s="12"/>
      <c r="R38" s="12"/>
      <c r="S38" s="10"/>
      <c r="T38" s="10" t="e">
        <f t="shared" ref="T38:T67" si="13">(F38+O38+Q38)/P38</f>
        <v>#DIV/0!</v>
      </c>
      <c r="U38" s="10" t="e">
        <f t="shared" ref="U38:U67" si="14">(F38+O38)/P38</f>
        <v>#DIV/0!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-0.2</v>
      </c>
      <c r="AD38" s="10"/>
      <c r="AE38" s="10"/>
      <c r="AF38" s="1">
        <f>VLOOKUP(A:A,[1]Sheet!$A:$AK,37,0)</f>
        <v>0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 t="s">
        <v>79</v>
      </c>
      <c r="B39" s="1" t="s">
        <v>48</v>
      </c>
      <c r="C39" s="1">
        <v>66</v>
      </c>
      <c r="D39" s="1">
        <v>90</v>
      </c>
      <c r="E39" s="1">
        <v>51</v>
      </c>
      <c r="F39" s="1">
        <v>90</v>
      </c>
      <c r="G39" s="8">
        <v>0.4</v>
      </c>
      <c r="H39" s="1">
        <v>50</v>
      </c>
      <c r="I39" s="1" t="s">
        <v>36</v>
      </c>
      <c r="J39" s="1"/>
      <c r="K39" s="1"/>
      <c r="L39" s="1">
        <f t="shared" si="11"/>
        <v>51</v>
      </c>
      <c r="M39" s="1"/>
      <c r="N39" s="1"/>
      <c r="O39" s="1">
        <v>87.5</v>
      </c>
      <c r="P39" s="1">
        <f t="shared" si="12"/>
        <v>10.199999999999999</v>
      </c>
      <c r="Q39" s="5">
        <f t="shared" ref="Q39:Q40" si="15">18*P39-O39-F39</f>
        <v>6.0999999999999943</v>
      </c>
      <c r="R39" s="5"/>
      <c r="S39" s="1"/>
      <c r="T39" s="1">
        <f t="shared" si="13"/>
        <v>18</v>
      </c>
      <c r="U39" s="1">
        <f t="shared" si="14"/>
        <v>17.401960784313726</v>
      </c>
      <c r="V39" s="1">
        <v>11</v>
      </c>
      <c r="W39" s="1">
        <v>0.8</v>
      </c>
      <c r="X39" s="1">
        <v>6.4</v>
      </c>
      <c r="Y39" s="1">
        <v>17</v>
      </c>
      <c r="Z39" s="1">
        <v>7</v>
      </c>
      <c r="AA39" s="1">
        <v>17.8</v>
      </c>
      <c r="AB39" s="1">
        <v>20.8</v>
      </c>
      <c r="AC39" s="1">
        <v>8.1999999999999993</v>
      </c>
      <c r="AD39" s="1" t="s">
        <v>80</v>
      </c>
      <c r="AE39" s="1">
        <f>G39*Q39</f>
        <v>2.4399999999999977</v>
      </c>
      <c r="AF39" s="1">
        <f>VLOOKUP(A:A,[1]Sheet!$A:$AK,37,0)</f>
        <v>0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 t="s">
        <v>81</v>
      </c>
      <c r="B40" s="1" t="s">
        <v>35</v>
      </c>
      <c r="C40" s="1">
        <v>828.50400000000002</v>
      </c>
      <c r="D40" s="1">
        <v>2028.884</v>
      </c>
      <c r="E40" s="17">
        <f>610.441+E63</f>
        <v>749.19800000000009</v>
      </c>
      <c r="F40" s="17">
        <f>2149.791+F63</f>
        <v>1947.6440000000002</v>
      </c>
      <c r="G40" s="8">
        <v>1</v>
      </c>
      <c r="H40" s="1">
        <v>40</v>
      </c>
      <c r="I40" s="1" t="s">
        <v>36</v>
      </c>
      <c r="J40" s="1"/>
      <c r="K40" s="1"/>
      <c r="L40" s="1">
        <f t="shared" si="11"/>
        <v>749.19800000000009</v>
      </c>
      <c r="M40" s="1"/>
      <c r="N40" s="1"/>
      <c r="O40" s="1">
        <v>700</v>
      </c>
      <c r="P40" s="1">
        <f t="shared" si="12"/>
        <v>149.83960000000002</v>
      </c>
      <c r="Q40" s="5">
        <f t="shared" si="15"/>
        <v>49.468800000000101</v>
      </c>
      <c r="R40" s="5"/>
      <c r="S40" s="1"/>
      <c r="T40" s="1">
        <f t="shared" si="13"/>
        <v>18</v>
      </c>
      <c r="U40" s="1">
        <f t="shared" si="14"/>
        <v>17.669854964909142</v>
      </c>
      <c r="V40" s="1">
        <v>133.23519999999999</v>
      </c>
      <c r="W40" s="1">
        <v>159.911</v>
      </c>
      <c r="X40" s="1">
        <v>226.24279999999999</v>
      </c>
      <c r="Y40" s="1">
        <v>103.3708</v>
      </c>
      <c r="Z40" s="1">
        <v>172.51499999999999</v>
      </c>
      <c r="AA40" s="1">
        <v>191.07300000000001</v>
      </c>
      <c r="AB40" s="1">
        <v>175.99979999999999</v>
      </c>
      <c r="AC40" s="1">
        <v>179.94280000000001</v>
      </c>
      <c r="AD40" s="1"/>
      <c r="AE40" s="1">
        <f>G40*Q40</f>
        <v>49.468800000000101</v>
      </c>
      <c r="AF40" s="1">
        <f>VLOOKUP(A:A,[1]Sheet!$A:$AK,37,0)</f>
        <v>500</v>
      </c>
      <c r="AG40" s="1">
        <v>500</v>
      </c>
      <c r="AH40" s="1">
        <v>600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0" t="s">
        <v>82</v>
      </c>
      <c r="B41" s="10" t="s">
        <v>35</v>
      </c>
      <c r="C41" s="10">
        <v>-2.5449999999999999</v>
      </c>
      <c r="D41" s="10"/>
      <c r="E41" s="10"/>
      <c r="F41" s="10">
        <v>-2.5449999999999999</v>
      </c>
      <c r="G41" s="11">
        <v>0</v>
      </c>
      <c r="H41" s="10"/>
      <c r="I41" s="10" t="s">
        <v>78</v>
      </c>
      <c r="J41" s="10"/>
      <c r="K41" s="10"/>
      <c r="L41" s="10">
        <f t="shared" si="11"/>
        <v>0</v>
      </c>
      <c r="M41" s="10"/>
      <c r="N41" s="10"/>
      <c r="O41" s="10"/>
      <c r="P41" s="10">
        <f t="shared" si="12"/>
        <v>0</v>
      </c>
      <c r="Q41" s="12"/>
      <c r="R41" s="12"/>
      <c r="S41" s="10"/>
      <c r="T41" s="10" t="e">
        <f t="shared" si="13"/>
        <v>#DIV/0!</v>
      </c>
      <c r="U41" s="10" t="e">
        <f t="shared" si="14"/>
        <v>#DIV/0!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/>
      <c r="AE41" s="10"/>
      <c r="AF41" s="1">
        <f>VLOOKUP(A:A,[1]Sheet!$A:$AK,37,0)</f>
        <v>0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 t="s">
        <v>83</v>
      </c>
      <c r="B42" s="1" t="s">
        <v>35</v>
      </c>
      <c r="C42" s="1">
        <v>0.123</v>
      </c>
      <c r="D42" s="1">
        <v>453.56</v>
      </c>
      <c r="E42" s="1">
        <v>118.53400000000001</v>
      </c>
      <c r="F42" s="1">
        <v>334.279</v>
      </c>
      <c r="G42" s="8">
        <v>1</v>
      </c>
      <c r="H42" s="1">
        <v>70</v>
      </c>
      <c r="I42" s="1" t="s">
        <v>36</v>
      </c>
      <c r="J42" s="1"/>
      <c r="K42" s="1"/>
      <c r="L42" s="1">
        <f t="shared" si="11"/>
        <v>118.53400000000001</v>
      </c>
      <c r="M42" s="1"/>
      <c r="N42" s="1"/>
      <c r="O42" s="1">
        <v>150</v>
      </c>
      <c r="P42" s="1">
        <f t="shared" si="12"/>
        <v>23.706800000000001</v>
      </c>
      <c r="Q42" s="5"/>
      <c r="R42" s="5"/>
      <c r="S42" s="1"/>
      <c r="T42" s="1">
        <f t="shared" si="13"/>
        <v>20.427851924342381</v>
      </c>
      <c r="U42" s="1">
        <f t="shared" si="14"/>
        <v>20.427851924342381</v>
      </c>
      <c r="V42" s="1">
        <v>14.4344</v>
      </c>
      <c r="W42" s="1">
        <v>38.240600000000001</v>
      </c>
      <c r="X42" s="1">
        <v>44.201000000000001</v>
      </c>
      <c r="Y42" s="1">
        <v>23.965399999999999</v>
      </c>
      <c r="Z42" s="1">
        <v>16.132000000000001</v>
      </c>
      <c r="AA42" s="1">
        <v>27.191600000000001</v>
      </c>
      <c r="AB42" s="1">
        <v>46.450200000000002</v>
      </c>
      <c r="AC42" s="1">
        <v>21.010200000000001</v>
      </c>
      <c r="AD42" s="1"/>
      <c r="AE42" s="1">
        <f>G42*Q42</f>
        <v>0</v>
      </c>
      <c r="AF42" s="1">
        <f>VLOOKUP(A:A,[1]Sheet!$A:$AK,37,0)</f>
        <v>150</v>
      </c>
      <c r="AG42" s="1">
        <v>150</v>
      </c>
      <c r="AH42" s="1">
        <v>270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 t="s">
        <v>84</v>
      </c>
      <c r="B43" s="1" t="s">
        <v>48</v>
      </c>
      <c r="C43" s="1">
        <v>75</v>
      </c>
      <c r="D43" s="1">
        <v>1620</v>
      </c>
      <c r="E43" s="17">
        <f>690+E64</f>
        <v>761</v>
      </c>
      <c r="F43" s="17">
        <f>955+F64</f>
        <v>847</v>
      </c>
      <c r="G43" s="8">
        <v>0.4</v>
      </c>
      <c r="H43" s="1">
        <v>40</v>
      </c>
      <c r="I43" s="1" t="s">
        <v>36</v>
      </c>
      <c r="J43" s="1"/>
      <c r="K43" s="1"/>
      <c r="L43" s="1">
        <f t="shared" si="11"/>
        <v>761</v>
      </c>
      <c r="M43" s="1"/>
      <c r="N43" s="1"/>
      <c r="O43" s="1">
        <v>1000</v>
      </c>
      <c r="P43" s="1">
        <f t="shared" si="12"/>
        <v>152.19999999999999</v>
      </c>
      <c r="Q43" s="5">
        <f t="shared" ref="Q43" si="16">18*P43-O43-F43</f>
        <v>892.59999999999991</v>
      </c>
      <c r="R43" s="5"/>
      <c r="S43" s="1"/>
      <c r="T43" s="1">
        <f t="shared" si="13"/>
        <v>18</v>
      </c>
      <c r="U43" s="1">
        <f t="shared" si="14"/>
        <v>12.135348226018397</v>
      </c>
      <c r="V43" s="1">
        <v>152.19999999999999</v>
      </c>
      <c r="W43" s="1">
        <v>148.19999999999999</v>
      </c>
      <c r="X43" s="1">
        <v>162.80000000000001</v>
      </c>
      <c r="Y43" s="1">
        <v>88.8</v>
      </c>
      <c r="Z43" s="1">
        <v>98.2</v>
      </c>
      <c r="AA43" s="1">
        <v>104.4</v>
      </c>
      <c r="AB43" s="1">
        <v>111.6</v>
      </c>
      <c r="AC43" s="1">
        <v>94.2</v>
      </c>
      <c r="AD43" s="1"/>
      <c r="AE43" s="1">
        <f>G43*Q43</f>
        <v>357.03999999999996</v>
      </c>
      <c r="AF43" s="1">
        <f>VLOOKUP(A:A,[1]Sheet!$A:$AK,37,0)</f>
        <v>400</v>
      </c>
      <c r="AG43" s="1">
        <v>400</v>
      </c>
      <c r="AH43" s="1">
        <v>350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0" t="s">
        <v>85</v>
      </c>
      <c r="B44" s="10" t="s">
        <v>35</v>
      </c>
      <c r="C44" s="10">
        <v>50.104999999999997</v>
      </c>
      <c r="D44" s="10">
        <v>544.11900000000003</v>
      </c>
      <c r="E44" s="10">
        <v>269.34100000000001</v>
      </c>
      <c r="F44" s="10">
        <v>287.51799999999997</v>
      </c>
      <c r="G44" s="11">
        <v>0</v>
      </c>
      <c r="H44" s="10">
        <v>40</v>
      </c>
      <c r="I44" s="10" t="s">
        <v>56</v>
      </c>
      <c r="J44" s="10"/>
      <c r="K44" s="10"/>
      <c r="L44" s="10">
        <f t="shared" si="11"/>
        <v>269.34100000000001</v>
      </c>
      <c r="M44" s="10"/>
      <c r="N44" s="10"/>
      <c r="O44" s="10"/>
      <c r="P44" s="10">
        <f t="shared" si="12"/>
        <v>53.868200000000002</v>
      </c>
      <c r="Q44" s="12"/>
      <c r="R44" s="12"/>
      <c r="S44" s="10"/>
      <c r="T44" s="10">
        <f t="shared" si="13"/>
        <v>5.337434701734975</v>
      </c>
      <c r="U44" s="10">
        <f t="shared" si="14"/>
        <v>5.337434701734975</v>
      </c>
      <c r="V44" s="10">
        <v>39.2804</v>
      </c>
      <c r="W44" s="10">
        <v>70.917600000000007</v>
      </c>
      <c r="X44" s="10">
        <v>89.366799999999998</v>
      </c>
      <c r="Y44" s="10">
        <v>38.957799999999999</v>
      </c>
      <c r="Z44" s="10">
        <v>46.474800000000002</v>
      </c>
      <c r="AA44" s="10">
        <v>58.183799999999998</v>
      </c>
      <c r="AB44" s="10">
        <v>54.8322</v>
      </c>
      <c r="AC44" s="10">
        <v>66.798599999999993</v>
      </c>
      <c r="AD44" s="10" t="s">
        <v>86</v>
      </c>
      <c r="AE44" s="10"/>
      <c r="AF44" s="1">
        <f>VLOOKUP(A:A,[1]Sheet!$A:$AK,37,0)</f>
        <v>0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ht="13.9" customHeight="1" x14ac:dyDescent="0.25">
      <c r="A45" s="1" t="s">
        <v>87</v>
      </c>
      <c r="B45" s="1" t="s">
        <v>35</v>
      </c>
      <c r="C45" s="1">
        <v>445.72</v>
      </c>
      <c r="D45" s="1">
        <v>535.66200000000003</v>
      </c>
      <c r="E45" s="17">
        <f>117.688+E65</f>
        <v>217.75299999999999</v>
      </c>
      <c r="F45" s="17">
        <f>846.499+F65</f>
        <v>696.18600000000004</v>
      </c>
      <c r="G45" s="8">
        <v>1</v>
      </c>
      <c r="H45" s="1">
        <v>60</v>
      </c>
      <c r="I45" s="1" t="s">
        <v>36</v>
      </c>
      <c r="J45" s="1"/>
      <c r="K45" s="1"/>
      <c r="L45" s="1">
        <f t="shared" si="11"/>
        <v>217.75299999999999</v>
      </c>
      <c r="M45" s="1"/>
      <c r="N45" s="1"/>
      <c r="O45" s="1">
        <v>300</v>
      </c>
      <c r="P45" s="1">
        <f t="shared" si="12"/>
        <v>43.550599999999996</v>
      </c>
      <c r="Q45" s="5"/>
      <c r="R45" s="5"/>
      <c r="S45" s="1"/>
      <c r="T45" s="1">
        <f t="shared" si="13"/>
        <v>22.874219872975345</v>
      </c>
      <c r="U45" s="1">
        <f t="shared" si="14"/>
        <v>22.874219872975345</v>
      </c>
      <c r="V45" s="1">
        <v>41.447400000000002</v>
      </c>
      <c r="W45" s="1">
        <v>48.029000000000003</v>
      </c>
      <c r="X45" s="1">
        <v>79.710799999999992</v>
      </c>
      <c r="Y45" s="1">
        <v>45.574800000000003</v>
      </c>
      <c r="Z45" s="1">
        <v>48.013599999999997</v>
      </c>
      <c r="AA45" s="1">
        <v>54.533200000000001</v>
      </c>
      <c r="AB45" s="1">
        <v>73.979199999999992</v>
      </c>
      <c r="AC45" s="1">
        <v>49.097999999999999</v>
      </c>
      <c r="AD45" s="1"/>
      <c r="AE45" s="1">
        <f t="shared" ref="AE45:AE52" si="17">G45*Q45</f>
        <v>0</v>
      </c>
      <c r="AF45" s="1">
        <f>VLOOKUP(A:A,[1]Sheet!$A:$AK,37,0)</f>
        <v>100</v>
      </c>
      <c r="AG45" s="1">
        <v>100</v>
      </c>
      <c r="AH45" s="1">
        <v>270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 t="s">
        <v>88</v>
      </c>
      <c r="B46" s="1" t="s">
        <v>35</v>
      </c>
      <c r="C46" s="1">
        <v>103.92400000000001</v>
      </c>
      <c r="D46" s="1">
        <v>75.277000000000001</v>
      </c>
      <c r="E46" s="1">
        <v>38.459000000000003</v>
      </c>
      <c r="F46" s="1">
        <v>140.41200000000001</v>
      </c>
      <c r="G46" s="8">
        <v>1</v>
      </c>
      <c r="H46" s="1">
        <v>50</v>
      </c>
      <c r="I46" s="1" t="s">
        <v>36</v>
      </c>
      <c r="J46" s="1"/>
      <c r="K46" s="1"/>
      <c r="L46" s="1">
        <f t="shared" si="11"/>
        <v>38.459000000000003</v>
      </c>
      <c r="M46" s="1"/>
      <c r="N46" s="1"/>
      <c r="O46" s="1">
        <v>50</v>
      </c>
      <c r="P46" s="1">
        <f t="shared" si="12"/>
        <v>7.6918000000000006</v>
      </c>
      <c r="Q46" s="5"/>
      <c r="R46" s="5"/>
      <c r="S46" s="1"/>
      <c r="T46" s="1">
        <f t="shared" si="13"/>
        <v>24.755193842793624</v>
      </c>
      <c r="U46" s="1">
        <f t="shared" si="14"/>
        <v>24.755193842793624</v>
      </c>
      <c r="V46" s="1">
        <v>0.50519999999999998</v>
      </c>
      <c r="W46" s="1">
        <v>6.7165999999999997</v>
      </c>
      <c r="X46" s="1">
        <v>13.8034</v>
      </c>
      <c r="Y46" s="1">
        <v>8.3033999999999999</v>
      </c>
      <c r="Z46" s="1">
        <v>11.757999999999999</v>
      </c>
      <c r="AA46" s="1">
        <v>9.4796000000000014</v>
      </c>
      <c r="AB46" s="1">
        <v>13.783200000000001</v>
      </c>
      <c r="AC46" s="1">
        <v>13.698399999999999</v>
      </c>
      <c r="AD46" s="18" t="s">
        <v>114</v>
      </c>
      <c r="AE46" s="1">
        <f t="shared" si="17"/>
        <v>0</v>
      </c>
      <c r="AF46" s="1">
        <f>VLOOKUP(A:A,[1]Sheet!$A:$AK,37,0)</f>
        <v>0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 t="s">
        <v>89</v>
      </c>
      <c r="B47" s="1" t="s">
        <v>48</v>
      </c>
      <c r="C47" s="1">
        <v>46</v>
      </c>
      <c r="D47" s="1">
        <v>290</v>
      </c>
      <c r="E47" s="1">
        <v>112</v>
      </c>
      <c r="F47" s="1">
        <v>200</v>
      </c>
      <c r="G47" s="8">
        <v>0.45</v>
      </c>
      <c r="H47" s="1">
        <v>50</v>
      </c>
      <c r="I47" s="1" t="s">
        <v>36</v>
      </c>
      <c r="J47" s="1"/>
      <c r="K47" s="1"/>
      <c r="L47" s="1">
        <f t="shared" si="11"/>
        <v>112</v>
      </c>
      <c r="M47" s="1"/>
      <c r="N47" s="1"/>
      <c r="O47" s="1">
        <v>122.2222222222222</v>
      </c>
      <c r="P47" s="1">
        <f t="shared" si="12"/>
        <v>22.4</v>
      </c>
      <c r="Q47" s="5">
        <f t="shared" ref="Q47:Q50" si="18">18*P47-O47-F47</f>
        <v>80.97777777777776</v>
      </c>
      <c r="R47" s="5"/>
      <c r="S47" s="1"/>
      <c r="T47" s="1">
        <f t="shared" si="13"/>
        <v>17.999999999999996</v>
      </c>
      <c r="U47" s="1">
        <f t="shared" si="14"/>
        <v>14.384920634920634</v>
      </c>
      <c r="V47" s="1">
        <v>13</v>
      </c>
      <c r="W47" s="1">
        <v>27</v>
      </c>
      <c r="X47" s="1">
        <v>33.6</v>
      </c>
      <c r="Y47" s="1">
        <v>17</v>
      </c>
      <c r="Z47" s="1">
        <v>11.2</v>
      </c>
      <c r="AA47" s="1">
        <v>23.8</v>
      </c>
      <c r="AB47" s="1">
        <v>29</v>
      </c>
      <c r="AC47" s="1">
        <v>27.2</v>
      </c>
      <c r="AD47" s="1"/>
      <c r="AE47" s="1">
        <f t="shared" si="17"/>
        <v>36.439999999999991</v>
      </c>
      <c r="AF47" s="1">
        <f>VLOOKUP(A:A,[1]Sheet!$A:$AK,37,0)</f>
        <v>60</v>
      </c>
      <c r="AG47" s="1">
        <v>60</v>
      </c>
      <c r="AH47" s="1">
        <v>80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 t="s">
        <v>90</v>
      </c>
      <c r="B48" s="1" t="s">
        <v>48</v>
      </c>
      <c r="C48" s="1">
        <v>100</v>
      </c>
      <c r="D48" s="1">
        <v>370</v>
      </c>
      <c r="E48" s="1">
        <v>207</v>
      </c>
      <c r="F48" s="1">
        <v>250</v>
      </c>
      <c r="G48" s="8">
        <v>0.4</v>
      </c>
      <c r="H48" s="1">
        <v>50</v>
      </c>
      <c r="I48" s="1" t="s">
        <v>36</v>
      </c>
      <c r="J48" s="1"/>
      <c r="K48" s="1"/>
      <c r="L48" s="1">
        <f t="shared" si="11"/>
        <v>207</v>
      </c>
      <c r="M48" s="1"/>
      <c r="N48" s="1"/>
      <c r="O48" s="1">
        <v>200</v>
      </c>
      <c r="P48" s="1">
        <f t="shared" si="12"/>
        <v>41.4</v>
      </c>
      <c r="Q48" s="5">
        <f t="shared" si="18"/>
        <v>295.19999999999993</v>
      </c>
      <c r="R48" s="5"/>
      <c r="S48" s="1"/>
      <c r="T48" s="1">
        <f t="shared" si="13"/>
        <v>18</v>
      </c>
      <c r="U48" s="1">
        <f t="shared" si="14"/>
        <v>10.869565217391305</v>
      </c>
      <c r="V48" s="1">
        <v>26</v>
      </c>
      <c r="W48" s="1">
        <v>31.4</v>
      </c>
      <c r="X48" s="1">
        <v>54.4</v>
      </c>
      <c r="Y48" s="1">
        <v>33</v>
      </c>
      <c r="Z48" s="1">
        <v>11.2</v>
      </c>
      <c r="AA48" s="1">
        <v>41.4</v>
      </c>
      <c r="AB48" s="1">
        <v>26.2</v>
      </c>
      <c r="AC48" s="1">
        <v>50.2</v>
      </c>
      <c r="AD48" s="1"/>
      <c r="AE48" s="1">
        <f t="shared" si="17"/>
        <v>118.07999999999998</v>
      </c>
      <c r="AF48" s="1">
        <f>VLOOKUP(A:A,[1]Sheet!$A:$AK,37,0)</f>
        <v>120</v>
      </c>
      <c r="AG48" s="1">
        <v>120</v>
      </c>
      <c r="AH48" s="1">
        <v>160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 t="s">
        <v>91</v>
      </c>
      <c r="B49" s="1" t="s">
        <v>35</v>
      </c>
      <c r="C49" s="1">
        <v>80.989000000000004</v>
      </c>
      <c r="D49" s="1">
        <v>108.73</v>
      </c>
      <c r="E49" s="1">
        <v>87.751999999999995</v>
      </c>
      <c r="F49" s="1">
        <v>101.967</v>
      </c>
      <c r="G49" s="8">
        <v>1</v>
      </c>
      <c r="H49" s="1">
        <v>50</v>
      </c>
      <c r="I49" s="1" t="s">
        <v>36</v>
      </c>
      <c r="J49" s="1"/>
      <c r="K49" s="1"/>
      <c r="L49" s="1">
        <f t="shared" si="11"/>
        <v>87.751999999999995</v>
      </c>
      <c r="M49" s="1"/>
      <c r="N49" s="1"/>
      <c r="O49" s="1">
        <v>70</v>
      </c>
      <c r="P49" s="1">
        <f t="shared" si="12"/>
        <v>17.5504</v>
      </c>
      <c r="Q49" s="5">
        <f t="shared" si="18"/>
        <v>143.9402</v>
      </c>
      <c r="R49" s="5"/>
      <c r="S49" s="1"/>
      <c r="T49" s="1">
        <f t="shared" si="13"/>
        <v>18</v>
      </c>
      <c r="U49" s="1">
        <f t="shared" si="14"/>
        <v>9.7984661318260553</v>
      </c>
      <c r="V49" s="1">
        <v>9.9718</v>
      </c>
      <c r="W49" s="1">
        <v>11.7598</v>
      </c>
      <c r="X49" s="1">
        <v>15.9208</v>
      </c>
      <c r="Y49" s="1">
        <v>14.7422</v>
      </c>
      <c r="Z49" s="1">
        <v>10.381</v>
      </c>
      <c r="AA49" s="1">
        <v>12.5642</v>
      </c>
      <c r="AB49" s="1">
        <v>17.967400000000001</v>
      </c>
      <c r="AC49" s="1">
        <v>13.9808</v>
      </c>
      <c r="AD49" s="1"/>
      <c r="AE49" s="1">
        <f t="shared" si="17"/>
        <v>143.9402</v>
      </c>
      <c r="AF49" s="1">
        <f>VLOOKUP(A:A,[1]Sheet!$A:$AK,37,0)</f>
        <v>100</v>
      </c>
      <c r="AG49" s="1">
        <v>100</v>
      </c>
      <c r="AH49" s="1">
        <v>130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 t="s">
        <v>92</v>
      </c>
      <c r="B50" s="1" t="s">
        <v>48</v>
      </c>
      <c r="C50" s="1">
        <v>427</v>
      </c>
      <c r="D50" s="1">
        <v>630</v>
      </c>
      <c r="E50" s="1">
        <v>374</v>
      </c>
      <c r="F50" s="1">
        <v>679</v>
      </c>
      <c r="G50" s="8">
        <v>0.45</v>
      </c>
      <c r="H50" s="1">
        <v>50</v>
      </c>
      <c r="I50" s="1" t="s">
        <v>36</v>
      </c>
      <c r="J50" s="1"/>
      <c r="K50" s="1"/>
      <c r="L50" s="1">
        <f t="shared" si="11"/>
        <v>374</v>
      </c>
      <c r="M50" s="1"/>
      <c r="N50" s="1"/>
      <c r="O50" s="1">
        <v>377.77777777777783</v>
      </c>
      <c r="P50" s="1">
        <f t="shared" si="12"/>
        <v>74.8</v>
      </c>
      <c r="Q50" s="5">
        <f t="shared" si="18"/>
        <v>289.62222222222204</v>
      </c>
      <c r="R50" s="5"/>
      <c r="S50" s="1"/>
      <c r="T50" s="1">
        <f t="shared" si="13"/>
        <v>18</v>
      </c>
      <c r="U50" s="1">
        <f t="shared" si="14"/>
        <v>14.128045157456924</v>
      </c>
      <c r="V50" s="1">
        <v>75.599999999999994</v>
      </c>
      <c r="W50" s="1">
        <v>56.4</v>
      </c>
      <c r="X50" s="1">
        <v>80.599999999999994</v>
      </c>
      <c r="Y50" s="1">
        <v>56.2</v>
      </c>
      <c r="Z50" s="1">
        <v>74.599999999999994</v>
      </c>
      <c r="AA50" s="1">
        <v>72.400000000000006</v>
      </c>
      <c r="AB50" s="1">
        <v>70.599999999999994</v>
      </c>
      <c r="AC50" s="1">
        <v>76.599999999999994</v>
      </c>
      <c r="AD50" s="1"/>
      <c r="AE50" s="1">
        <f t="shared" si="17"/>
        <v>130.32999999999993</v>
      </c>
      <c r="AF50" s="1">
        <f>VLOOKUP(A:A,[1]Sheet!$A:$AK,37,0)</f>
        <v>150</v>
      </c>
      <c r="AG50" s="1">
        <v>150</v>
      </c>
      <c r="AH50" s="1">
        <v>200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 t="s">
        <v>93</v>
      </c>
      <c r="B51" s="1" t="s">
        <v>48</v>
      </c>
      <c r="C51" s="1">
        <v>293</v>
      </c>
      <c r="D51" s="1"/>
      <c r="E51" s="1">
        <v>41</v>
      </c>
      <c r="F51" s="1">
        <v>252</v>
      </c>
      <c r="G51" s="8">
        <v>0.17</v>
      </c>
      <c r="H51" s="1">
        <v>180</v>
      </c>
      <c r="I51" s="1" t="s">
        <v>36</v>
      </c>
      <c r="J51" s="1"/>
      <c r="K51" s="1"/>
      <c r="L51" s="1">
        <f t="shared" si="11"/>
        <v>41</v>
      </c>
      <c r="M51" s="1"/>
      <c r="N51" s="1"/>
      <c r="O51" s="1">
        <v>0</v>
      </c>
      <c r="P51" s="1">
        <f t="shared" si="12"/>
        <v>8.1999999999999993</v>
      </c>
      <c r="Q51" s="5"/>
      <c r="R51" s="5"/>
      <c r="S51" s="1"/>
      <c r="T51" s="1">
        <f t="shared" si="13"/>
        <v>30.731707317073173</v>
      </c>
      <c r="U51" s="1">
        <f t="shared" si="14"/>
        <v>30.731707317073173</v>
      </c>
      <c r="V51" s="1">
        <v>11.4</v>
      </c>
      <c r="W51" s="1">
        <v>10.6</v>
      </c>
      <c r="X51" s="1">
        <v>12.2</v>
      </c>
      <c r="Y51" s="1">
        <v>6.6</v>
      </c>
      <c r="Z51" s="1">
        <v>5.4</v>
      </c>
      <c r="AA51" s="1">
        <v>13.2</v>
      </c>
      <c r="AB51" s="1">
        <v>10.4</v>
      </c>
      <c r="AC51" s="1">
        <v>3.6</v>
      </c>
      <c r="AD51" s="19" t="s">
        <v>45</v>
      </c>
      <c r="AE51" s="1">
        <f t="shared" si="17"/>
        <v>0</v>
      </c>
      <c r="AF51" s="1">
        <f>VLOOKUP(A:A,[1]Sheet!$A:$AK,37,0)</f>
        <v>0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 t="s">
        <v>94</v>
      </c>
      <c r="B52" s="1" t="s">
        <v>48</v>
      </c>
      <c r="C52" s="1">
        <v>27</v>
      </c>
      <c r="D52" s="1"/>
      <c r="E52" s="1">
        <v>5</v>
      </c>
      <c r="F52" s="17">
        <f>22+F67</f>
        <v>0</v>
      </c>
      <c r="G52" s="8">
        <v>0.17</v>
      </c>
      <c r="H52" s="1">
        <v>180</v>
      </c>
      <c r="I52" s="1" t="s">
        <v>36</v>
      </c>
      <c r="J52" s="1"/>
      <c r="K52" s="1"/>
      <c r="L52" s="1">
        <f t="shared" si="11"/>
        <v>5</v>
      </c>
      <c r="M52" s="1"/>
      <c r="N52" s="1"/>
      <c r="O52" s="1">
        <v>205.88235294117649</v>
      </c>
      <c r="P52" s="1">
        <f t="shared" si="12"/>
        <v>1</v>
      </c>
      <c r="Q52" s="5"/>
      <c r="R52" s="5"/>
      <c r="S52" s="1"/>
      <c r="T52" s="1">
        <f t="shared" si="13"/>
        <v>205.88235294117649</v>
      </c>
      <c r="U52" s="1">
        <f t="shared" si="14"/>
        <v>205.88235294117649</v>
      </c>
      <c r="V52" s="1">
        <v>35.4</v>
      </c>
      <c r="W52" s="1">
        <v>21</v>
      </c>
      <c r="X52" s="1">
        <v>33.4</v>
      </c>
      <c r="Y52" s="1">
        <v>24.4</v>
      </c>
      <c r="Z52" s="1">
        <v>2.8</v>
      </c>
      <c r="AA52" s="1">
        <v>13.2</v>
      </c>
      <c r="AB52" s="1">
        <v>21.4</v>
      </c>
      <c r="AC52" s="1">
        <v>12.6</v>
      </c>
      <c r="AD52" s="1"/>
      <c r="AE52" s="1">
        <f t="shared" si="17"/>
        <v>0</v>
      </c>
      <c r="AF52" s="1">
        <f>VLOOKUP(A:A,[1]Sheet!$A:$AK,37,0)</f>
        <v>100</v>
      </c>
      <c r="AG52" s="1">
        <v>100</v>
      </c>
      <c r="AH52" s="1">
        <v>100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3" t="s">
        <v>95</v>
      </c>
      <c r="B53" s="13" t="s">
        <v>35</v>
      </c>
      <c r="C53" s="13"/>
      <c r="D53" s="13"/>
      <c r="E53" s="17">
        <v>16.026</v>
      </c>
      <c r="F53" s="17">
        <v>-16.026</v>
      </c>
      <c r="G53" s="14">
        <v>0</v>
      </c>
      <c r="H53" s="13"/>
      <c r="I53" s="13" t="s">
        <v>96</v>
      </c>
      <c r="J53" s="13" t="s">
        <v>49</v>
      </c>
      <c r="K53" s="13"/>
      <c r="L53" s="13">
        <f t="shared" si="11"/>
        <v>16.026</v>
      </c>
      <c r="M53" s="13"/>
      <c r="N53" s="13"/>
      <c r="O53" s="13"/>
      <c r="P53" s="13">
        <f t="shared" si="12"/>
        <v>3.2052</v>
      </c>
      <c r="Q53" s="15"/>
      <c r="R53" s="15"/>
      <c r="S53" s="13"/>
      <c r="T53" s="13">
        <f t="shared" si="13"/>
        <v>-5</v>
      </c>
      <c r="U53" s="13">
        <f t="shared" si="14"/>
        <v>-5</v>
      </c>
      <c r="V53" s="13">
        <v>3.0546000000000002</v>
      </c>
      <c r="W53" s="13">
        <v>8.920399999999999</v>
      </c>
      <c r="X53" s="13">
        <v>6.1425999999999998</v>
      </c>
      <c r="Y53" s="13">
        <v>4.9412000000000003</v>
      </c>
      <c r="Z53" s="13">
        <v>3.4994000000000001</v>
      </c>
      <c r="AA53" s="13">
        <v>5.0663999999999998</v>
      </c>
      <c r="AB53" s="13">
        <v>6.2412000000000001</v>
      </c>
      <c r="AC53" s="13">
        <v>4.2472000000000003</v>
      </c>
      <c r="AD53" s="13"/>
      <c r="AE53" s="13"/>
      <c r="AF53" s="1">
        <f>VLOOKUP(A:A,[1]Sheet!$A:$AK,37,0)</f>
        <v>0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3" t="s">
        <v>97</v>
      </c>
      <c r="B54" s="13" t="s">
        <v>48</v>
      </c>
      <c r="C54" s="13">
        <v>-19</v>
      </c>
      <c r="D54" s="13"/>
      <c r="E54" s="17">
        <v>95</v>
      </c>
      <c r="F54" s="17">
        <v>-118</v>
      </c>
      <c r="G54" s="14">
        <v>0</v>
      </c>
      <c r="H54" s="13"/>
      <c r="I54" s="13" t="s">
        <v>96</v>
      </c>
      <c r="J54" s="13" t="s">
        <v>50</v>
      </c>
      <c r="K54" s="13"/>
      <c r="L54" s="13">
        <f t="shared" si="11"/>
        <v>95</v>
      </c>
      <c r="M54" s="13"/>
      <c r="N54" s="13"/>
      <c r="O54" s="13"/>
      <c r="P54" s="13">
        <f t="shared" si="12"/>
        <v>19</v>
      </c>
      <c r="Q54" s="15"/>
      <c r="R54" s="15"/>
      <c r="S54" s="13"/>
      <c r="T54" s="13">
        <f t="shared" si="13"/>
        <v>-6.2105263157894735</v>
      </c>
      <c r="U54" s="13">
        <f t="shared" si="14"/>
        <v>-6.2105263157894735</v>
      </c>
      <c r="V54" s="13">
        <v>12.8</v>
      </c>
      <c r="W54" s="13">
        <v>15.8</v>
      </c>
      <c r="X54" s="13">
        <v>15</v>
      </c>
      <c r="Y54" s="13">
        <v>14</v>
      </c>
      <c r="Z54" s="13">
        <v>12.6</v>
      </c>
      <c r="AA54" s="13">
        <v>10</v>
      </c>
      <c r="AB54" s="13">
        <v>17.2</v>
      </c>
      <c r="AC54" s="13">
        <v>15.4</v>
      </c>
      <c r="AD54" s="13"/>
      <c r="AE54" s="13"/>
      <c r="AF54" s="1">
        <f>VLOOKUP(A:A,[1]Sheet!$A:$AK,37,0)</f>
        <v>0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3" t="s">
        <v>98</v>
      </c>
      <c r="B55" s="13" t="s">
        <v>35</v>
      </c>
      <c r="C55" s="13">
        <v>-11.598000000000001</v>
      </c>
      <c r="D55" s="13"/>
      <c r="E55" s="17">
        <v>7.34</v>
      </c>
      <c r="F55" s="17">
        <v>-18.937999999999999</v>
      </c>
      <c r="G55" s="14">
        <v>0</v>
      </c>
      <c r="H55" s="13"/>
      <c r="I55" s="13" t="s">
        <v>96</v>
      </c>
      <c r="J55" s="13" t="s">
        <v>58</v>
      </c>
      <c r="K55" s="13"/>
      <c r="L55" s="13">
        <f t="shared" si="11"/>
        <v>7.34</v>
      </c>
      <c r="M55" s="13"/>
      <c r="N55" s="13"/>
      <c r="O55" s="13"/>
      <c r="P55" s="13">
        <f t="shared" si="12"/>
        <v>1.468</v>
      </c>
      <c r="Q55" s="15"/>
      <c r="R55" s="15"/>
      <c r="S55" s="13"/>
      <c r="T55" s="13">
        <f t="shared" si="13"/>
        <v>-12.900544959128064</v>
      </c>
      <c r="U55" s="13">
        <f t="shared" si="14"/>
        <v>-12.900544959128064</v>
      </c>
      <c r="V55" s="13">
        <v>5.5077999999999996</v>
      </c>
      <c r="W55" s="13">
        <v>4.9828000000000001</v>
      </c>
      <c r="X55" s="13">
        <v>2.8896000000000002</v>
      </c>
      <c r="Y55" s="13">
        <v>2.3967999999999998</v>
      </c>
      <c r="Z55" s="13">
        <v>5.0686</v>
      </c>
      <c r="AA55" s="13">
        <v>4.8994</v>
      </c>
      <c r="AB55" s="13">
        <v>2.0022000000000002</v>
      </c>
      <c r="AC55" s="13">
        <v>5.5270000000000001</v>
      </c>
      <c r="AD55" s="13"/>
      <c r="AE55" s="13"/>
      <c r="AF55" s="1">
        <f>VLOOKUP(A:A,[1]Sheet!$A:$AK,37,0)</f>
        <v>0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3" t="s">
        <v>99</v>
      </c>
      <c r="B56" s="13" t="s">
        <v>48</v>
      </c>
      <c r="C56" s="13">
        <v>-21.594000000000001</v>
      </c>
      <c r="D56" s="13"/>
      <c r="E56" s="17">
        <v>17.616</v>
      </c>
      <c r="F56" s="17">
        <v>-40.570999999999998</v>
      </c>
      <c r="G56" s="14">
        <v>0</v>
      </c>
      <c r="H56" s="13"/>
      <c r="I56" s="13" t="s">
        <v>96</v>
      </c>
      <c r="J56" s="13" t="s">
        <v>61</v>
      </c>
      <c r="K56" s="13"/>
      <c r="L56" s="13">
        <f t="shared" si="11"/>
        <v>17.616</v>
      </c>
      <c r="M56" s="13"/>
      <c r="N56" s="13"/>
      <c r="O56" s="13"/>
      <c r="P56" s="13">
        <f t="shared" si="12"/>
        <v>3.5232000000000001</v>
      </c>
      <c r="Q56" s="15"/>
      <c r="R56" s="15"/>
      <c r="S56" s="13"/>
      <c r="T56" s="13">
        <f t="shared" si="13"/>
        <v>-11.515383742052679</v>
      </c>
      <c r="U56" s="13">
        <f t="shared" si="14"/>
        <v>-11.515383742052679</v>
      </c>
      <c r="V56" s="13">
        <v>3.2067999999999999</v>
      </c>
      <c r="W56" s="13">
        <v>1.3842000000000001</v>
      </c>
      <c r="X56" s="13">
        <v>14.4564</v>
      </c>
      <c r="Y56" s="13">
        <v>3.9980000000000002</v>
      </c>
      <c r="Z56" s="13">
        <v>8.0655999999999999</v>
      </c>
      <c r="AA56" s="13">
        <v>10.5006</v>
      </c>
      <c r="AB56" s="13">
        <v>10.217599999999999</v>
      </c>
      <c r="AC56" s="13">
        <v>13.2178</v>
      </c>
      <c r="AD56" s="13"/>
      <c r="AE56" s="13"/>
      <c r="AF56" s="1">
        <f>VLOOKUP(A:A,[1]Sheet!$A:$AK,37,0)</f>
        <v>0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3" t="s">
        <v>100</v>
      </c>
      <c r="B57" s="13" t="s">
        <v>35</v>
      </c>
      <c r="C57" s="13">
        <v>-12.859</v>
      </c>
      <c r="D57" s="13"/>
      <c r="E57" s="17">
        <v>82.676000000000002</v>
      </c>
      <c r="F57" s="17">
        <v>-103.25</v>
      </c>
      <c r="G57" s="14">
        <v>0</v>
      </c>
      <c r="H57" s="13"/>
      <c r="I57" s="13" t="s">
        <v>96</v>
      </c>
      <c r="J57" s="13" t="s">
        <v>70</v>
      </c>
      <c r="K57" s="13"/>
      <c r="L57" s="13">
        <f t="shared" si="11"/>
        <v>82.676000000000002</v>
      </c>
      <c r="M57" s="13"/>
      <c r="N57" s="13"/>
      <c r="O57" s="13"/>
      <c r="P57" s="13">
        <f t="shared" si="12"/>
        <v>16.5352</v>
      </c>
      <c r="Q57" s="15"/>
      <c r="R57" s="15"/>
      <c r="S57" s="13"/>
      <c r="T57" s="13">
        <f t="shared" si="13"/>
        <v>-6.2442546809231221</v>
      </c>
      <c r="U57" s="13">
        <f t="shared" si="14"/>
        <v>-6.2442546809231221</v>
      </c>
      <c r="V57" s="13">
        <v>11.657</v>
      </c>
      <c r="W57" s="13">
        <v>14.0426</v>
      </c>
      <c r="X57" s="13">
        <v>19.265799999999999</v>
      </c>
      <c r="Y57" s="13">
        <v>7.5004000000000008</v>
      </c>
      <c r="Z57" s="13">
        <v>22.939800000000002</v>
      </c>
      <c r="AA57" s="13">
        <v>12.2064</v>
      </c>
      <c r="AB57" s="13">
        <v>14.909000000000001</v>
      </c>
      <c r="AC57" s="13">
        <v>11.7362</v>
      </c>
      <c r="AD57" s="13"/>
      <c r="AE57" s="13"/>
      <c r="AF57" s="1">
        <f>VLOOKUP(A:A,[1]Sheet!$A:$AK,37,0)</f>
        <v>0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3" t="s">
        <v>101</v>
      </c>
      <c r="B58" s="13"/>
      <c r="C58" s="13">
        <v>-3</v>
      </c>
      <c r="D58" s="13"/>
      <c r="E58" s="17">
        <v>3</v>
      </c>
      <c r="F58" s="17">
        <v>-6</v>
      </c>
      <c r="G58" s="14">
        <v>0</v>
      </c>
      <c r="H58" s="13"/>
      <c r="I58" s="13" t="s">
        <v>96</v>
      </c>
      <c r="J58" s="13" t="s">
        <v>71</v>
      </c>
      <c r="K58" s="13"/>
      <c r="L58" s="13">
        <f t="shared" si="11"/>
        <v>3</v>
      </c>
      <c r="M58" s="13"/>
      <c r="N58" s="13"/>
      <c r="O58" s="13"/>
      <c r="P58" s="13">
        <f t="shared" si="12"/>
        <v>0.6</v>
      </c>
      <c r="Q58" s="15"/>
      <c r="R58" s="15"/>
      <c r="S58" s="13"/>
      <c r="T58" s="13">
        <f t="shared" si="13"/>
        <v>-10</v>
      </c>
      <c r="U58" s="13">
        <f t="shared" si="14"/>
        <v>-10</v>
      </c>
      <c r="V58" s="13">
        <v>0.6</v>
      </c>
      <c r="W58" s="13">
        <v>1</v>
      </c>
      <c r="X58" s="13">
        <v>1.4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/>
      <c r="AE58" s="13"/>
      <c r="AF58" s="1">
        <f>VLOOKUP(A:A,[1]Sheet!$A:$AK,37,0)</f>
        <v>0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3" t="s">
        <v>102</v>
      </c>
      <c r="B59" s="13" t="s">
        <v>35</v>
      </c>
      <c r="C59" s="13">
        <v>-15.164999999999999</v>
      </c>
      <c r="D59" s="13"/>
      <c r="E59" s="17">
        <v>106.976</v>
      </c>
      <c r="F59" s="17">
        <v>-135.227</v>
      </c>
      <c r="G59" s="14">
        <v>0</v>
      </c>
      <c r="H59" s="13"/>
      <c r="I59" s="13" t="s">
        <v>96</v>
      </c>
      <c r="J59" s="13" t="s">
        <v>72</v>
      </c>
      <c r="K59" s="13"/>
      <c r="L59" s="13">
        <f t="shared" si="11"/>
        <v>106.976</v>
      </c>
      <c r="M59" s="13"/>
      <c r="N59" s="13"/>
      <c r="O59" s="13"/>
      <c r="P59" s="13">
        <f t="shared" si="12"/>
        <v>21.395199999999999</v>
      </c>
      <c r="Q59" s="15"/>
      <c r="R59" s="15"/>
      <c r="S59" s="13"/>
      <c r="T59" s="13">
        <f t="shared" si="13"/>
        <v>-6.3204363595572843</v>
      </c>
      <c r="U59" s="13">
        <f t="shared" si="14"/>
        <v>-6.3204363595572843</v>
      </c>
      <c r="V59" s="13">
        <v>9.0473999999999997</v>
      </c>
      <c r="W59" s="13">
        <v>7.9974000000000007</v>
      </c>
      <c r="X59" s="13">
        <v>5.1243999999999996</v>
      </c>
      <c r="Y59" s="13">
        <v>9.6981999999999999</v>
      </c>
      <c r="Z59" s="13">
        <v>3.5289999999999999</v>
      </c>
      <c r="AA59" s="13">
        <v>10.135999999999999</v>
      </c>
      <c r="AB59" s="13">
        <v>22.827999999999999</v>
      </c>
      <c r="AC59" s="13">
        <v>9.0475999999999992</v>
      </c>
      <c r="AD59" s="13"/>
      <c r="AE59" s="13"/>
      <c r="AF59" s="1">
        <f>VLOOKUP(A:A,[1]Sheet!$A:$AK,37,0)</f>
        <v>0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3" t="s">
        <v>103</v>
      </c>
      <c r="B60" s="13" t="s">
        <v>35</v>
      </c>
      <c r="C60" s="13">
        <v>-19.914000000000001</v>
      </c>
      <c r="D60" s="13"/>
      <c r="E60" s="17">
        <v>59.459000000000003</v>
      </c>
      <c r="F60" s="17">
        <v>-89.277000000000001</v>
      </c>
      <c r="G60" s="14">
        <v>0</v>
      </c>
      <c r="H60" s="13"/>
      <c r="I60" s="13" t="s">
        <v>96</v>
      </c>
      <c r="J60" s="13" t="s">
        <v>73</v>
      </c>
      <c r="K60" s="13"/>
      <c r="L60" s="13">
        <f t="shared" si="11"/>
        <v>59.459000000000003</v>
      </c>
      <c r="M60" s="13"/>
      <c r="N60" s="13"/>
      <c r="O60" s="13"/>
      <c r="P60" s="13">
        <f t="shared" si="12"/>
        <v>11.8918</v>
      </c>
      <c r="Q60" s="15"/>
      <c r="R60" s="15"/>
      <c r="S60" s="13"/>
      <c r="T60" s="13">
        <f t="shared" si="13"/>
        <v>-7.5074421029617051</v>
      </c>
      <c r="U60" s="13">
        <f t="shared" si="14"/>
        <v>-7.5074421029617051</v>
      </c>
      <c r="V60" s="13">
        <v>8.9428000000000001</v>
      </c>
      <c r="W60" s="13">
        <v>13.5512</v>
      </c>
      <c r="X60" s="13">
        <v>14.083399999999999</v>
      </c>
      <c r="Y60" s="13">
        <v>10.1534</v>
      </c>
      <c r="Z60" s="13">
        <v>9.0644000000000009</v>
      </c>
      <c r="AA60" s="13">
        <v>4.4857999999999993</v>
      </c>
      <c r="AB60" s="13">
        <v>14.0044</v>
      </c>
      <c r="AC60" s="13">
        <v>3.0284</v>
      </c>
      <c r="AD60" s="13"/>
      <c r="AE60" s="13"/>
      <c r="AF60" s="1">
        <f>VLOOKUP(A:A,[1]Sheet!$A:$AK,37,0)</f>
        <v>0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3" t="s">
        <v>104</v>
      </c>
      <c r="B61" s="13" t="s">
        <v>48</v>
      </c>
      <c r="C61" s="13">
        <v>-12</v>
      </c>
      <c r="D61" s="13"/>
      <c r="E61" s="17">
        <v>29</v>
      </c>
      <c r="F61" s="17">
        <v>-46</v>
      </c>
      <c r="G61" s="14">
        <v>0</v>
      </c>
      <c r="H61" s="13"/>
      <c r="I61" s="13" t="s">
        <v>96</v>
      </c>
      <c r="J61" s="13" t="s">
        <v>74</v>
      </c>
      <c r="K61" s="13"/>
      <c r="L61" s="13">
        <f t="shared" si="11"/>
        <v>29</v>
      </c>
      <c r="M61" s="13"/>
      <c r="N61" s="13"/>
      <c r="O61" s="13"/>
      <c r="P61" s="13">
        <f t="shared" si="12"/>
        <v>5.8</v>
      </c>
      <c r="Q61" s="15"/>
      <c r="R61" s="15"/>
      <c r="S61" s="13"/>
      <c r="T61" s="13">
        <f t="shared" si="13"/>
        <v>-7.931034482758621</v>
      </c>
      <c r="U61" s="13">
        <f t="shared" si="14"/>
        <v>-7.931034482758621</v>
      </c>
      <c r="V61" s="13">
        <v>3.8</v>
      </c>
      <c r="W61" s="13">
        <v>5.6</v>
      </c>
      <c r="X61" s="13">
        <v>6.4</v>
      </c>
      <c r="Y61" s="13">
        <v>2.2000000000000002</v>
      </c>
      <c r="Z61" s="13">
        <v>4.2</v>
      </c>
      <c r="AA61" s="13">
        <v>6.8</v>
      </c>
      <c r="AB61" s="13">
        <v>4.4000000000000004</v>
      </c>
      <c r="AC61" s="13">
        <v>6</v>
      </c>
      <c r="AD61" s="13"/>
      <c r="AE61" s="13"/>
      <c r="AF61" s="1">
        <f>VLOOKUP(A:A,[1]Sheet!$A:$AK,37,0)</f>
        <v>0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3" t="s">
        <v>105</v>
      </c>
      <c r="B62" s="13" t="s">
        <v>35</v>
      </c>
      <c r="C62" s="13">
        <v>-20.856000000000002</v>
      </c>
      <c r="D62" s="13"/>
      <c r="E62" s="17">
        <v>80.129000000000005</v>
      </c>
      <c r="F62" s="17">
        <v>-102.575</v>
      </c>
      <c r="G62" s="14">
        <v>0</v>
      </c>
      <c r="H62" s="13"/>
      <c r="I62" s="13" t="s">
        <v>96</v>
      </c>
      <c r="J62" s="13" t="s">
        <v>75</v>
      </c>
      <c r="K62" s="13"/>
      <c r="L62" s="13">
        <f t="shared" si="11"/>
        <v>80.129000000000005</v>
      </c>
      <c r="M62" s="13"/>
      <c r="N62" s="13"/>
      <c r="O62" s="13"/>
      <c r="P62" s="13">
        <f t="shared" si="12"/>
        <v>16.0258</v>
      </c>
      <c r="Q62" s="15"/>
      <c r="R62" s="15"/>
      <c r="S62" s="13"/>
      <c r="T62" s="13">
        <f t="shared" si="13"/>
        <v>-6.4006165058842619</v>
      </c>
      <c r="U62" s="13">
        <f t="shared" si="14"/>
        <v>-6.4006165058842619</v>
      </c>
      <c r="V62" s="13">
        <v>7.2391999999999994</v>
      </c>
      <c r="W62" s="13">
        <v>17.9636</v>
      </c>
      <c r="X62" s="13">
        <v>12.4908</v>
      </c>
      <c r="Y62" s="13">
        <v>6.15</v>
      </c>
      <c r="Z62" s="13">
        <v>18.315200000000001</v>
      </c>
      <c r="AA62" s="13">
        <v>12.7662</v>
      </c>
      <c r="AB62" s="13">
        <v>9.8287999999999993</v>
      </c>
      <c r="AC62" s="13">
        <v>17.34</v>
      </c>
      <c r="AD62" s="13"/>
      <c r="AE62" s="13"/>
      <c r="AF62" s="1">
        <f>VLOOKUP(A:A,[1]Sheet!$A:$AK,37,0)</f>
        <v>0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3" t="s">
        <v>106</v>
      </c>
      <c r="B63" s="13" t="s">
        <v>35</v>
      </c>
      <c r="C63" s="13">
        <v>-54.652999999999999</v>
      </c>
      <c r="D63" s="13"/>
      <c r="E63" s="17">
        <v>138.75700000000001</v>
      </c>
      <c r="F63" s="17">
        <v>-202.14699999999999</v>
      </c>
      <c r="G63" s="14">
        <v>0</v>
      </c>
      <c r="H63" s="13"/>
      <c r="I63" s="13" t="s">
        <v>96</v>
      </c>
      <c r="J63" s="13" t="s">
        <v>81</v>
      </c>
      <c r="K63" s="13"/>
      <c r="L63" s="13">
        <f t="shared" si="11"/>
        <v>138.75700000000001</v>
      </c>
      <c r="M63" s="13"/>
      <c r="N63" s="13"/>
      <c r="O63" s="13"/>
      <c r="P63" s="13">
        <f t="shared" si="12"/>
        <v>27.7514</v>
      </c>
      <c r="Q63" s="15"/>
      <c r="R63" s="15"/>
      <c r="S63" s="13"/>
      <c r="T63" s="13">
        <f t="shared" si="13"/>
        <v>-7.2842090849470651</v>
      </c>
      <c r="U63" s="13">
        <f t="shared" si="14"/>
        <v>-7.2842090849470651</v>
      </c>
      <c r="V63" s="13">
        <v>19.673999999999999</v>
      </c>
      <c r="W63" s="13">
        <v>33.543999999999997</v>
      </c>
      <c r="X63" s="13">
        <v>40.716000000000001</v>
      </c>
      <c r="Y63" s="13">
        <v>17.152799999999999</v>
      </c>
      <c r="Z63" s="13">
        <v>29.183599999999998</v>
      </c>
      <c r="AA63" s="13">
        <v>31.096599999999999</v>
      </c>
      <c r="AB63" s="13">
        <v>28.802600000000002</v>
      </c>
      <c r="AC63" s="13">
        <v>29.346</v>
      </c>
      <c r="AD63" s="13"/>
      <c r="AE63" s="13"/>
      <c r="AF63" s="1">
        <f>VLOOKUP(A:A,[1]Sheet!$A:$AK,37,0)</f>
        <v>0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3" t="s">
        <v>107</v>
      </c>
      <c r="B64" s="13" t="s">
        <v>48</v>
      </c>
      <c r="C64" s="13">
        <v>-33</v>
      </c>
      <c r="D64" s="13"/>
      <c r="E64" s="17">
        <v>71</v>
      </c>
      <c r="F64" s="17">
        <v>-108</v>
      </c>
      <c r="G64" s="14">
        <v>0</v>
      </c>
      <c r="H64" s="13"/>
      <c r="I64" s="13" t="s">
        <v>96</v>
      </c>
      <c r="J64" s="13" t="s">
        <v>84</v>
      </c>
      <c r="K64" s="13"/>
      <c r="L64" s="13">
        <f t="shared" si="11"/>
        <v>71</v>
      </c>
      <c r="M64" s="13"/>
      <c r="N64" s="13"/>
      <c r="O64" s="13"/>
      <c r="P64" s="13">
        <f t="shared" si="12"/>
        <v>14.2</v>
      </c>
      <c r="Q64" s="15"/>
      <c r="R64" s="15"/>
      <c r="S64" s="13"/>
      <c r="T64" s="13">
        <f t="shared" si="13"/>
        <v>-7.6056338028169019</v>
      </c>
      <c r="U64" s="13">
        <f t="shared" si="14"/>
        <v>-7.6056338028169019</v>
      </c>
      <c r="V64" s="13">
        <v>15.4</v>
      </c>
      <c r="W64" s="13">
        <v>13</v>
      </c>
      <c r="X64" s="13">
        <v>17</v>
      </c>
      <c r="Y64" s="13">
        <v>5</v>
      </c>
      <c r="Z64" s="13">
        <v>13.2</v>
      </c>
      <c r="AA64" s="13">
        <v>13.2</v>
      </c>
      <c r="AB64" s="13">
        <v>15.2</v>
      </c>
      <c r="AC64" s="13">
        <v>10.8</v>
      </c>
      <c r="AD64" s="13"/>
      <c r="AE64" s="13"/>
      <c r="AF64" s="1">
        <f>VLOOKUP(A:A,[1]Sheet!$A:$AK,37,0)</f>
        <v>0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3" t="s">
        <v>108</v>
      </c>
      <c r="B65" s="13" t="s">
        <v>35</v>
      </c>
      <c r="C65" s="13">
        <v>-48.545999999999999</v>
      </c>
      <c r="D65" s="13"/>
      <c r="E65" s="17">
        <v>100.065</v>
      </c>
      <c r="F65" s="17">
        <v>-150.31299999999999</v>
      </c>
      <c r="G65" s="14">
        <v>0</v>
      </c>
      <c r="H65" s="13"/>
      <c r="I65" s="13" t="s">
        <v>96</v>
      </c>
      <c r="J65" s="13" t="s">
        <v>87</v>
      </c>
      <c r="K65" s="13"/>
      <c r="L65" s="13">
        <f t="shared" si="11"/>
        <v>100.065</v>
      </c>
      <c r="M65" s="13"/>
      <c r="N65" s="13"/>
      <c r="O65" s="13"/>
      <c r="P65" s="13">
        <f t="shared" si="12"/>
        <v>20.012999999999998</v>
      </c>
      <c r="Q65" s="15"/>
      <c r="R65" s="15"/>
      <c r="S65" s="13"/>
      <c r="T65" s="13">
        <f t="shared" si="13"/>
        <v>-7.5107680007994801</v>
      </c>
      <c r="U65" s="13">
        <f t="shared" si="14"/>
        <v>-7.5107680007994801</v>
      </c>
      <c r="V65" s="13">
        <v>16.002600000000001</v>
      </c>
      <c r="W65" s="13">
        <v>19.5852</v>
      </c>
      <c r="X65" s="13">
        <v>31.197600000000001</v>
      </c>
      <c r="Y65" s="13">
        <v>17.340399999999999</v>
      </c>
      <c r="Z65" s="13">
        <v>20.048200000000001</v>
      </c>
      <c r="AA65" s="13">
        <v>19.840800000000002</v>
      </c>
      <c r="AB65" s="13">
        <v>35.268999999999998</v>
      </c>
      <c r="AC65" s="13">
        <v>16.651800000000001</v>
      </c>
      <c r="AD65" s="13"/>
      <c r="AE65" s="13"/>
      <c r="AF65" s="1">
        <f>VLOOKUP(A:A,[1]Sheet!$A:$AK,37,0)</f>
        <v>0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0" t="s">
        <v>109</v>
      </c>
      <c r="B66" s="10"/>
      <c r="C66" s="10">
        <v>-25.29</v>
      </c>
      <c r="D66" s="10"/>
      <c r="E66" s="10">
        <v>3.99</v>
      </c>
      <c r="F66" s="10">
        <v>-25.29</v>
      </c>
      <c r="G66" s="11">
        <v>0</v>
      </c>
      <c r="H66" s="10"/>
      <c r="I66" s="16" t="s">
        <v>110</v>
      </c>
      <c r="J66" s="10"/>
      <c r="K66" s="10"/>
      <c r="L66" s="10">
        <f t="shared" si="11"/>
        <v>3.99</v>
      </c>
      <c r="M66" s="10"/>
      <c r="N66" s="10"/>
      <c r="O66" s="10"/>
      <c r="P66" s="10">
        <f t="shared" si="12"/>
        <v>0.79800000000000004</v>
      </c>
      <c r="Q66" s="12"/>
      <c r="R66" s="12"/>
      <c r="S66" s="10"/>
      <c r="T66" s="10">
        <f t="shared" si="13"/>
        <v>-31.69172932330827</v>
      </c>
      <c r="U66" s="10">
        <f t="shared" si="14"/>
        <v>-31.69172932330827</v>
      </c>
      <c r="V66" s="10">
        <v>8.8360000000000003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 t="s">
        <v>111</v>
      </c>
      <c r="AE66" s="10">
        <f>G66*Q66</f>
        <v>0</v>
      </c>
      <c r="AF66" s="1">
        <f>VLOOKUP(A:A,[1]Sheet!$A:$AK,37,0)</f>
        <v>0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3" t="s">
        <v>112</v>
      </c>
      <c r="B67" s="13" t="s">
        <v>48</v>
      </c>
      <c r="C67" s="13">
        <v>-22</v>
      </c>
      <c r="D67" s="13"/>
      <c r="E67" s="13"/>
      <c r="F67" s="17">
        <v>-22</v>
      </c>
      <c r="G67" s="14">
        <v>0</v>
      </c>
      <c r="H67" s="13"/>
      <c r="I67" s="13" t="s">
        <v>96</v>
      </c>
      <c r="J67" s="13" t="s">
        <v>94</v>
      </c>
      <c r="K67" s="13"/>
      <c r="L67" s="13">
        <f t="shared" si="11"/>
        <v>0</v>
      </c>
      <c r="M67" s="13"/>
      <c r="N67" s="13"/>
      <c r="O67" s="13"/>
      <c r="P67" s="13">
        <f t="shared" si="12"/>
        <v>0</v>
      </c>
      <c r="Q67" s="15"/>
      <c r="R67" s="15"/>
      <c r="S67" s="13"/>
      <c r="T67" s="13" t="e">
        <f t="shared" si="13"/>
        <v>#DIV/0!</v>
      </c>
      <c r="U67" s="13" t="e">
        <f t="shared" si="14"/>
        <v>#DIV/0!</v>
      </c>
      <c r="V67" s="13">
        <v>4.4000000000000004</v>
      </c>
      <c r="W67" s="13">
        <v>3.4</v>
      </c>
      <c r="X67" s="13">
        <v>4.8</v>
      </c>
      <c r="Y67" s="13">
        <v>0.2</v>
      </c>
      <c r="Z67" s="13">
        <v>0</v>
      </c>
      <c r="AA67" s="13">
        <v>0</v>
      </c>
      <c r="AB67" s="13">
        <v>0</v>
      </c>
      <c r="AC67" s="13">
        <v>0</v>
      </c>
      <c r="AD67" s="13"/>
      <c r="AE67" s="13"/>
      <c r="AF67" s="1">
        <f>VLOOKUP(A:A,[1]Sheet!$A:$AK,37,0)</f>
        <v>0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</sheetData>
  <autoFilter ref="A3:AE67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2025-10-30T15:15:31Z</dcterms:created>
  <dcterms:modified xsi:type="dcterms:W3CDTF">2025-10-31T13:04:18Z</dcterms:modified>
</cp:coreProperties>
</file>