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UZ\2025\10,25\23,10,25 ПОКОМ КИ Ташкент\"/>
    </mc:Choice>
  </mc:AlternateContent>
  <xr:revisionPtr revIDLastSave="0" documentId="13_ncr:1_{D9814C0A-58DF-4A9F-A89C-5A7C2E27AC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10" i="1"/>
  <c r="S11" i="1"/>
  <c r="S12" i="1"/>
  <c r="S13" i="1"/>
  <c r="S14" i="1"/>
  <c r="S15" i="1"/>
  <c r="S16" i="1"/>
  <c r="S17" i="1"/>
  <c r="S18" i="1"/>
  <c r="S1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2" i="1"/>
  <c r="S43" i="1"/>
  <c r="S45" i="1"/>
  <c r="S46" i="1"/>
  <c r="S47" i="1"/>
  <c r="S48" i="1"/>
  <c r="S49" i="1"/>
  <c r="S50" i="1"/>
  <c r="S51" i="1"/>
  <c r="S52" i="1"/>
  <c r="S6" i="1"/>
  <c r="AG8" i="1" l="1"/>
  <c r="AG10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36" i="1"/>
  <c r="AG38" i="1"/>
  <c r="AG40" i="1"/>
  <c r="AG42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7" i="1"/>
  <c r="AG9" i="1"/>
  <c r="AG11" i="1"/>
  <c r="AG13" i="1"/>
  <c r="AG15" i="1"/>
  <c r="AG17" i="1"/>
  <c r="AG19" i="1"/>
  <c r="AG21" i="1"/>
  <c r="AG23" i="1"/>
  <c r="AG25" i="1"/>
  <c r="AG27" i="1"/>
  <c r="AG29" i="1"/>
  <c r="AG31" i="1"/>
  <c r="AG33" i="1"/>
  <c r="AG35" i="1"/>
  <c r="AG37" i="1"/>
  <c r="AG39" i="1"/>
  <c r="AG41" i="1"/>
  <c r="AG43" i="1"/>
  <c r="AG45" i="1"/>
  <c r="AG47" i="1"/>
  <c r="AG49" i="1"/>
  <c r="AG51" i="1"/>
  <c r="AG53" i="1"/>
  <c r="AG55" i="1"/>
  <c r="AG57" i="1"/>
  <c r="AG59" i="1"/>
  <c r="AG61" i="1"/>
  <c r="AG63" i="1"/>
  <c r="AG65" i="1"/>
  <c r="AG6" i="1"/>
  <c r="S5" i="1" l="1"/>
  <c r="AI5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" i="1"/>
  <c r="AH5" i="1" l="1"/>
  <c r="Q67" i="1" l="1"/>
  <c r="W67" i="1" s="1"/>
  <c r="L67" i="1"/>
  <c r="Q66" i="1"/>
  <c r="V66" i="1" s="1"/>
  <c r="L66" i="1"/>
  <c r="Q65" i="1"/>
  <c r="W65" i="1" s="1"/>
  <c r="L65" i="1"/>
  <c r="Q64" i="1"/>
  <c r="W64" i="1" s="1"/>
  <c r="L64" i="1"/>
  <c r="Q63" i="1"/>
  <c r="W63" i="1" s="1"/>
  <c r="L63" i="1"/>
  <c r="Q62" i="1"/>
  <c r="V62" i="1" s="1"/>
  <c r="L62" i="1"/>
  <c r="Q61" i="1"/>
  <c r="W61" i="1" s="1"/>
  <c r="L61" i="1"/>
  <c r="Q60" i="1"/>
  <c r="W60" i="1" s="1"/>
  <c r="L60" i="1"/>
  <c r="Q59" i="1"/>
  <c r="W59" i="1" s="1"/>
  <c r="L59" i="1"/>
  <c r="Q58" i="1"/>
  <c r="W58" i="1" s="1"/>
  <c r="L58" i="1"/>
  <c r="Q57" i="1"/>
  <c r="V57" i="1" s="1"/>
  <c r="L57" i="1"/>
  <c r="Q56" i="1"/>
  <c r="W56" i="1" s="1"/>
  <c r="L56" i="1"/>
  <c r="Q55" i="1"/>
  <c r="W55" i="1" s="1"/>
  <c r="L55" i="1"/>
  <c r="Q54" i="1"/>
  <c r="W54" i="1" s="1"/>
  <c r="L54" i="1"/>
  <c r="Q53" i="1"/>
  <c r="W53" i="1" s="1"/>
  <c r="L53" i="1"/>
  <c r="F52" i="1"/>
  <c r="E52" i="1"/>
  <c r="Q52" i="1" s="1"/>
  <c r="Q51" i="1"/>
  <c r="W51" i="1" s="1"/>
  <c r="L51" i="1"/>
  <c r="Q50" i="1"/>
  <c r="L50" i="1"/>
  <c r="Q49" i="1"/>
  <c r="W49" i="1" s="1"/>
  <c r="L49" i="1"/>
  <c r="Q48" i="1"/>
  <c r="W48" i="1" s="1"/>
  <c r="L48" i="1"/>
  <c r="Q47" i="1"/>
  <c r="W47" i="1" s="1"/>
  <c r="L47" i="1"/>
  <c r="Q46" i="1"/>
  <c r="L46" i="1"/>
  <c r="F45" i="1"/>
  <c r="E45" i="1"/>
  <c r="L45" i="1" s="1"/>
  <c r="Q44" i="1"/>
  <c r="L44" i="1"/>
  <c r="F43" i="1"/>
  <c r="E43" i="1"/>
  <c r="Q43" i="1" s="1"/>
  <c r="Q42" i="1"/>
  <c r="W42" i="1" s="1"/>
  <c r="L42" i="1"/>
  <c r="Q41" i="1"/>
  <c r="W41" i="1" s="1"/>
  <c r="L41" i="1"/>
  <c r="F40" i="1"/>
  <c r="E40" i="1"/>
  <c r="Q40" i="1" s="1"/>
  <c r="Q39" i="1"/>
  <c r="R39" i="1" s="1"/>
  <c r="L39" i="1"/>
  <c r="Q38" i="1"/>
  <c r="W38" i="1" s="1"/>
  <c r="L38" i="1"/>
  <c r="Q37" i="1"/>
  <c r="W37" i="1" s="1"/>
  <c r="L37" i="1"/>
  <c r="F36" i="1"/>
  <c r="E36" i="1"/>
  <c r="Q36" i="1" s="1"/>
  <c r="F35" i="1"/>
  <c r="E35" i="1"/>
  <c r="Q35" i="1" s="1"/>
  <c r="F34" i="1"/>
  <c r="E34" i="1"/>
  <c r="Q34" i="1" s="1"/>
  <c r="F33" i="1"/>
  <c r="E33" i="1"/>
  <c r="Q33" i="1" s="1"/>
  <c r="F32" i="1"/>
  <c r="E32" i="1"/>
  <c r="Q32" i="1" s="1"/>
  <c r="F31" i="1"/>
  <c r="E31" i="1"/>
  <c r="Q31" i="1" s="1"/>
  <c r="Q30" i="1"/>
  <c r="W30" i="1" s="1"/>
  <c r="L30" i="1"/>
  <c r="Q29" i="1"/>
  <c r="W29" i="1" s="1"/>
  <c r="L29" i="1"/>
  <c r="Q28" i="1"/>
  <c r="W28" i="1" s="1"/>
  <c r="L28" i="1"/>
  <c r="Q27" i="1"/>
  <c r="W27" i="1" s="1"/>
  <c r="L27" i="1"/>
  <c r="Q26" i="1"/>
  <c r="W26" i="1" s="1"/>
  <c r="L26" i="1"/>
  <c r="Q25" i="1"/>
  <c r="W25" i="1" s="1"/>
  <c r="L25" i="1"/>
  <c r="F24" i="1"/>
  <c r="E24" i="1"/>
  <c r="Q24" i="1" s="1"/>
  <c r="Q23" i="1"/>
  <c r="W23" i="1" s="1"/>
  <c r="L23" i="1"/>
  <c r="Q22" i="1"/>
  <c r="W22" i="1" s="1"/>
  <c r="L22" i="1"/>
  <c r="F21" i="1"/>
  <c r="E21" i="1"/>
  <c r="Q21" i="1" s="1"/>
  <c r="Q20" i="1"/>
  <c r="W20" i="1" s="1"/>
  <c r="L20" i="1"/>
  <c r="Q19" i="1"/>
  <c r="L19" i="1"/>
  <c r="Q18" i="1"/>
  <c r="W18" i="1" s="1"/>
  <c r="L18" i="1"/>
  <c r="Q17" i="1"/>
  <c r="W17" i="1" s="1"/>
  <c r="L17" i="1"/>
  <c r="F16" i="1"/>
  <c r="E16" i="1"/>
  <c r="Q16" i="1" s="1"/>
  <c r="E15" i="1"/>
  <c r="Q15" i="1" s="1"/>
  <c r="R15" i="1" s="1"/>
  <c r="Q14" i="1"/>
  <c r="W14" i="1" s="1"/>
  <c r="L14" i="1"/>
  <c r="Q13" i="1"/>
  <c r="R13" i="1" s="1"/>
  <c r="L13" i="1"/>
  <c r="Q12" i="1"/>
  <c r="W12" i="1" s="1"/>
  <c r="L12" i="1"/>
  <c r="Q11" i="1"/>
  <c r="W11" i="1" s="1"/>
  <c r="L11" i="1"/>
  <c r="Q10" i="1"/>
  <c r="W10" i="1" s="1"/>
  <c r="L10" i="1"/>
  <c r="Q9" i="1"/>
  <c r="V9" i="1" s="1"/>
  <c r="L9" i="1"/>
  <c r="Q8" i="1"/>
  <c r="W8" i="1" s="1"/>
  <c r="L8" i="1"/>
  <c r="Q7" i="1"/>
  <c r="W7" i="1" s="1"/>
  <c r="L7" i="1"/>
  <c r="Q6" i="1"/>
  <c r="W6" i="1" s="1"/>
  <c r="L6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R32" i="1" l="1"/>
  <c r="R21" i="1"/>
  <c r="R43" i="1"/>
  <c r="R18" i="1"/>
  <c r="R52" i="1"/>
  <c r="R16" i="1"/>
  <c r="V59" i="1"/>
  <c r="R34" i="1"/>
  <c r="R10" i="1"/>
  <c r="R26" i="1"/>
  <c r="R14" i="1"/>
  <c r="R37" i="1"/>
  <c r="V39" i="1"/>
  <c r="V64" i="1"/>
  <c r="R22" i="1"/>
  <c r="R23" i="1"/>
  <c r="R25" i="1"/>
  <c r="R48" i="1"/>
  <c r="R27" i="1"/>
  <c r="V19" i="1"/>
  <c r="R50" i="1"/>
  <c r="W36" i="1"/>
  <c r="R30" i="1"/>
  <c r="V13" i="1"/>
  <c r="Q45" i="1"/>
  <c r="W62" i="1"/>
  <c r="W66" i="1"/>
  <c r="V11" i="1"/>
  <c r="W34" i="1"/>
  <c r="W9" i="1"/>
  <c r="L36" i="1"/>
  <c r="W46" i="1"/>
  <c r="V36" i="1"/>
  <c r="V54" i="1"/>
  <c r="W19" i="1"/>
  <c r="L43" i="1"/>
  <c r="W13" i="1"/>
  <c r="W21" i="1"/>
  <c r="W57" i="1"/>
  <c r="L21" i="1"/>
  <c r="W50" i="1"/>
  <c r="W39" i="1"/>
  <c r="W16" i="1"/>
  <c r="W24" i="1"/>
  <c r="V24" i="1"/>
  <c r="W43" i="1"/>
  <c r="V43" i="1"/>
  <c r="W40" i="1"/>
  <c r="V40" i="1"/>
  <c r="W31" i="1"/>
  <c r="W32" i="1"/>
  <c r="W35" i="1"/>
  <c r="W33" i="1"/>
  <c r="V33" i="1"/>
  <c r="W15" i="1"/>
  <c r="V15" i="1"/>
  <c r="W52" i="1"/>
  <c r="V52" i="1"/>
  <c r="V63" i="1"/>
  <c r="V17" i="1"/>
  <c r="L32" i="1"/>
  <c r="V38" i="1"/>
  <c r="V42" i="1"/>
  <c r="E5" i="1"/>
  <c r="L35" i="1"/>
  <c r="V53" i="1"/>
  <c r="V58" i="1"/>
  <c r="F5" i="1"/>
  <c r="V32" i="1"/>
  <c r="V6" i="1"/>
  <c r="V29" i="1"/>
  <c r="V35" i="1"/>
  <c r="L15" i="1"/>
  <c r="V51" i="1"/>
  <c r="V55" i="1"/>
  <c r="V60" i="1"/>
  <c r="V65" i="1"/>
  <c r="L33" i="1"/>
  <c r="V7" i="1"/>
  <c r="V26" i="1"/>
  <c r="L40" i="1"/>
  <c r="W44" i="1"/>
  <c r="V56" i="1"/>
  <c r="V61" i="1"/>
  <c r="V12" i="1"/>
  <c r="L16" i="1"/>
  <c r="L31" i="1"/>
  <c r="L34" i="1"/>
  <c r="L52" i="1"/>
  <c r="V20" i="1"/>
  <c r="V31" i="1"/>
  <c r="L24" i="1"/>
  <c r="V34" i="1"/>
  <c r="V41" i="1"/>
  <c r="V67" i="1"/>
  <c r="V16" i="1" l="1"/>
  <c r="V21" i="1"/>
  <c r="V37" i="1"/>
  <c r="V14" i="1"/>
  <c r="V23" i="1"/>
  <c r="V10" i="1"/>
  <c r="V47" i="1"/>
  <c r="V8" i="1"/>
  <c r="V28" i="1"/>
  <c r="V50" i="1"/>
  <c r="V22" i="1"/>
  <c r="W45" i="1"/>
  <c r="V27" i="1"/>
  <c r="V49" i="1"/>
  <c r="V48" i="1"/>
  <c r="R5" i="1"/>
  <c r="Q5" i="1"/>
  <c r="V18" i="1"/>
  <c r="V25" i="1"/>
  <c r="V46" i="1"/>
  <c r="V30" i="1"/>
  <c r="V44" i="1"/>
  <c r="L5" i="1"/>
  <c r="AG5" i="1" l="1"/>
  <c r="V45" i="1"/>
</calcChain>
</file>

<file path=xl/sharedStrings.xml><?xml version="1.0" encoding="utf-8"?>
<sst xmlns="http://schemas.openxmlformats.org/spreadsheetml/2006/main" count="266" uniqueCount="120">
  <si>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</si>
  <si>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</si>
  <si>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</si>
  <si>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</si>
  <si>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</si>
  <si>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</si>
  <si>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</si>
  <si>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</si>
  <si>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</si>
  <si>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</si>
  <si>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</si>
  <si>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</si>
  <si>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</si>
  <si>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</si>
  <si>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</si>
  <si>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</si>
  <si>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</si>
  <si>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</si>
  <si>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</si>
  <si>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</si>
  <si>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</si>
  <si>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</si>
  <si>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</si>
  <si>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</si>
  <si>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</si>
  <si>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22,10,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</si>
  <si>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</si>
  <si>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</si>
  <si>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</si>
  <si>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</si>
  <si>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</si>
  <si>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</si>
  <si>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</si>
  <si>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</si>
  <si>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</si>
  <si>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0178 Ветчины Нежная Особая Особая Весовые П/а Особый рецепт большой батон  ПОКОМ</t>
  </si>
  <si>
    <t>кг</t>
  </si>
  <si>
    <t>матрица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</si>
  <si>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</si>
  <si>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</si>
  <si>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</si>
  <si>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</si>
  <si>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</si>
  <si>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</si>
  <si>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</si>
  <si>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</si>
  <si>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</si>
  <si>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</si>
  <si>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</si>
  <si>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</si>
  <si>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</si>
  <si>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</si>
  <si>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</si>
  <si>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</si>
  <si>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</si>
  <si>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</si>
  <si>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</si>
  <si>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</si>
  <si>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</si>
  <si>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</si>
  <si>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</si>
  <si>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</si>
  <si>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</si>
  <si>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</si>
  <si>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</si>
  <si>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</si>
  <si>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</si>
  <si>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</si>
  <si>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</si>
  <si>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нужно увеличить продажи!!!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</si>
  <si>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</si>
  <si>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</si>
  <si>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</si>
  <si>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</si>
  <si>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</si>
  <si>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</si>
  <si>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</si>
  <si>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</si>
  <si>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</si>
  <si>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</si>
  <si>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</si>
  <si>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11,10,25 продано 141шт. (Тимофеева Кристина (ФЕРГАНА)) / 14,11,25 полный возврат 141шт.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</si>
  <si>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</si>
  <si>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</si>
  <si>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</si>
  <si>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</si>
  <si>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</si>
  <si>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</si>
  <si>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</si>
  <si>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</si>
  <si>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</si>
  <si>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</si>
  <si>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</si>
  <si>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</si>
  <si>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</si>
  <si>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</si>
  <si>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</si>
  <si>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</si>
  <si>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</si>
  <si>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</si>
  <si>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</si>
  <si>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</si>
  <si>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</si>
  <si>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</si>
  <si>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</si>
  <si>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</si>
  <si>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</si>
  <si>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</si>
  <si>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</si>
  <si>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</si>
  <si>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t>БОНУС_Колбаса «Филедворская по-стародворски» Весовой п/а ТМ «Стародворье»  ПОКОМ</t>
  </si>
  <si>
    <t>???</t>
  </si>
  <si>
    <t>В МАТРИЦЕ НЕТ Филедворская по-стародворски» Весовой!!!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</si>
  <si>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17,09,25 списание 25кг</t>
    </r>
  </si>
  <si>
    <t>НШ</t>
  </si>
  <si>
    <t>предл</t>
  </si>
  <si>
    <t>заказ</t>
  </si>
  <si>
    <t>29,10,</t>
  </si>
  <si>
    <t>на вывод</t>
  </si>
  <si>
    <t>18,09,25 списание недостача 69кг / вывод (Шиганцов)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</si>
</sst>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  <xf numFmtId="164" fontId="4" fillId="9" borderId="1" xfId="1" applyNumberFormat="1" applyFont="1" applyFill="1"/>
    <xf numFmtId="164" fontId="7" fillId="9" borderId="1" xfId="1" applyNumberFormat="1" applyFont="1" applyFill="1"/>
    <xf numFmtId="164" fontId="8" fillId="9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0,25%20&#1090;&#1096;&#1088;&#1089;&#1095;%20&#1087;&#1086;&#1082;%20&#1082;&#1080;%20&#1086;&#1090;%20&#1064;&#1080;&#1075;&#1072;&#1085;&#1094;&#1086;&#1074;&#1072;%20(&#1089;&#1086;&#1075;&#1083;&#1072;&#1089;&#1086;&#1074;&#1072;&#1083;&#1072;%20&#1064;&#1091;&#1074;&#1072;&#1083;&#1086;&#1074;&#1072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10,25%20&#1090;&#1096;&#1088;&#1089;&#1095;%20&#1087;&#1086;&#1082;%20&#1082;&#1080;.&#1053;&#1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/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/>
          <cell r="AF3" t="str">
            <v>комментарии</v>
          </cell>
          <cell r="AG3" t="str">
            <v>вес</v>
          </cell>
          <cell r="AH3" t="str">
            <v xml:space="preserve">остаток в кг </v>
          </cell>
          <cell r="AI3" t="str">
            <v>машина в пути 1 кг</v>
          </cell>
          <cell r="AJ3" t="str">
            <v>машина в пути 2 кг</v>
          </cell>
          <cell r="AK3" t="str">
            <v>продажи в 1 о.д</v>
          </cell>
          <cell r="AL3" t="str">
            <v xml:space="preserve">прогноз остатка в дней </v>
          </cell>
          <cell r="AM3" t="str">
            <v>заказ  ТМ</v>
          </cell>
        </row>
        <row r="4">
          <cell r="A4" t="str">
            <v>БОНУС_Колбаса «Филедворская по-стародворски» Весовой п/а ТМ «Стародворье»  ПОКОМ</v>
          </cell>
          <cell r="B4"/>
          <cell r="C4"/>
          <cell r="D4"/>
          <cell r="E4">
            <v>44.18</v>
          </cell>
          <cell r="F4">
            <v>-25.29</v>
          </cell>
          <cell r="G4" t="str">
            <v>???</v>
          </cell>
          <cell r="H4" t="str">
            <v>???</v>
          </cell>
          <cell r="I4" t="str">
            <v>???</v>
          </cell>
          <cell r="J4"/>
          <cell r="K4"/>
          <cell r="L4">
            <v>44.18</v>
          </cell>
          <cell r="M4"/>
          <cell r="N4"/>
          <cell r="O4"/>
          <cell r="P4"/>
          <cell r="Q4">
            <v>8.8360000000000003</v>
          </cell>
          <cell r="R4"/>
          <cell r="S4"/>
          <cell r="T4"/>
          <cell r="U4">
            <v>-2.8621548211860568</v>
          </cell>
          <cell r="V4">
            <v>-2.8621548211860568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 t="e">
            <v>#VALUE!</v>
          </cell>
          <cell r="AF4" t="str">
            <v>В МАТРИЦЕ НЕТ Филедворская по-стародворски» Весовой!!!</v>
          </cell>
          <cell r="AG4"/>
          <cell r="AH4" t="e">
            <v>#VALUE!</v>
          </cell>
          <cell r="AI4" t="e">
            <v>#VALUE!</v>
          </cell>
          <cell r="AJ4" t="e">
            <v>#VALUE!</v>
          </cell>
          <cell r="AK4" t="e">
            <v>#VALUE!</v>
          </cell>
          <cell r="AL4" t="e">
            <v>#VALUE!</v>
          </cell>
          <cell r="AM4"/>
        </row>
        <row r="5">
          <cell r="A5"/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O5" t="str">
            <v>15,10,</v>
          </cell>
          <cell r="P5" t="str">
            <v>22,10,</v>
          </cell>
          <cell r="Q5" t="str">
            <v>23,10,</v>
          </cell>
          <cell r="R5"/>
          <cell r="S5"/>
          <cell r="T5"/>
          <cell r="U5"/>
          <cell r="V5"/>
          <cell r="W5" t="str">
            <v>16,10,</v>
          </cell>
          <cell r="X5" t="str">
            <v>09,10,</v>
          </cell>
          <cell r="Y5" t="str">
            <v>02,10,</v>
          </cell>
          <cell r="Z5" t="str">
            <v>25,09,</v>
          </cell>
          <cell r="AA5" t="str">
            <v>18,09,</v>
          </cell>
          <cell r="AB5" t="str">
            <v>11,09,</v>
          </cell>
          <cell r="AC5" t="str">
            <v>04,09,</v>
          </cell>
          <cell r="AD5" t="str">
            <v>28,08,</v>
          </cell>
          <cell r="AE5"/>
          <cell r="AF5"/>
          <cell r="AG5"/>
          <cell r="AH5" t="str">
            <v>кг</v>
          </cell>
          <cell r="AI5" t="str">
            <v>кг</v>
          </cell>
          <cell r="AJ5" t="str">
            <v>кг</v>
          </cell>
          <cell r="AK5" t="str">
            <v>кг</v>
          </cell>
          <cell r="AL5"/>
          <cell r="AM5" t="str">
            <v>кг</v>
          </cell>
        </row>
        <row r="6">
          <cell r="A6" t="str">
            <v>2074-Сосиски Молочные для завтрака Особый рецепт</v>
          </cell>
          <cell r="B6" t="str">
            <v>кг</v>
          </cell>
          <cell r="C6">
            <v>1401.53</v>
          </cell>
          <cell r="D6"/>
          <cell r="E6">
            <v>822.84</v>
          </cell>
          <cell r="F6">
            <v>648</v>
          </cell>
          <cell r="G6">
            <v>1</v>
          </cell>
          <cell r="H6">
            <v>40</v>
          </cell>
          <cell r="I6" t="str">
            <v>матрица</v>
          </cell>
          <cell r="J6"/>
          <cell r="K6"/>
          <cell r="L6">
            <v>822.84</v>
          </cell>
          <cell r="M6"/>
          <cell r="N6"/>
          <cell r="O6">
            <v>1000</v>
          </cell>
          <cell r="P6">
            <v>1000</v>
          </cell>
          <cell r="Q6">
            <v>164.56800000000001</v>
          </cell>
          <cell r="R6"/>
          <cell r="S6"/>
          <cell r="T6"/>
          <cell r="U6">
            <v>16.09061299888192</v>
          </cell>
          <cell r="V6">
            <v>16.09061299888192</v>
          </cell>
          <cell r="W6">
            <v>159.911</v>
          </cell>
          <cell r="X6">
            <v>226.24279999999999</v>
          </cell>
          <cell r="Y6">
            <v>103.3708</v>
          </cell>
          <cell r="Z6">
            <v>172.51499999999999</v>
          </cell>
          <cell r="AA6">
            <v>191.07300000000001</v>
          </cell>
          <cell r="AB6">
            <v>175.99979999999999</v>
          </cell>
          <cell r="AC6">
            <v>179.94280000000001</v>
          </cell>
          <cell r="AD6">
            <v>128.83260000000001</v>
          </cell>
          <cell r="AE6">
            <v>179.88265000000001</v>
          </cell>
          <cell r="AF6"/>
          <cell r="AG6">
            <v>0</v>
          </cell>
          <cell r="AH6">
            <v>648</v>
          </cell>
          <cell r="AI6">
            <v>1000</v>
          </cell>
          <cell r="AJ6">
            <v>1000</v>
          </cell>
          <cell r="AK6">
            <v>179.88265000000001</v>
          </cell>
          <cell r="AL6">
            <v>18.612134077411021</v>
          </cell>
          <cell r="AM6">
            <v>700</v>
          </cell>
        </row>
        <row r="7">
          <cell r="A7" t="str">
            <v>1721-Сосиски Вязанка Сливочные ТМ Стародворские колбасы</v>
          </cell>
          <cell r="B7" t="str">
            <v>кг</v>
          </cell>
          <cell r="C7">
            <v>934.48800000000006</v>
          </cell>
          <cell r="D7"/>
          <cell r="E7">
            <v>469.84800000000001</v>
          </cell>
          <cell r="F7">
            <v>336</v>
          </cell>
          <cell r="G7">
            <v>1</v>
          </cell>
          <cell r="H7">
            <v>45</v>
          </cell>
          <cell r="I7" t="str">
            <v>матрица</v>
          </cell>
          <cell r="J7"/>
          <cell r="K7"/>
          <cell r="L7">
            <v>469.84800000000001</v>
          </cell>
          <cell r="M7"/>
          <cell r="N7"/>
          <cell r="O7">
            <v>700</v>
          </cell>
          <cell r="P7">
            <v>550</v>
          </cell>
          <cell r="Q7">
            <v>93.9696</v>
          </cell>
          <cell r="R7"/>
          <cell r="S7"/>
          <cell r="T7"/>
          <cell r="U7">
            <v>16.877798777476972</v>
          </cell>
          <cell r="V7">
            <v>16.877798777476972</v>
          </cell>
          <cell r="W7">
            <v>96.637199999999993</v>
          </cell>
          <cell r="X7">
            <v>145.0078</v>
          </cell>
          <cell r="Y7">
            <v>75.780600000000007</v>
          </cell>
          <cell r="Z7">
            <v>99.303399999999996</v>
          </cell>
          <cell r="AA7">
            <v>122.3514</v>
          </cell>
          <cell r="AB7">
            <v>104.4966</v>
          </cell>
          <cell r="AC7">
            <v>117.86499999999999</v>
          </cell>
          <cell r="AD7">
            <v>116.7268</v>
          </cell>
          <cell r="AE7">
            <v>111.00409999999999</v>
          </cell>
          <cell r="AF7" t="str">
            <v>18,09,25 списание недостача 154кг / по тф с НС уточнено</v>
          </cell>
          <cell r="AG7">
            <v>0</v>
          </cell>
          <cell r="AH7">
            <v>336</v>
          </cell>
          <cell r="AI7">
            <v>700</v>
          </cell>
          <cell r="AJ7">
            <v>550</v>
          </cell>
          <cell r="AK7">
            <v>111.00409999999999</v>
          </cell>
          <cell r="AL7">
            <v>19.062358957912366</v>
          </cell>
          <cell r="AM7">
            <v>530</v>
          </cell>
        </row>
        <row r="8">
          <cell r="A8" t="str">
            <v>1875-Колбаса Филейная оригинальная ТМ Особый рецепт в оболочке полиамид.  ПОКОМ</v>
          </cell>
          <cell r="B8" t="str">
            <v>кг</v>
          </cell>
          <cell r="C8">
            <v>916.27</v>
          </cell>
          <cell r="D8"/>
          <cell r="E8">
            <v>322.47199999999998</v>
          </cell>
          <cell r="F8">
            <v>636</v>
          </cell>
          <cell r="G8">
            <v>1</v>
          </cell>
          <cell r="H8">
            <v>60</v>
          </cell>
          <cell r="I8" t="str">
            <v>матрица</v>
          </cell>
          <cell r="J8"/>
          <cell r="K8"/>
          <cell r="L8">
            <v>322.47199999999998</v>
          </cell>
          <cell r="M8"/>
          <cell r="N8"/>
          <cell r="O8">
            <v>170</v>
          </cell>
          <cell r="P8">
            <v>760</v>
          </cell>
          <cell r="Q8">
            <v>64.494399999999999</v>
          </cell>
          <cell r="R8"/>
          <cell r="S8"/>
          <cell r="T8"/>
          <cell r="U8">
            <v>24.281177900716962</v>
          </cell>
          <cell r="V8">
            <v>24.281177900716962</v>
          </cell>
          <cell r="W8">
            <v>109.50020000000001</v>
          </cell>
          <cell r="X8">
            <v>85.315399999999997</v>
          </cell>
          <cell r="Y8">
            <v>40.558399999999999</v>
          </cell>
          <cell r="Z8">
            <v>112.6086</v>
          </cell>
          <cell r="AA8">
            <v>78.438000000000002</v>
          </cell>
          <cell r="AB8">
            <v>71.811800000000005</v>
          </cell>
          <cell r="AC8">
            <v>90.086799999999997</v>
          </cell>
          <cell r="AD8">
            <v>47.686799999999998</v>
          </cell>
          <cell r="AE8">
            <v>88.2363</v>
          </cell>
          <cell r="AF8" t="str">
            <v>нужно увеличить продажи!!!</v>
          </cell>
          <cell r="AG8">
            <v>0</v>
          </cell>
          <cell r="AH8">
            <v>636</v>
          </cell>
          <cell r="AI8">
            <v>170</v>
          </cell>
          <cell r="AJ8">
            <v>760</v>
          </cell>
          <cell r="AK8">
            <v>88.2363</v>
          </cell>
          <cell r="AL8">
            <v>19.901106460719681</v>
          </cell>
          <cell r="AM8">
            <v>190</v>
          </cell>
        </row>
        <row r="9">
          <cell r="A9" t="str">
            <v>1869-Колбаса Молочная ТМ Особый рецепт в оболочке полиамид большой батон.  ПОКОМ</v>
          </cell>
          <cell r="B9" t="str">
            <v>кг</v>
          </cell>
          <cell r="C9">
            <v>1126.402</v>
          </cell>
          <cell r="D9"/>
          <cell r="E9">
            <v>270.98400000000004</v>
          </cell>
          <cell r="F9">
            <v>465</v>
          </cell>
          <cell r="G9">
            <v>1</v>
          </cell>
          <cell r="H9">
            <v>60</v>
          </cell>
          <cell r="I9" t="str">
            <v>матрица</v>
          </cell>
          <cell r="J9"/>
          <cell r="K9"/>
          <cell r="L9">
            <v>270.98400000000004</v>
          </cell>
          <cell r="M9"/>
          <cell r="N9"/>
          <cell r="O9">
            <v>300</v>
          </cell>
          <cell r="P9">
            <v>630</v>
          </cell>
          <cell r="Q9">
            <v>54.19680000000001</v>
          </cell>
          <cell r="R9"/>
          <cell r="S9"/>
          <cell r="T9"/>
          <cell r="U9">
            <v>25.739527056948006</v>
          </cell>
          <cell r="V9">
            <v>25.739527056948006</v>
          </cell>
          <cell r="W9">
            <v>110.8276</v>
          </cell>
          <cell r="X9">
            <v>72.517799999999994</v>
          </cell>
          <cell r="Y9">
            <v>64.449600000000004</v>
          </cell>
          <cell r="Z9">
            <v>86.211199999999991</v>
          </cell>
          <cell r="AA9">
            <v>60.296599999999998</v>
          </cell>
          <cell r="AB9">
            <v>113.932</v>
          </cell>
          <cell r="AC9">
            <v>53.376399999999997</v>
          </cell>
          <cell r="AD9">
            <v>49.985799999999998</v>
          </cell>
          <cell r="AE9">
            <v>78.454049999999995</v>
          </cell>
          <cell r="AF9"/>
          <cell r="AG9">
            <v>0</v>
          </cell>
          <cell r="AH9">
            <v>465</v>
          </cell>
          <cell r="AI9">
            <v>300</v>
          </cell>
          <cell r="AJ9">
            <v>630</v>
          </cell>
          <cell r="AK9">
            <v>78.454049999999995</v>
          </cell>
          <cell r="AL9">
            <v>20.330371727144744</v>
          </cell>
          <cell r="AM9">
            <v>200</v>
          </cell>
        </row>
        <row r="10">
          <cell r="A10" t="str">
            <v>1867-Колбаса Филейная ТМ Особый рецепт в оболочке полиамид большой батон.  ПОКОМ</v>
          </cell>
          <cell r="B10" t="str">
            <v>кг</v>
          </cell>
          <cell r="C10">
            <v>848.83699999999999</v>
          </cell>
          <cell r="D10"/>
          <cell r="E10">
            <v>335.04500000000002</v>
          </cell>
          <cell r="F10">
            <v>540</v>
          </cell>
          <cell r="G10">
            <v>1</v>
          </cell>
          <cell r="H10">
            <v>60</v>
          </cell>
          <cell r="I10" t="str">
            <v>матрица</v>
          </cell>
          <cell r="J10"/>
          <cell r="K10"/>
          <cell r="L10">
            <v>335.04500000000002</v>
          </cell>
          <cell r="M10"/>
          <cell r="N10"/>
          <cell r="O10">
            <v>500</v>
          </cell>
          <cell r="P10">
            <v>190</v>
          </cell>
          <cell r="Q10">
            <v>67.009</v>
          </cell>
          <cell r="R10"/>
          <cell r="S10"/>
          <cell r="T10"/>
          <cell r="U10">
            <v>18.355743258368278</v>
          </cell>
          <cell r="V10">
            <v>18.355743258368278</v>
          </cell>
          <cell r="W10">
            <v>67.605999999999995</v>
          </cell>
          <cell r="X10">
            <v>98.049199999999999</v>
          </cell>
          <cell r="Y10">
            <v>63.814999999999998</v>
          </cell>
          <cell r="Z10">
            <v>70.668599999999998</v>
          </cell>
          <cell r="AA10">
            <v>63.731999999999992</v>
          </cell>
          <cell r="AB10">
            <v>107.76260000000001</v>
          </cell>
          <cell r="AC10">
            <v>62.413800000000002</v>
          </cell>
          <cell r="AD10">
            <v>63.05060000000001</v>
          </cell>
          <cell r="AE10">
            <v>76.14425</v>
          </cell>
          <cell r="AF10"/>
          <cell r="AG10">
            <v>0</v>
          </cell>
          <cell r="AH10">
            <v>540</v>
          </cell>
          <cell r="AI10">
            <v>500</v>
          </cell>
          <cell r="AJ10">
            <v>190</v>
          </cell>
          <cell r="AK10">
            <v>76.14425</v>
          </cell>
          <cell r="AL10">
            <v>19.436792666550659</v>
          </cell>
          <cell r="AM10">
            <v>250</v>
          </cell>
        </row>
        <row r="11">
          <cell r="A11" t="str">
            <v>1870-Колбаса Со шпиком ТМ Особый рецепт в оболочке полиамид большой батон.  ПОКОМ</v>
          </cell>
          <cell r="B11" t="str">
            <v>кг</v>
          </cell>
          <cell r="C11">
            <v>628.97199999999998</v>
          </cell>
          <cell r="D11"/>
          <cell r="E11">
            <v>341.90300000000002</v>
          </cell>
          <cell r="F11">
            <v>315</v>
          </cell>
          <cell r="G11">
            <v>1</v>
          </cell>
          <cell r="H11">
            <v>60</v>
          </cell>
          <cell r="I11" t="str">
            <v>матрица</v>
          </cell>
          <cell r="J11"/>
          <cell r="K11"/>
          <cell r="L11">
            <v>341.90300000000002</v>
          </cell>
          <cell r="M11"/>
          <cell r="N11"/>
          <cell r="O11">
            <v>500</v>
          </cell>
          <cell r="P11">
            <v>0</v>
          </cell>
          <cell r="Q11">
            <v>68.380600000000001</v>
          </cell>
          <cell r="R11">
            <v>415.85079999999994</v>
          </cell>
          <cell r="S11"/>
          <cell r="T11"/>
          <cell r="U11">
            <v>18</v>
          </cell>
          <cell r="V11">
            <v>11.918585095772777</v>
          </cell>
          <cell r="W11">
            <v>57.493399999999987</v>
          </cell>
          <cell r="X11">
            <v>94.940799999999996</v>
          </cell>
          <cell r="Y11">
            <v>52.801400000000001</v>
          </cell>
          <cell r="Z11">
            <v>55.516599999999997</v>
          </cell>
          <cell r="AA11">
            <v>57.593199999999989</v>
          </cell>
          <cell r="AB11">
            <v>90.404399999999995</v>
          </cell>
          <cell r="AC11">
            <v>53.662799999999997</v>
          </cell>
          <cell r="AD11">
            <v>44.398800000000001</v>
          </cell>
          <cell r="AE11">
            <v>64.294249999999991</v>
          </cell>
          <cell r="AF11"/>
          <cell r="AG11">
            <v>415.85079999999994</v>
          </cell>
          <cell r="AH11">
            <v>315</v>
          </cell>
          <cell r="AI11">
            <v>500</v>
          </cell>
          <cell r="AJ11">
            <v>0</v>
          </cell>
          <cell r="AK11">
            <v>64.294249999999991</v>
          </cell>
          <cell r="AL11">
            <v>19.675165353044793</v>
          </cell>
          <cell r="AM11">
            <v>450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B12" t="str">
            <v>кг</v>
          </cell>
          <cell r="C12">
            <v>279.5</v>
          </cell>
          <cell r="D12"/>
          <cell r="E12">
            <v>196.40199999999999</v>
          </cell>
          <cell r="F12">
            <v>9</v>
          </cell>
          <cell r="G12">
            <v>1</v>
          </cell>
          <cell r="H12">
            <v>40</v>
          </cell>
          <cell r="I12" t="str">
            <v>матрица</v>
          </cell>
          <cell r="J12"/>
          <cell r="K12"/>
          <cell r="L12">
            <v>196.40199999999999</v>
          </cell>
          <cell r="M12"/>
          <cell r="N12"/>
          <cell r="O12">
            <v>400</v>
          </cell>
          <cell r="P12">
            <v>420</v>
          </cell>
          <cell r="Q12">
            <v>39.2804</v>
          </cell>
          <cell r="R12"/>
          <cell r="S12"/>
          <cell r="T12"/>
          <cell r="U12">
            <v>21.104673068502358</v>
          </cell>
          <cell r="V12">
            <v>21.104673068502358</v>
          </cell>
          <cell r="W12">
            <v>70.917600000000007</v>
          </cell>
          <cell r="X12">
            <v>89.366799999999998</v>
          </cell>
          <cell r="Y12">
            <v>38.957799999999999</v>
          </cell>
          <cell r="Z12">
            <v>46.474800000000002</v>
          </cell>
          <cell r="AA12">
            <v>58.183799999999998</v>
          </cell>
          <cell r="AB12">
            <v>54.8322</v>
          </cell>
          <cell r="AC12">
            <v>66.798599999999993</v>
          </cell>
          <cell r="AD12">
            <v>45.824199999999998</v>
          </cell>
          <cell r="AE12">
            <v>56.57235</v>
          </cell>
          <cell r="AF12" t="str">
            <v>18,09,25 списание недостача 69кг</v>
          </cell>
          <cell r="AG12">
            <v>0</v>
          </cell>
          <cell r="AH12">
            <v>9</v>
          </cell>
          <cell r="AI12">
            <v>400</v>
          </cell>
          <cell r="AJ12">
            <v>250</v>
          </cell>
          <cell r="AK12">
            <v>56.57235</v>
          </cell>
          <cell r="AL12">
            <v>11.648800164744792</v>
          </cell>
          <cell r="AM12"/>
        </row>
        <row r="13">
          <cell r="A13" t="str">
            <v>2634 Колбаса Дугушка Стародворская ТМ Стародворье ТС Дугушка  ПОКОМ</v>
          </cell>
          <cell r="B13" t="str">
            <v>кг</v>
          </cell>
          <cell r="C13">
            <v>586.98699999999997</v>
          </cell>
          <cell r="D13"/>
          <cell r="E13">
            <v>177.083</v>
          </cell>
          <cell r="F13">
            <v>330</v>
          </cell>
          <cell r="G13">
            <v>1</v>
          </cell>
          <cell r="H13">
            <v>60</v>
          </cell>
          <cell r="I13" t="str">
            <v>матрица</v>
          </cell>
          <cell r="J13"/>
          <cell r="K13"/>
          <cell r="L13">
            <v>177.083</v>
          </cell>
          <cell r="M13"/>
          <cell r="N13"/>
          <cell r="O13">
            <v>350</v>
          </cell>
          <cell r="P13">
            <v>170</v>
          </cell>
          <cell r="Q13">
            <v>35.416600000000003</v>
          </cell>
          <cell r="R13"/>
          <cell r="S13"/>
          <cell r="T13"/>
          <cell r="U13">
            <v>24.000045176555624</v>
          </cell>
          <cell r="V13">
            <v>24.000045176555624</v>
          </cell>
          <cell r="W13">
            <v>48.029000000000003</v>
          </cell>
          <cell r="X13">
            <v>79.710799999999992</v>
          </cell>
          <cell r="Y13">
            <v>45.574800000000003</v>
          </cell>
          <cell r="Z13">
            <v>48.013599999999997</v>
          </cell>
          <cell r="AA13">
            <v>54.533200000000001</v>
          </cell>
          <cell r="AB13">
            <v>73.979199999999992</v>
          </cell>
          <cell r="AC13">
            <v>49.097999999999999</v>
          </cell>
          <cell r="AD13">
            <v>50.760800000000003</v>
          </cell>
          <cell r="AE13">
            <v>56.405999999999992</v>
          </cell>
          <cell r="AF13"/>
          <cell r="AG13">
            <v>0</v>
          </cell>
          <cell r="AH13">
            <v>330</v>
          </cell>
          <cell r="AI13">
            <v>350</v>
          </cell>
          <cell r="AJ13">
            <v>170</v>
          </cell>
          <cell r="AK13">
            <v>56.405999999999992</v>
          </cell>
          <cell r="AL13">
            <v>20.387901996241538</v>
          </cell>
          <cell r="AM13">
            <v>300</v>
          </cell>
        </row>
        <row r="14">
          <cell r="A14" t="str">
            <v>0178 Ветчины Нежная Особая Особая Весовые П/а Особый рецепт большой батон  ПОКОМ</v>
          </cell>
          <cell r="B14" t="str">
            <v>кг</v>
          </cell>
          <cell r="C14">
            <v>587.83699999999999</v>
          </cell>
          <cell r="D14"/>
          <cell r="E14">
            <v>198.41399999999999</v>
          </cell>
          <cell r="F14">
            <v>345</v>
          </cell>
          <cell r="G14">
            <v>1</v>
          </cell>
          <cell r="H14">
            <v>50</v>
          </cell>
          <cell r="I14" t="str">
            <v>матрица</v>
          </cell>
          <cell r="J14"/>
          <cell r="K14"/>
          <cell r="L14">
            <v>198.41399999999999</v>
          </cell>
          <cell r="M14"/>
          <cell r="N14"/>
          <cell r="O14">
            <v>300</v>
          </cell>
          <cell r="P14">
            <v>130</v>
          </cell>
          <cell r="Q14">
            <v>39.6828</v>
          </cell>
          <cell r="R14"/>
          <cell r="S14"/>
          <cell r="T14"/>
          <cell r="U14">
            <v>19.529871884040439</v>
          </cell>
          <cell r="V14">
            <v>19.529871884040439</v>
          </cell>
          <cell r="W14">
            <v>43.6858</v>
          </cell>
          <cell r="X14">
            <v>61.004600000000003</v>
          </cell>
          <cell r="Y14">
            <v>45.517600000000002</v>
          </cell>
          <cell r="Z14">
            <v>49.614999999999988</v>
          </cell>
          <cell r="AA14">
            <v>39.811199999999999</v>
          </cell>
          <cell r="AB14">
            <v>75.192800000000005</v>
          </cell>
          <cell r="AC14">
            <v>51.053800000000003</v>
          </cell>
          <cell r="AD14">
            <v>48.760800000000003</v>
          </cell>
          <cell r="AE14">
            <v>53.918199999999999</v>
          </cell>
          <cell r="AF14" t="str">
            <v>18,09,25 списание недостача 120кг</v>
          </cell>
          <cell r="AG14">
            <v>0</v>
          </cell>
          <cell r="AH14">
            <v>345</v>
          </cell>
          <cell r="AI14">
            <v>300</v>
          </cell>
          <cell r="AJ14">
            <v>130</v>
          </cell>
          <cell r="AK14">
            <v>53.918199999999999</v>
          </cell>
          <cell r="AL14">
            <v>19.937609193185232</v>
          </cell>
          <cell r="AM14">
            <v>300</v>
          </cell>
        </row>
        <row r="15">
          <cell r="A15" t="str">
            <v>0222-Ветчины Дугушка Дугушка б/о Стародворье, 1кг</v>
          </cell>
          <cell r="B15" t="str">
            <v>кг</v>
          </cell>
          <cell r="C15">
            <v>495.67500000000001</v>
          </cell>
          <cell r="D15"/>
          <cell r="E15">
            <v>206.001</v>
          </cell>
          <cell r="F15">
            <v>270</v>
          </cell>
          <cell r="G15">
            <v>1</v>
          </cell>
          <cell r="H15">
            <v>55</v>
          </cell>
          <cell r="I15" t="str">
            <v>матрица</v>
          </cell>
          <cell r="J15"/>
          <cell r="K15"/>
          <cell r="L15">
            <v>206.001</v>
          </cell>
          <cell r="M15"/>
          <cell r="N15"/>
          <cell r="O15">
            <v>400</v>
          </cell>
          <cell r="P15">
            <v>100</v>
          </cell>
          <cell r="Q15">
            <v>41.200200000000002</v>
          </cell>
          <cell r="R15"/>
          <cell r="S15"/>
          <cell r="T15"/>
          <cell r="U15">
            <v>18.68922966393367</v>
          </cell>
          <cell r="V15">
            <v>18.68922966393367</v>
          </cell>
          <cell r="W15">
            <v>48.932200000000002</v>
          </cell>
          <cell r="X15">
            <v>67.626599999999996</v>
          </cell>
          <cell r="Y15">
            <v>37.741</v>
          </cell>
          <cell r="Z15">
            <v>43.161000000000001</v>
          </cell>
          <cell r="AA15">
            <v>44.670400000000001</v>
          </cell>
          <cell r="AB15">
            <v>69.520600000000002</v>
          </cell>
          <cell r="AC15">
            <v>40.617199999999997</v>
          </cell>
          <cell r="AD15">
            <v>43.379600000000003</v>
          </cell>
          <cell r="AE15">
            <v>49.4923</v>
          </cell>
          <cell r="AF15"/>
          <cell r="AG15">
            <v>0</v>
          </cell>
          <cell r="AH15">
            <v>270</v>
          </cell>
          <cell r="AI15">
            <v>400</v>
          </cell>
          <cell r="AJ15">
            <v>100</v>
          </cell>
          <cell r="AK15">
            <v>49.4923</v>
          </cell>
          <cell r="AL15">
            <v>19.599008330588799</v>
          </cell>
          <cell r="AM15">
            <v>200</v>
          </cell>
        </row>
        <row r="16">
          <cell r="A16" t="str">
            <v>2205-Сосиски Молочные для завтрака ТМ Особый рецепт 0,4кг</v>
          </cell>
          <cell r="B16" t="str">
            <v>шт</v>
          </cell>
          <cell r="C16">
            <v>813</v>
          </cell>
          <cell r="D16"/>
          <cell r="E16">
            <v>767.971</v>
          </cell>
          <cell r="F16">
            <v>25</v>
          </cell>
          <cell r="G16">
            <v>0.4</v>
          </cell>
          <cell r="H16">
            <v>40</v>
          </cell>
          <cell r="I16" t="str">
            <v>матрица</v>
          </cell>
          <cell r="J16"/>
          <cell r="K16"/>
          <cell r="L16">
            <v>767.971</v>
          </cell>
          <cell r="M16"/>
          <cell r="N16"/>
          <cell r="O16">
            <v>750</v>
          </cell>
          <cell r="P16">
            <v>875</v>
          </cell>
          <cell r="Q16">
            <v>153.5942</v>
          </cell>
          <cell r="R16">
            <v>1114.6956</v>
          </cell>
          <cell r="S16"/>
          <cell r="T16"/>
          <cell r="U16">
            <v>18</v>
          </cell>
          <cell r="V16">
            <v>10.742593144793227</v>
          </cell>
          <cell r="W16">
            <v>148.19999999999999</v>
          </cell>
          <cell r="X16">
            <v>162.80000000000001</v>
          </cell>
          <cell r="Y16">
            <v>88.8</v>
          </cell>
          <cell r="Z16">
            <v>98.2</v>
          </cell>
          <cell r="AA16">
            <v>104.4</v>
          </cell>
          <cell r="AB16">
            <v>111.6</v>
          </cell>
          <cell r="AC16">
            <v>94.2</v>
          </cell>
          <cell r="AD16">
            <v>86.4</v>
          </cell>
          <cell r="AE16">
            <v>40.840000000000003</v>
          </cell>
          <cell r="AF16"/>
          <cell r="AG16">
            <v>445.87824000000001</v>
          </cell>
          <cell r="AH16">
            <v>10</v>
          </cell>
          <cell r="AI16">
            <v>300</v>
          </cell>
          <cell r="AJ16">
            <v>350</v>
          </cell>
          <cell r="AK16">
            <v>40.840000000000003</v>
          </cell>
          <cell r="AL16">
            <v>25.954946131243876</v>
          </cell>
          <cell r="AM16">
            <v>400</v>
          </cell>
        </row>
        <row r="17">
          <cell r="A17" t="str">
            <v>1411 Сосиски «Сочинки Сливочные» Весовые ТМ «Стародворье» 1,35 кг  ПОКОМ</v>
          </cell>
          <cell r="B17" t="str">
            <v>кг</v>
          </cell>
          <cell r="C17">
            <v>298.16699999999997</v>
          </cell>
          <cell r="D17"/>
          <cell r="E17">
            <v>129.858</v>
          </cell>
          <cell r="F17">
            <v>80</v>
          </cell>
          <cell r="G17">
            <v>1</v>
          </cell>
          <cell r="H17">
            <v>40</v>
          </cell>
          <cell r="I17" t="str">
            <v>матрица</v>
          </cell>
          <cell r="J17"/>
          <cell r="K17"/>
          <cell r="L17">
            <v>129.858</v>
          </cell>
          <cell r="M17"/>
          <cell r="N17"/>
          <cell r="O17">
            <v>150</v>
          </cell>
          <cell r="P17">
            <v>255</v>
          </cell>
          <cell r="Q17">
            <v>25.971600000000002</v>
          </cell>
          <cell r="R17"/>
          <cell r="S17"/>
          <cell r="T17"/>
          <cell r="U17">
            <v>18.674244174405889</v>
          </cell>
          <cell r="V17">
            <v>18.674244174405889</v>
          </cell>
          <cell r="W17">
            <v>24.391200000000001</v>
          </cell>
          <cell r="X17">
            <v>56.445000000000007</v>
          </cell>
          <cell r="Y17">
            <v>14.645</v>
          </cell>
          <cell r="Z17">
            <v>27.874199999999998</v>
          </cell>
          <cell r="AA17">
            <v>37.243600000000001</v>
          </cell>
          <cell r="AB17">
            <v>40.004600000000003</v>
          </cell>
          <cell r="AC17">
            <v>45.374200000000002</v>
          </cell>
          <cell r="AD17">
            <v>25.124199999999998</v>
          </cell>
          <cell r="AE17">
            <v>37.62415</v>
          </cell>
          <cell r="AF17"/>
          <cell r="AG17">
            <v>0</v>
          </cell>
          <cell r="AH17">
            <v>80</v>
          </cell>
          <cell r="AI17">
            <v>150</v>
          </cell>
          <cell r="AJ17">
            <v>255</v>
          </cell>
          <cell r="AK17">
            <v>37.62415</v>
          </cell>
          <cell r="AL17">
            <v>18.073498005935019</v>
          </cell>
          <cell r="AM17">
            <v>195</v>
          </cell>
        </row>
        <row r="18">
          <cell r="A18" t="str">
            <v>1370-Сосиски Сочинки Бордо Весовой п/а Стародворье</v>
          </cell>
          <cell r="B18" t="str">
            <v>кг</v>
          </cell>
          <cell r="C18">
            <v>224.905</v>
          </cell>
          <cell r="D18"/>
          <cell r="E18">
            <v>223.501</v>
          </cell>
          <cell r="F18">
            <v>0.12</v>
          </cell>
          <cell r="G18">
            <v>1</v>
          </cell>
          <cell r="H18">
            <v>45</v>
          </cell>
          <cell r="I18" t="str">
            <v>матрица</v>
          </cell>
          <cell r="J18"/>
          <cell r="K18"/>
          <cell r="L18">
            <v>223.501</v>
          </cell>
          <cell r="M18"/>
          <cell r="N18"/>
          <cell r="O18">
            <v>190</v>
          </cell>
          <cell r="P18">
            <v>210</v>
          </cell>
          <cell r="Q18">
            <v>44.700200000000002</v>
          </cell>
          <cell r="R18">
            <v>315.08320000000003</v>
          </cell>
          <cell r="S18"/>
          <cell r="T18"/>
          <cell r="U18">
            <v>16</v>
          </cell>
          <cell r="V18">
            <v>8.9511903749871369</v>
          </cell>
          <cell r="W18">
            <v>35.1066</v>
          </cell>
          <cell r="X18">
            <v>36.44</v>
          </cell>
          <cell r="Y18">
            <v>27.1386</v>
          </cell>
          <cell r="Z18">
            <v>33.550600000000003</v>
          </cell>
          <cell r="AA18">
            <v>37.227800000000002</v>
          </cell>
          <cell r="AB18">
            <v>28.1114</v>
          </cell>
          <cell r="AC18">
            <v>42.4818</v>
          </cell>
          <cell r="AD18">
            <v>31.167000000000002</v>
          </cell>
          <cell r="AE18">
            <v>35.3429</v>
          </cell>
          <cell r="AF18"/>
          <cell r="AG18">
            <v>315.08320000000003</v>
          </cell>
          <cell r="AH18">
            <v>0.12</v>
          </cell>
          <cell r="AI18">
            <v>190</v>
          </cell>
          <cell r="AJ18">
            <v>210</v>
          </cell>
          <cell r="AK18">
            <v>35.3429</v>
          </cell>
          <cell r="AL18">
            <v>21.224064805095225</v>
          </cell>
          <cell r="AM18">
            <v>350</v>
          </cell>
        </row>
        <row r="19">
          <cell r="A19" t="str">
            <v>Вареные колбасы Сливушка Вязанка Фикс.вес 0,45 П/а Вязанка  ПОКОМ</v>
          </cell>
          <cell r="B19" t="str">
            <v>шт</v>
          </cell>
          <cell r="C19">
            <v>829</v>
          </cell>
          <cell r="D19"/>
          <cell r="E19">
            <v>378</v>
          </cell>
          <cell r="F19">
            <v>340</v>
          </cell>
          <cell r="G19">
            <v>0.45</v>
          </cell>
          <cell r="H19">
            <v>50</v>
          </cell>
          <cell r="I19" t="str">
            <v>матрица</v>
          </cell>
          <cell r="J19"/>
          <cell r="K19"/>
          <cell r="L19">
            <v>378</v>
          </cell>
          <cell r="M19"/>
          <cell r="N19"/>
          <cell r="O19">
            <v>288.88888888888891</v>
          </cell>
          <cell r="P19">
            <v>333.33333333333331</v>
          </cell>
          <cell r="Q19">
            <v>75.599999999999994</v>
          </cell>
          <cell r="R19">
            <v>398.57777777777778</v>
          </cell>
          <cell r="S19"/>
          <cell r="T19"/>
          <cell r="U19">
            <v>18</v>
          </cell>
          <cell r="V19">
            <v>12.727807172251618</v>
          </cell>
          <cell r="W19">
            <v>56.4</v>
          </cell>
          <cell r="X19">
            <v>80.599999999999994</v>
          </cell>
          <cell r="Y19">
            <v>56.2</v>
          </cell>
          <cell r="Z19">
            <v>74.599999999999994</v>
          </cell>
          <cell r="AA19">
            <v>72.400000000000006</v>
          </cell>
          <cell r="AB19">
            <v>70.599999999999994</v>
          </cell>
          <cell r="AC19">
            <v>76.599999999999994</v>
          </cell>
          <cell r="AD19">
            <v>67.2</v>
          </cell>
          <cell r="AE19">
            <v>33.097499999999997</v>
          </cell>
          <cell r="AF19"/>
          <cell r="AG19">
            <v>179.36</v>
          </cell>
          <cell r="AH19">
            <v>153</v>
          </cell>
          <cell r="AI19">
            <v>130.00000000000003</v>
          </cell>
          <cell r="AJ19">
            <v>150</v>
          </cell>
          <cell r="AK19">
            <v>33.097499999999997</v>
          </cell>
          <cell r="AL19">
            <v>18.21889870836166</v>
          </cell>
          <cell r="AM19">
            <v>170</v>
          </cell>
        </row>
        <row r="20">
          <cell r="A20" t="str">
            <v>1120 В/к колбасы Сервелат Запеченный Дугушка Вес Вектор Стародворье, вес 1кг</v>
          </cell>
          <cell r="B20" t="str">
            <v>кг</v>
          </cell>
          <cell r="C20">
            <v>342.07499999999999</v>
          </cell>
          <cell r="D20"/>
          <cell r="E20">
            <v>72.513999999999996</v>
          </cell>
          <cell r="F20">
            <v>206</v>
          </cell>
          <cell r="G20">
            <v>1</v>
          </cell>
          <cell r="H20">
            <v>60</v>
          </cell>
          <cell r="I20" t="str">
            <v>матрица</v>
          </cell>
          <cell r="J20"/>
          <cell r="K20"/>
          <cell r="L20">
            <v>72.513999999999996</v>
          </cell>
          <cell r="M20"/>
          <cell r="N20"/>
          <cell r="O20">
            <v>140</v>
          </cell>
          <cell r="P20">
            <v>100</v>
          </cell>
          <cell r="Q20">
            <v>14.502799999999999</v>
          </cell>
          <cell r="R20"/>
          <cell r="S20"/>
          <cell r="T20"/>
          <cell r="U20">
            <v>30.752682240670769</v>
          </cell>
          <cell r="V20">
            <v>30.752682240670769</v>
          </cell>
          <cell r="W20">
            <v>26.8992</v>
          </cell>
          <cell r="X20">
            <v>39.279200000000003</v>
          </cell>
          <cell r="Y20">
            <v>18.087</v>
          </cell>
          <cell r="Z20">
            <v>30.946999999999999</v>
          </cell>
          <cell r="AA20">
            <v>22.4068</v>
          </cell>
          <cell r="AB20">
            <v>42.535400000000003</v>
          </cell>
          <cell r="AC20">
            <v>16.547599999999999</v>
          </cell>
          <cell r="AD20">
            <v>17.350000000000001</v>
          </cell>
          <cell r="AE20">
            <v>28.109200000000001</v>
          </cell>
          <cell r="AF20" t="str">
            <v>нужно увеличить продажи!!!</v>
          </cell>
          <cell r="AG20">
            <v>0</v>
          </cell>
          <cell r="AH20">
            <v>206</v>
          </cell>
          <cell r="AI20">
            <v>140</v>
          </cell>
          <cell r="AJ20">
            <v>100</v>
          </cell>
          <cell r="AK20">
            <v>28.109200000000001</v>
          </cell>
          <cell r="AL20">
            <v>18.001223798613974</v>
          </cell>
          <cell r="AM20">
            <v>60</v>
          </cell>
        </row>
        <row r="21">
          <cell r="A21" t="str">
            <v>2150 В/к колбасы Рубленая Запеченная Дугушка Весовые Вектор Стародворье, вес 1кг</v>
          </cell>
          <cell r="B21" t="str">
            <v>кг</v>
          </cell>
          <cell r="C21">
            <v>82.834999999999994</v>
          </cell>
          <cell r="D21"/>
          <cell r="E21">
            <v>72.171999999999997</v>
          </cell>
          <cell r="F21">
            <v>0.123</v>
          </cell>
          <cell r="G21">
            <v>1</v>
          </cell>
          <cell r="H21">
            <v>70</v>
          </cell>
          <cell r="I21" t="str">
            <v>матрица</v>
          </cell>
          <cell r="J21"/>
          <cell r="K21"/>
          <cell r="L21">
            <v>72.171999999999997</v>
          </cell>
          <cell r="M21"/>
          <cell r="N21"/>
          <cell r="O21">
            <v>300</v>
          </cell>
          <cell r="P21">
            <v>150</v>
          </cell>
          <cell r="Q21">
            <v>14.4344</v>
          </cell>
          <cell r="R21"/>
          <cell r="S21"/>
          <cell r="T21"/>
          <cell r="U21">
            <v>31.184046444604554</v>
          </cell>
          <cell r="V21">
            <v>31.184046444604554</v>
          </cell>
          <cell r="W21">
            <v>38.240600000000001</v>
          </cell>
          <cell r="X21">
            <v>44.201000000000001</v>
          </cell>
          <cell r="Y21">
            <v>23.965399999999999</v>
          </cell>
          <cell r="Z21">
            <v>16.132000000000001</v>
          </cell>
          <cell r="AA21">
            <v>27.191600000000001</v>
          </cell>
          <cell r="AB21">
            <v>46.450200000000002</v>
          </cell>
          <cell r="AC21">
            <v>21.010200000000001</v>
          </cell>
          <cell r="AD21">
            <v>24.505199999999999</v>
          </cell>
          <cell r="AE21">
            <v>27.695999999999998</v>
          </cell>
          <cell r="AF21"/>
          <cell r="AG21">
            <v>0</v>
          </cell>
          <cell r="AH21">
            <v>0.123</v>
          </cell>
          <cell r="AI21">
            <v>300</v>
          </cell>
          <cell r="AJ21">
            <v>150</v>
          </cell>
          <cell r="AK21">
            <v>27.695999999999998</v>
          </cell>
          <cell r="AL21">
            <v>21.668219237435011</v>
          </cell>
          <cell r="AM21">
            <v>150</v>
          </cell>
        </row>
        <row r="22">
          <cell r="A22" t="str">
            <v>1202 В/к колбасы Сервелат Мясорубский с мелкорубленным окороком срез Бордо Фикс.вес 0,35 фиброуз Ста</v>
          </cell>
          <cell r="B22" t="str">
            <v>шт</v>
          </cell>
          <cell r="C22">
            <v>641</v>
          </cell>
          <cell r="D22"/>
          <cell r="E22">
            <v>313</v>
          </cell>
          <cell r="F22">
            <v>230</v>
          </cell>
          <cell r="G22">
            <v>0.35</v>
          </cell>
          <cell r="H22">
            <v>40</v>
          </cell>
          <cell r="I22" t="str">
            <v>матрица</v>
          </cell>
          <cell r="J22"/>
          <cell r="K22"/>
          <cell r="L22">
            <v>313</v>
          </cell>
          <cell r="M22"/>
          <cell r="N22"/>
          <cell r="O22">
            <v>257.14285714285722</v>
          </cell>
          <cell r="P22">
            <v>400</v>
          </cell>
          <cell r="Q22">
            <v>62.6</v>
          </cell>
          <cell r="R22">
            <v>239.65714285714273</v>
          </cell>
          <cell r="S22"/>
          <cell r="T22"/>
          <cell r="U22">
            <v>18</v>
          </cell>
          <cell r="V22">
            <v>14.171611136467368</v>
          </cell>
          <cell r="W22">
            <v>74.599999999999994</v>
          </cell>
          <cell r="X22">
            <v>84.2</v>
          </cell>
          <cell r="Y22">
            <v>61.6</v>
          </cell>
          <cell r="Z22">
            <v>66</v>
          </cell>
          <cell r="AA22">
            <v>56.6</v>
          </cell>
          <cell r="AB22">
            <v>84</v>
          </cell>
          <cell r="AC22">
            <v>85.6</v>
          </cell>
          <cell r="AD22">
            <v>59.2</v>
          </cell>
          <cell r="AE22">
            <v>25.567499999999999</v>
          </cell>
          <cell r="AF22"/>
          <cell r="AG22">
            <v>83.879999999999953</v>
          </cell>
          <cell r="AH22">
            <v>80.5</v>
          </cell>
          <cell r="AI22">
            <v>90.000000000000028</v>
          </cell>
          <cell r="AJ22">
            <v>140</v>
          </cell>
          <cell r="AK22">
            <v>25.567499999999999</v>
          </cell>
          <cell r="AL22">
            <v>18.206707734428473</v>
          </cell>
          <cell r="AM22">
            <v>155</v>
          </cell>
        </row>
        <row r="23">
          <cell r="A23" t="str">
            <v>1205 Копченые колбасы Салями Мясорубская с рубленым шпиком срез Бордо ф/в 0,35 фиброуз Стародворье  ПОКОМ</v>
          </cell>
          <cell r="B23" t="str">
            <v>шт</v>
          </cell>
          <cell r="C23">
            <v>562</v>
          </cell>
          <cell r="D23"/>
          <cell r="E23">
            <v>306.19600000000003</v>
          </cell>
          <cell r="F23">
            <v>174</v>
          </cell>
          <cell r="G23">
            <v>0.35</v>
          </cell>
          <cell r="H23">
            <v>40</v>
          </cell>
          <cell r="I23" t="str">
            <v>матрица</v>
          </cell>
          <cell r="J23"/>
          <cell r="K23"/>
          <cell r="L23">
            <v>306.19600000000003</v>
          </cell>
          <cell r="M23"/>
          <cell r="N23"/>
          <cell r="O23">
            <v>314.28571428571428</v>
          </cell>
          <cell r="P23">
            <v>400</v>
          </cell>
          <cell r="Q23">
            <v>61.239200000000004</v>
          </cell>
          <cell r="R23">
            <v>214.01988571428586</v>
          </cell>
          <cell r="S23"/>
          <cell r="T23"/>
          <cell r="U23">
            <v>18</v>
          </cell>
          <cell r="V23">
            <v>14.50518155504504</v>
          </cell>
          <cell r="W23">
            <v>72.599999999999994</v>
          </cell>
          <cell r="X23">
            <v>86</v>
          </cell>
          <cell r="Y23">
            <v>72.2</v>
          </cell>
          <cell r="Z23">
            <v>64.599999999999994</v>
          </cell>
          <cell r="AA23">
            <v>55.2</v>
          </cell>
          <cell r="AB23">
            <v>86.2</v>
          </cell>
          <cell r="AC23">
            <v>84.8</v>
          </cell>
          <cell r="AD23">
            <v>59.6</v>
          </cell>
          <cell r="AE23">
            <v>25.445</v>
          </cell>
          <cell r="AF23"/>
          <cell r="AG23">
            <v>74.906960000000041</v>
          </cell>
          <cell r="AH23">
            <v>60.9</v>
          </cell>
          <cell r="AI23">
            <v>109.99999999999999</v>
          </cell>
          <cell r="AJ23">
            <v>140</v>
          </cell>
          <cell r="AK23">
            <v>25.445</v>
          </cell>
          <cell r="AL23">
            <v>17.131067007270584</v>
          </cell>
          <cell r="AM23">
            <v>125</v>
          </cell>
        </row>
        <row r="24">
          <cell r="A24" t="str">
            <v>1118 В/к колбасы Салями Запеченая Дугушка  Вектор Стародворье, 1кг</v>
          </cell>
          <cell r="B24" t="str">
            <v>кг</v>
          </cell>
          <cell r="C24">
            <v>197.63300000000001</v>
          </cell>
          <cell r="D24"/>
          <cell r="E24">
            <v>77.534000000000006</v>
          </cell>
          <cell r="F24">
            <v>80</v>
          </cell>
          <cell r="G24">
            <v>1</v>
          </cell>
          <cell r="H24">
            <v>60</v>
          </cell>
          <cell r="I24" t="str">
            <v>матрица</v>
          </cell>
          <cell r="J24"/>
          <cell r="K24"/>
          <cell r="L24">
            <v>77.534000000000006</v>
          </cell>
          <cell r="M24"/>
          <cell r="N24"/>
          <cell r="O24">
            <v>220</v>
          </cell>
          <cell r="P24">
            <v>0</v>
          </cell>
          <cell r="Q24">
            <v>15.506800000000002</v>
          </cell>
          <cell r="R24"/>
          <cell r="S24"/>
          <cell r="T24"/>
          <cell r="U24">
            <v>19.346351278148937</v>
          </cell>
          <cell r="V24">
            <v>19.346351278148937</v>
          </cell>
          <cell r="W24">
            <v>25.658200000000001</v>
          </cell>
          <cell r="X24">
            <v>36.5762</v>
          </cell>
          <cell r="Y24">
            <v>18.8</v>
          </cell>
          <cell r="Z24">
            <v>23.578600000000002</v>
          </cell>
          <cell r="AA24">
            <v>21.7056</v>
          </cell>
          <cell r="AB24">
            <v>36.222799999999999</v>
          </cell>
          <cell r="AC24">
            <v>18.4648</v>
          </cell>
          <cell r="AD24">
            <v>21.310600000000001</v>
          </cell>
          <cell r="AE24">
            <v>24.99295</v>
          </cell>
          <cell r="AF24"/>
          <cell r="AG24">
            <v>0</v>
          </cell>
          <cell r="AH24">
            <v>80</v>
          </cell>
          <cell r="AI24">
            <v>220</v>
          </cell>
          <cell r="AJ24">
            <v>0</v>
          </cell>
          <cell r="AK24">
            <v>24.99295</v>
          </cell>
          <cell r="AL24">
            <v>18.005077431835776</v>
          </cell>
          <cell r="AM24">
            <v>150</v>
          </cell>
        </row>
        <row r="25">
          <cell r="A25" t="str">
            <v>1523-Сосиски Вязанка Молочные ТМ Стародворские колбасы</v>
          </cell>
          <cell r="B25" t="str">
            <v>кг</v>
          </cell>
          <cell r="C25">
            <v>149.23599999999999</v>
          </cell>
          <cell r="D25"/>
          <cell r="E25">
            <v>102.745</v>
          </cell>
          <cell r="F25">
            <v>10</v>
          </cell>
          <cell r="G25">
            <v>1</v>
          </cell>
          <cell r="H25">
            <v>45</v>
          </cell>
          <cell r="I25" t="str">
            <v>матрица</v>
          </cell>
          <cell r="J25"/>
          <cell r="K25"/>
          <cell r="L25">
            <v>102.745</v>
          </cell>
          <cell r="M25"/>
          <cell r="N25"/>
          <cell r="O25">
            <v>180</v>
          </cell>
          <cell r="P25">
            <v>96</v>
          </cell>
          <cell r="Q25">
            <v>20.548999999999999</v>
          </cell>
          <cell r="R25">
            <v>83.882000000000005</v>
          </cell>
          <cell r="S25"/>
          <cell r="T25"/>
          <cell r="U25">
            <v>18</v>
          </cell>
          <cell r="V25">
            <v>13.917952211786462</v>
          </cell>
          <cell r="W25">
            <v>21.646000000000001</v>
          </cell>
          <cell r="X25">
            <v>34.644799999999996</v>
          </cell>
          <cell r="Y25">
            <v>15.675000000000001</v>
          </cell>
          <cell r="Z25">
            <v>11.4254</v>
          </cell>
          <cell r="AA25">
            <v>37.688200000000002</v>
          </cell>
          <cell r="AB25">
            <v>25.6218</v>
          </cell>
          <cell r="AC25">
            <v>19.736599999999999</v>
          </cell>
          <cell r="AD25">
            <v>18.6174</v>
          </cell>
          <cell r="AE25">
            <v>23.617999999999999</v>
          </cell>
          <cell r="AF25" t="str">
            <v>18,09,25 списание недостача 97кг</v>
          </cell>
          <cell r="AG25">
            <v>83.882000000000005</v>
          </cell>
          <cell r="AH25">
            <v>10</v>
          </cell>
          <cell r="AI25">
            <v>180</v>
          </cell>
          <cell r="AJ25">
            <v>96</v>
          </cell>
          <cell r="AK25">
            <v>23.617999999999999</v>
          </cell>
          <cell r="AL25">
            <v>19.095605046998053</v>
          </cell>
          <cell r="AM25">
            <v>165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B26" t="str">
            <v>шт</v>
          </cell>
          <cell r="C26">
            <v>314</v>
          </cell>
          <cell r="D26"/>
          <cell r="E26">
            <v>213</v>
          </cell>
          <cell r="F26">
            <v>60</v>
          </cell>
          <cell r="G26">
            <v>0.45</v>
          </cell>
          <cell r="H26">
            <v>45</v>
          </cell>
          <cell r="I26" t="str">
            <v>матрица</v>
          </cell>
          <cell r="J26"/>
          <cell r="K26"/>
          <cell r="L26">
            <v>213</v>
          </cell>
          <cell r="M26"/>
          <cell r="N26"/>
          <cell r="O26">
            <v>222.2222222222222</v>
          </cell>
          <cell r="P26">
            <v>244.4444444444444</v>
          </cell>
          <cell r="Q26">
            <v>42.6</v>
          </cell>
          <cell r="R26">
            <v>240.13333333333344</v>
          </cell>
          <cell r="S26"/>
          <cell r="T26"/>
          <cell r="U26">
            <v>18</v>
          </cell>
          <cell r="V26">
            <v>12.363067292644754</v>
          </cell>
          <cell r="W26">
            <v>41.6</v>
          </cell>
          <cell r="X26">
            <v>50.2</v>
          </cell>
          <cell r="Y26">
            <v>26.4</v>
          </cell>
          <cell r="Z26">
            <v>35.799999999999997</v>
          </cell>
          <cell r="AA26">
            <v>50.2</v>
          </cell>
          <cell r="AB26">
            <v>43.6</v>
          </cell>
          <cell r="AC26">
            <v>41.8</v>
          </cell>
          <cell r="AD26">
            <v>45</v>
          </cell>
          <cell r="AE26">
            <v>19.282499999999999</v>
          </cell>
          <cell r="AF26"/>
          <cell r="AG26">
            <v>108.06000000000004</v>
          </cell>
          <cell r="AH26">
            <v>27</v>
          </cell>
          <cell r="AI26">
            <v>99.999999999999986</v>
          </cell>
          <cell r="AJ26">
            <v>109.99999999999999</v>
          </cell>
          <cell r="AK26">
            <v>19.282499999999999</v>
          </cell>
          <cell r="AL26">
            <v>17.995591857902244</v>
          </cell>
          <cell r="AM26">
            <v>110</v>
          </cell>
        </row>
        <row r="27">
          <cell r="A27" t="str">
            <v>1371-Сосиски Сочинки с сочной грудинкой Бордо Фикс.вес 0,4 П/а мгс Стародворье</v>
          </cell>
          <cell r="B27" t="str">
            <v>шт</v>
          </cell>
          <cell r="C27">
            <v>504</v>
          </cell>
          <cell r="D27"/>
          <cell r="E27">
            <v>257</v>
          </cell>
          <cell r="F27">
            <v>222</v>
          </cell>
          <cell r="G27">
            <v>0.4</v>
          </cell>
          <cell r="H27">
            <v>45</v>
          </cell>
          <cell r="I27" t="str">
            <v>матрица</v>
          </cell>
          <cell r="J27"/>
          <cell r="K27"/>
          <cell r="L27">
            <v>257</v>
          </cell>
          <cell r="M27"/>
          <cell r="N27"/>
          <cell r="O27">
            <v>150</v>
          </cell>
          <cell r="P27">
            <v>212.5</v>
          </cell>
          <cell r="Q27">
            <v>51.4</v>
          </cell>
          <cell r="R27">
            <v>340.69999999999993</v>
          </cell>
          <cell r="S27"/>
          <cell r="T27"/>
          <cell r="U27">
            <v>18</v>
          </cell>
          <cell r="V27">
            <v>11.3715953307393</v>
          </cell>
          <cell r="W27">
            <v>-3</v>
          </cell>
          <cell r="X27">
            <v>-5</v>
          </cell>
          <cell r="Y27">
            <v>23.8</v>
          </cell>
          <cell r="Z27">
            <v>31.8</v>
          </cell>
          <cell r="AA27">
            <v>51</v>
          </cell>
          <cell r="AB27">
            <v>43</v>
          </cell>
          <cell r="AC27">
            <v>56.6</v>
          </cell>
          <cell r="AD27">
            <v>61</v>
          </cell>
          <cell r="AE27">
            <v>18.240000000000002</v>
          </cell>
          <cell r="AF27"/>
          <cell r="AG27">
            <v>136.27999999999997</v>
          </cell>
          <cell r="AH27">
            <v>88.800000000000011</v>
          </cell>
          <cell r="AI27">
            <v>60</v>
          </cell>
          <cell r="AJ27">
            <v>85</v>
          </cell>
          <cell r="AK27">
            <v>18.240000000000002</v>
          </cell>
          <cell r="AL27">
            <v>17.75219298245614</v>
          </cell>
          <cell r="AM27">
            <v>90</v>
          </cell>
        </row>
        <row r="28">
          <cell r="A28" t="str">
            <v>1204 Копченые колбасы Салями Мясорубская с рубленым шпиком Бордо Весовой фиброуз Стародворье  ПОКОМ</v>
          </cell>
          <cell r="B28" t="str">
            <v>кг</v>
          </cell>
          <cell r="C28">
            <v>72.099999999999994</v>
          </cell>
          <cell r="D28"/>
          <cell r="E28">
            <v>51.47</v>
          </cell>
          <cell r="F28">
            <v>-0.156</v>
          </cell>
          <cell r="G28">
            <v>1</v>
          </cell>
          <cell r="H28">
            <v>40</v>
          </cell>
          <cell r="I28" t="str">
            <v>матрица</v>
          </cell>
          <cell r="J28"/>
          <cell r="K28"/>
          <cell r="L28">
            <v>51.47</v>
          </cell>
          <cell r="M28"/>
          <cell r="N28"/>
          <cell r="O28">
            <v>110</v>
          </cell>
          <cell r="P28">
            <v>120</v>
          </cell>
          <cell r="Q28">
            <v>10.294</v>
          </cell>
          <cell r="R28">
            <v>-44.552</v>
          </cell>
          <cell r="S28"/>
          <cell r="T28"/>
          <cell r="U28">
            <v>18</v>
          </cell>
          <cell r="V28">
            <v>22.327958033806098</v>
          </cell>
          <cell r="W28">
            <v>27.452000000000002</v>
          </cell>
          <cell r="X28">
            <v>26.2254</v>
          </cell>
          <cell r="Y28">
            <v>20.599799999999998</v>
          </cell>
          <cell r="Z28">
            <v>14.2568</v>
          </cell>
          <cell r="AA28">
            <v>18.3004</v>
          </cell>
          <cell r="AB28">
            <v>18.089400000000001</v>
          </cell>
          <cell r="AC28">
            <v>18.911799999999999</v>
          </cell>
          <cell r="AD28">
            <v>26.3384</v>
          </cell>
          <cell r="AE28">
            <v>17.389600000000002</v>
          </cell>
          <cell r="AF28"/>
          <cell r="AG28">
            <v>-44.552</v>
          </cell>
          <cell r="AH28">
            <v>-0.156</v>
          </cell>
          <cell r="AI28">
            <v>110</v>
          </cell>
          <cell r="AJ28">
            <v>120</v>
          </cell>
          <cell r="AK28">
            <v>17.389600000000002</v>
          </cell>
          <cell r="AL28">
            <v>18.680360675346183</v>
          </cell>
          <cell r="AM28">
            <v>95</v>
          </cell>
        </row>
        <row r="29">
          <cell r="A29" t="str">
            <v>1871-Колбаса Филейная оригинальная ТМ Особый рецепт в оболочке полиамид 0,4 кг.  ПОКОМ</v>
          </cell>
          <cell r="B29" t="str">
            <v>шт</v>
          </cell>
          <cell r="C29">
            <v>371</v>
          </cell>
          <cell r="D29"/>
          <cell r="E29">
            <v>255.03399999999999</v>
          </cell>
          <cell r="F29">
            <v>36.045000000000002</v>
          </cell>
          <cell r="G29">
            <v>0.4</v>
          </cell>
          <cell r="H29">
            <v>60</v>
          </cell>
          <cell r="I29" t="str">
            <v>матрица</v>
          </cell>
          <cell r="J29"/>
          <cell r="K29"/>
          <cell r="L29">
            <v>255.03399999999999</v>
          </cell>
          <cell r="M29"/>
          <cell r="N29"/>
          <cell r="O29">
            <v>500</v>
          </cell>
          <cell r="P29">
            <v>1000</v>
          </cell>
          <cell r="Q29">
            <v>51.006799999999998</v>
          </cell>
          <cell r="R29"/>
          <cell r="S29"/>
          <cell r="T29"/>
          <cell r="U29">
            <v>30.114514143212279</v>
          </cell>
          <cell r="V29">
            <v>30.114514143212279</v>
          </cell>
          <cell r="W29">
            <v>82</v>
          </cell>
          <cell r="X29">
            <v>85.6</v>
          </cell>
          <cell r="Y29">
            <v>59.6</v>
          </cell>
          <cell r="Z29">
            <v>37.799999999999997</v>
          </cell>
          <cell r="AA29">
            <v>47.2</v>
          </cell>
          <cell r="AB29">
            <v>33.200000000000003</v>
          </cell>
          <cell r="AC29">
            <v>54.4</v>
          </cell>
          <cell r="AD29">
            <v>34</v>
          </cell>
          <cell r="AE29">
            <v>17.260000000000002</v>
          </cell>
          <cell r="AF29"/>
          <cell r="AG29">
            <v>0</v>
          </cell>
          <cell r="AH29">
            <v>14.418000000000001</v>
          </cell>
          <cell r="AI29">
            <v>200</v>
          </cell>
          <cell r="AJ29">
            <v>400</v>
          </cell>
          <cell r="AK29">
            <v>17.260000000000002</v>
          </cell>
          <cell r="AL29">
            <v>47.18528389339513</v>
          </cell>
          <cell r="AM29">
            <v>200</v>
          </cell>
        </row>
        <row r="30">
          <cell r="A30" t="str">
            <v>1201 В/к колбасы Сервелат Мясорубский с мелкорубленным окороком Бордо Весовой фиброуз Стародворье  П</v>
          </cell>
          <cell r="B30" t="str">
            <v>кг</v>
          </cell>
          <cell r="C30">
            <v>122.036</v>
          </cell>
          <cell r="D30"/>
          <cell r="E30">
            <v>61.142000000000003</v>
          </cell>
          <cell r="F30">
            <v>0</v>
          </cell>
          <cell r="G30">
            <v>1</v>
          </cell>
          <cell r="H30">
            <v>40</v>
          </cell>
          <cell r="I30" t="str">
            <v>матрица</v>
          </cell>
          <cell r="J30"/>
          <cell r="K30"/>
          <cell r="L30">
            <v>61.142000000000003</v>
          </cell>
          <cell r="M30"/>
          <cell r="N30"/>
          <cell r="O30">
            <v>70</v>
          </cell>
          <cell r="P30">
            <v>110</v>
          </cell>
          <cell r="Q30">
            <v>12.228400000000001</v>
          </cell>
          <cell r="R30">
            <v>40.111199999999997</v>
          </cell>
          <cell r="S30"/>
          <cell r="T30"/>
          <cell r="U30">
            <v>18</v>
          </cell>
          <cell r="V30">
            <v>14.719832521016649</v>
          </cell>
          <cell r="W30">
            <v>24.070599999999999</v>
          </cell>
          <cell r="X30">
            <v>19.779</v>
          </cell>
          <cell r="Y30">
            <v>10.7804</v>
          </cell>
          <cell r="Z30">
            <v>16.055399999999999</v>
          </cell>
          <cell r="AA30">
            <v>16.852799999999998</v>
          </cell>
          <cell r="AB30">
            <v>19.257200000000001</v>
          </cell>
          <cell r="AC30">
            <v>15.447800000000001</v>
          </cell>
          <cell r="AD30">
            <v>20.826000000000001</v>
          </cell>
          <cell r="AE30">
            <v>16.903299999999998</v>
          </cell>
          <cell r="AF30"/>
          <cell r="AG30">
            <v>40.111199999999997</v>
          </cell>
          <cell r="AH30">
            <v>0</v>
          </cell>
          <cell r="AI30">
            <v>70</v>
          </cell>
          <cell r="AJ30">
            <v>110</v>
          </cell>
          <cell r="AK30">
            <v>16.903299999999998</v>
          </cell>
          <cell r="AL30">
            <v>19.818615299971015</v>
          </cell>
          <cell r="AM30">
            <v>155</v>
          </cell>
        </row>
        <row r="31">
          <cell r="A31" t="str">
            <v>1372-Сосиски Сочинки с сочным окороком Бордо Фикс.вес 0,4 П/а мгс Стародворье</v>
          </cell>
          <cell r="B31" t="str">
            <v>шт</v>
          </cell>
          <cell r="C31">
            <v>504</v>
          </cell>
          <cell r="D31"/>
          <cell r="E31">
            <v>239</v>
          </cell>
          <cell r="F31">
            <v>230</v>
          </cell>
          <cell r="G31">
            <v>0.4</v>
          </cell>
          <cell r="H31">
            <v>45</v>
          </cell>
          <cell r="I31" t="str">
            <v>матрица</v>
          </cell>
          <cell r="J31"/>
          <cell r="K31"/>
          <cell r="L31">
            <v>239</v>
          </cell>
          <cell r="M31"/>
          <cell r="N31"/>
          <cell r="O31">
            <v>125</v>
          </cell>
          <cell r="P31">
            <v>125</v>
          </cell>
          <cell r="Q31">
            <v>47.8</v>
          </cell>
          <cell r="R31">
            <v>380.4</v>
          </cell>
          <cell r="S31"/>
          <cell r="T31"/>
          <cell r="U31">
            <v>18</v>
          </cell>
          <cell r="V31">
            <v>10.041841004184102</v>
          </cell>
          <cell r="W31">
            <v>-3.2</v>
          </cell>
          <cell r="X31">
            <v>-5.8</v>
          </cell>
          <cell r="Y31">
            <v>30.2</v>
          </cell>
          <cell r="Z31">
            <v>27.2</v>
          </cell>
          <cell r="AA31">
            <v>45</v>
          </cell>
          <cell r="AB31">
            <v>39.799999999999997</v>
          </cell>
          <cell r="AC31">
            <v>48</v>
          </cell>
          <cell r="AD31">
            <v>41.8</v>
          </cell>
          <cell r="AE31">
            <v>16</v>
          </cell>
          <cell r="AF31"/>
          <cell r="AG31">
            <v>152.16</v>
          </cell>
          <cell r="AH31">
            <v>92</v>
          </cell>
          <cell r="AI31">
            <v>50</v>
          </cell>
          <cell r="AJ31">
            <v>50</v>
          </cell>
          <cell r="AK31">
            <v>16</v>
          </cell>
          <cell r="AL31">
            <v>17.625</v>
          </cell>
          <cell r="AM31">
            <v>90</v>
          </cell>
        </row>
        <row r="32">
          <cell r="A32" t="str">
            <v>1851-Колбаса Филедворская по-стародворски ТМ Стародворье в оболочке полиамид 0,4 кг.  ПОКОМ</v>
          </cell>
          <cell r="B32" t="str">
            <v>шт</v>
          </cell>
          <cell r="C32">
            <v>440</v>
          </cell>
          <cell r="D32"/>
          <cell r="E32">
            <v>135</v>
          </cell>
          <cell r="F32">
            <v>270</v>
          </cell>
          <cell r="G32">
            <v>0.4</v>
          </cell>
          <cell r="H32">
            <v>55</v>
          </cell>
          <cell r="I32" t="str">
            <v>матрица</v>
          </cell>
          <cell r="J32"/>
          <cell r="K32"/>
          <cell r="L32">
            <v>135</v>
          </cell>
          <cell r="M32"/>
          <cell r="N32"/>
          <cell r="O32">
            <v>0</v>
          </cell>
          <cell r="P32">
            <v>162.5</v>
          </cell>
          <cell r="Q32">
            <v>27</v>
          </cell>
          <cell r="R32">
            <v>53.5</v>
          </cell>
          <cell r="S32"/>
          <cell r="T32"/>
          <cell r="U32">
            <v>18</v>
          </cell>
          <cell r="V32">
            <v>16.018518518518519</v>
          </cell>
          <cell r="W32">
            <v>23.4</v>
          </cell>
          <cell r="X32">
            <v>37.6</v>
          </cell>
          <cell r="Y32">
            <v>21.4</v>
          </cell>
          <cell r="Z32">
            <v>29.4</v>
          </cell>
          <cell r="AA32">
            <v>41.4</v>
          </cell>
          <cell r="AB32">
            <v>24.2</v>
          </cell>
          <cell r="AC32">
            <v>43</v>
          </cell>
          <cell r="AD32">
            <v>24.8</v>
          </cell>
          <cell r="AE32">
            <v>13.8</v>
          </cell>
          <cell r="AF32"/>
          <cell r="AG32">
            <v>21.400000000000002</v>
          </cell>
          <cell r="AH32">
            <v>108</v>
          </cell>
          <cell r="AI32">
            <v>0</v>
          </cell>
          <cell r="AJ32">
            <v>65</v>
          </cell>
          <cell r="AK32">
            <v>13.8</v>
          </cell>
          <cell r="AL32">
            <v>18.333333333333332</v>
          </cell>
          <cell r="AM32">
            <v>80</v>
          </cell>
        </row>
        <row r="33">
          <cell r="A33" t="str">
            <v>Вареные колбасы Молокуша Вязанка Вес п/а Вязанка  ПОКОМ</v>
          </cell>
          <cell r="B33" t="str">
            <v>кг</v>
          </cell>
          <cell r="C33">
            <v>137.459</v>
          </cell>
          <cell r="D33"/>
          <cell r="E33">
            <v>49.859000000000002</v>
          </cell>
          <cell r="F33">
            <v>80.989000000000004</v>
          </cell>
          <cell r="G33">
            <v>1</v>
          </cell>
          <cell r="H33">
            <v>50</v>
          </cell>
          <cell r="I33" t="str">
            <v>матрица</v>
          </cell>
          <cell r="J33"/>
          <cell r="K33"/>
          <cell r="L33">
            <v>49.859000000000002</v>
          </cell>
          <cell r="M33"/>
          <cell r="N33"/>
          <cell r="O33">
            <v>100</v>
          </cell>
          <cell r="P33">
            <v>0</v>
          </cell>
          <cell r="Q33">
            <v>9.9718</v>
          </cell>
          <cell r="R33"/>
          <cell r="S33"/>
          <cell r="T33"/>
          <cell r="U33">
            <v>18.150083234721915</v>
          </cell>
          <cell r="V33">
            <v>18.150083234721915</v>
          </cell>
          <cell r="W33">
            <v>11.7598</v>
          </cell>
          <cell r="X33">
            <v>15.9208</v>
          </cell>
          <cell r="Y33">
            <v>14.7422</v>
          </cell>
          <cell r="Z33">
            <v>10.381</v>
          </cell>
          <cell r="AA33">
            <v>12.5642</v>
          </cell>
          <cell r="AB33">
            <v>17.967400000000001</v>
          </cell>
          <cell r="AC33">
            <v>13.9808</v>
          </cell>
          <cell r="AD33">
            <v>10.917</v>
          </cell>
          <cell r="AE33">
            <v>13.72335</v>
          </cell>
          <cell r="AF33"/>
          <cell r="AG33">
            <v>0</v>
          </cell>
          <cell r="AH33">
            <v>80.989000000000004</v>
          </cell>
          <cell r="AI33">
            <v>100</v>
          </cell>
          <cell r="AJ33">
            <v>0</v>
          </cell>
          <cell r="AK33">
            <v>13.72335</v>
          </cell>
          <cell r="AL33">
            <v>18.289193236345355</v>
          </cell>
          <cell r="AM33">
            <v>70</v>
          </cell>
        </row>
        <row r="34">
          <cell r="A34" t="str">
            <v>Вареные колбасы Докторская ГОСТ Вязанка Фикс.вес 0,4 Вектор Вязанка  ПОКОМ</v>
          </cell>
          <cell r="B34" t="str">
            <v>шт</v>
          </cell>
          <cell r="C34">
            <v>250</v>
          </cell>
          <cell r="D34"/>
          <cell r="E34">
            <v>130</v>
          </cell>
          <cell r="F34">
            <v>30</v>
          </cell>
          <cell r="G34">
            <v>0.4</v>
          </cell>
          <cell r="H34">
            <v>50</v>
          </cell>
          <cell r="I34" t="str">
            <v>матрица</v>
          </cell>
          <cell r="J34"/>
          <cell r="K34"/>
          <cell r="L34">
            <v>130</v>
          </cell>
          <cell r="M34"/>
          <cell r="N34"/>
          <cell r="O34">
            <v>175</v>
          </cell>
          <cell r="P34">
            <v>187.5</v>
          </cell>
          <cell r="Q34">
            <v>26</v>
          </cell>
          <cell r="R34">
            <v>75.5</v>
          </cell>
          <cell r="S34"/>
          <cell r="T34"/>
          <cell r="U34">
            <v>18</v>
          </cell>
          <cell r="V34">
            <v>15.096153846153847</v>
          </cell>
          <cell r="W34">
            <v>31.4</v>
          </cell>
          <cell r="X34">
            <v>54.4</v>
          </cell>
          <cell r="Y34">
            <v>33</v>
          </cell>
          <cell r="Z34">
            <v>11.2</v>
          </cell>
          <cell r="AA34">
            <v>41.4</v>
          </cell>
          <cell r="AB34">
            <v>26.2</v>
          </cell>
          <cell r="AC34">
            <v>50.2</v>
          </cell>
          <cell r="AD34">
            <v>25.8</v>
          </cell>
          <cell r="AE34">
            <v>12.9</v>
          </cell>
          <cell r="AF34"/>
          <cell r="AG34">
            <v>30.200000000000003</v>
          </cell>
          <cell r="AH34">
            <v>12</v>
          </cell>
          <cell r="AI34">
            <v>70</v>
          </cell>
          <cell r="AJ34">
            <v>75</v>
          </cell>
          <cell r="AK34">
            <v>12.9</v>
          </cell>
          <cell r="AL34">
            <v>18.372093023255815</v>
          </cell>
          <cell r="AM34">
            <v>80</v>
          </cell>
        </row>
        <row r="35">
          <cell r="A35" t="str">
            <v>Вареные колбасы «Филейская» Весовые Вектор ТМ «Вязанка»  ПОКОМ</v>
          </cell>
          <cell r="B35" t="str">
            <v>кг</v>
          </cell>
          <cell r="C35">
            <v>138.846</v>
          </cell>
          <cell r="D35"/>
          <cell r="E35">
            <v>2.5259999999999998</v>
          </cell>
          <cell r="F35">
            <v>103.92400000000001</v>
          </cell>
          <cell r="G35">
            <v>1</v>
          </cell>
          <cell r="H35">
            <v>50</v>
          </cell>
          <cell r="I35" t="str">
            <v>матрица</v>
          </cell>
          <cell r="J35"/>
          <cell r="K35"/>
          <cell r="L35">
            <v>2.5259999999999998</v>
          </cell>
          <cell r="M35"/>
          <cell r="N35"/>
          <cell r="O35">
            <v>50</v>
          </cell>
          <cell r="P35">
            <v>15</v>
          </cell>
          <cell r="Q35">
            <v>0.50519999999999998</v>
          </cell>
          <cell r="R35"/>
          <cell r="S35"/>
          <cell r="T35"/>
          <cell r="U35">
            <v>334.37054631828983</v>
          </cell>
          <cell r="V35">
            <v>334.37054631828983</v>
          </cell>
          <cell r="W35">
            <v>6.7165999999999997</v>
          </cell>
          <cell r="X35">
            <v>13.8034</v>
          </cell>
          <cell r="Y35">
            <v>8.3033999999999999</v>
          </cell>
          <cell r="Z35">
            <v>11.757999999999999</v>
          </cell>
          <cell r="AA35">
            <v>9.4796000000000014</v>
          </cell>
          <cell r="AB35">
            <v>13.783200000000001</v>
          </cell>
          <cell r="AC35">
            <v>13.698399999999999</v>
          </cell>
          <cell r="AD35">
            <v>7.4922000000000004</v>
          </cell>
          <cell r="AE35">
            <v>12.1798</v>
          </cell>
          <cell r="AF35" t="str">
            <v>нужно увеличить продажи!!!</v>
          </cell>
          <cell r="AG35">
            <v>0</v>
          </cell>
          <cell r="AH35">
            <v>103.92400000000001</v>
          </cell>
          <cell r="AI35">
            <v>50</v>
          </cell>
          <cell r="AJ35">
            <v>15</v>
          </cell>
          <cell r="AK35">
            <v>12.1798</v>
          </cell>
          <cell r="AL35">
            <v>17.974350974564445</v>
          </cell>
          <cell r="AM35">
            <v>50</v>
          </cell>
        </row>
        <row r="36">
          <cell r="A36" t="str">
            <v>0262 Ветчина «Сочинка с сочным окороком» Весовой п/а ТМ «Стародворье»  ПОКОМ</v>
          </cell>
          <cell r="B36" t="str">
            <v>кг</v>
          </cell>
          <cell r="C36">
            <v>158.614</v>
          </cell>
          <cell r="D36"/>
          <cell r="E36">
            <v>68.936999999999998</v>
          </cell>
          <cell r="F36">
            <v>84.409000000000006</v>
          </cell>
          <cell r="G36">
            <v>1</v>
          </cell>
          <cell r="H36">
            <v>50</v>
          </cell>
          <cell r="I36" t="str">
            <v>матрица</v>
          </cell>
          <cell r="J36"/>
          <cell r="K36"/>
          <cell r="L36">
            <v>68.936999999999998</v>
          </cell>
          <cell r="M36"/>
          <cell r="N36"/>
          <cell r="O36">
            <v>0</v>
          </cell>
          <cell r="P36">
            <v>60</v>
          </cell>
          <cell r="Q36">
            <v>13.7874</v>
          </cell>
          <cell r="R36">
            <v>103.7642</v>
          </cell>
          <cell r="S36"/>
          <cell r="T36"/>
          <cell r="U36">
            <v>18</v>
          </cell>
          <cell r="V36">
            <v>10.473983492174014</v>
          </cell>
          <cell r="W36">
            <v>10.507</v>
          </cell>
          <cell r="X36">
            <v>3.9436</v>
          </cell>
          <cell r="Y36">
            <v>8.9291999999999998</v>
          </cell>
          <cell r="Z36">
            <v>8.6709999999999994</v>
          </cell>
          <cell r="AA36">
            <v>11.391</v>
          </cell>
          <cell r="AB36">
            <v>12.6096</v>
          </cell>
          <cell r="AC36">
            <v>12.332000000000001</v>
          </cell>
          <cell r="AD36">
            <v>6.2881999999999998</v>
          </cell>
          <cell r="AE36">
            <v>11.2509</v>
          </cell>
          <cell r="AF36"/>
          <cell r="AG36">
            <v>103.7642</v>
          </cell>
          <cell r="AH36">
            <v>84.409000000000006</v>
          </cell>
          <cell r="AI36">
            <v>0</v>
          </cell>
          <cell r="AJ36">
            <v>60</v>
          </cell>
          <cell r="AK36">
            <v>11.2509</v>
          </cell>
          <cell r="AL36">
            <v>18.168235430054484</v>
          </cell>
          <cell r="AM36">
            <v>60</v>
          </cell>
        </row>
        <row r="37">
          <cell r="A37" t="str">
            <v>1231 Сосиски Сливочные Дугушки Дугушка Весовые П/а Стародворье, вес 1кг</v>
          </cell>
          <cell r="B37" t="str">
            <v>кг</v>
          </cell>
          <cell r="C37">
            <v>86.756</v>
          </cell>
          <cell r="D37"/>
          <cell r="E37">
            <v>83.971000000000004</v>
          </cell>
          <cell r="F37">
            <v>8</v>
          </cell>
          <cell r="G37">
            <v>1</v>
          </cell>
          <cell r="H37">
            <v>45</v>
          </cell>
          <cell r="I37" t="str">
            <v>матрица</v>
          </cell>
          <cell r="J37"/>
          <cell r="K37"/>
          <cell r="L37">
            <v>83.971000000000004</v>
          </cell>
          <cell r="M37"/>
          <cell r="N37"/>
          <cell r="O37">
            <v>0</v>
          </cell>
          <cell r="P37">
            <v>75</v>
          </cell>
          <cell r="Q37">
            <v>16.7942</v>
          </cell>
          <cell r="R37">
            <v>118.53039999999999</v>
          </cell>
          <cell r="S37"/>
          <cell r="T37"/>
          <cell r="U37">
            <v>12</v>
          </cell>
          <cell r="V37">
            <v>4.9421824201212328</v>
          </cell>
          <cell r="W37">
            <v>17.0852</v>
          </cell>
          <cell r="X37">
            <v>11.982799999999999</v>
          </cell>
          <cell r="Y37">
            <v>9.9471999999999987</v>
          </cell>
          <cell r="Z37">
            <v>4.1318000000000001</v>
          </cell>
          <cell r="AA37">
            <v>6.1862000000000004</v>
          </cell>
          <cell r="AB37">
            <v>11.1876</v>
          </cell>
          <cell r="AC37">
            <v>21.934799999999999</v>
          </cell>
          <cell r="AD37">
            <v>18.319800000000001</v>
          </cell>
          <cell r="AE37">
            <v>10.860099999999999</v>
          </cell>
          <cell r="AF37"/>
          <cell r="AG37">
            <v>118.53039999999999</v>
          </cell>
          <cell r="AH37">
            <v>8</v>
          </cell>
          <cell r="AI37">
            <v>0</v>
          </cell>
          <cell r="AJ37">
            <v>75</v>
          </cell>
          <cell r="AK37">
            <v>10.860099999999999</v>
          </cell>
          <cell r="AL37">
            <v>17.771475400779</v>
          </cell>
          <cell r="AM37">
            <v>110</v>
          </cell>
        </row>
        <row r="38">
          <cell r="A38" t="str">
            <v>1224 В/к колбасы «Сочинка по-европейски с сочной грудинкой» Весовой фиброуз ТМ «Стародворье»  ПОКОМ</v>
          </cell>
          <cell r="B38" t="str">
            <v>кг</v>
          </cell>
          <cell r="C38">
            <v>43.012</v>
          </cell>
          <cell r="D38"/>
          <cell r="E38">
            <v>36.225000000000001</v>
          </cell>
          <cell r="F38">
            <v>0.432</v>
          </cell>
          <cell r="G38">
            <v>1</v>
          </cell>
          <cell r="H38">
            <v>40</v>
          </cell>
          <cell r="I38" t="str">
            <v>матрица</v>
          </cell>
          <cell r="J38"/>
          <cell r="K38"/>
          <cell r="L38">
            <v>36.225000000000001</v>
          </cell>
          <cell r="M38"/>
          <cell r="N38"/>
          <cell r="O38">
            <v>80</v>
          </cell>
          <cell r="P38">
            <v>65</v>
          </cell>
          <cell r="Q38">
            <v>7.2450000000000001</v>
          </cell>
          <cell r="R38"/>
          <cell r="S38"/>
          <cell r="T38"/>
          <cell r="U38">
            <v>20.073429951690823</v>
          </cell>
          <cell r="V38">
            <v>20.073429951690823</v>
          </cell>
          <cell r="W38">
            <v>15.610799999999999</v>
          </cell>
          <cell r="X38">
            <v>19.899999999999999</v>
          </cell>
          <cell r="Y38">
            <v>13.0268</v>
          </cell>
          <cell r="Z38">
            <v>2.3544</v>
          </cell>
          <cell r="AA38">
            <v>13.5174</v>
          </cell>
          <cell r="AB38">
            <v>15.092599999999999</v>
          </cell>
          <cell r="AC38">
            <v>12.070600000000001</v>
          </cell>
          <cell r="AD38">
            <v>13.2996</v>
          </cell>
          <cell r="AE38">
            <v>10.758749999999999</v>
          </cell>
          <cell r="AF38" t="str">
            <v>18,09,25 списание недостача 103кг</v>
          </cell>
          <cell r="AG38">
            <v>0</v>
          </cell>
          <cell r="AH38">
            <v>0.432</v>
          </cell>
          <cell r="AI38">
            <v>80</v>
          </cell>
          <cell r="AJ38">
            <v>65</v>
          </cell>
          <cell r="AK38">
            <v>10.758749999999999</v>
          </cell>
          <cell r="AL38">
            <v>18.629673521552228</v>
          </cell>
          <cell r="AM38">
            <v>55</v>
          </cell>
        </row>
        <row r="39">
          <cell r="A39" t="str">
            <v>Вареные колбасы «Филейская» Фикс.вес 0,45 Вектор ТМ «Вязанка»  ПОКОМ</v>
          </cell>
          <cell r="B39" t="str">
            <v>шт</v>
          </cell>
          <cell r="C39">
            <v>129</v>
          </cell>
          <cell r="D39"/>
          <cell r="E39">
            <v>65</v>
          </cell>
          <cell r="F39">
            <v>10</v>
          </cell>
          <cell r="G39">
            <v>0.45</v>
          </cell>
          <cell r="H39">
            <v>50</v>
          </cell>
          <cell r="I39" t="str">
            <v>матрица</v>
          </cell>
          <cell r="J39"/>
          <cell r="K39"/>
          <cell r="L39">
            <v>65</v>
          </cell>
          <cell r="M39"/>
          <cell r="N39"/>
          <cell r="O39">
            <v>111.1111111111111</v>
          </cell>
          <cell r="P39">
            <v>166.66666666666671</v>
          </cell>
          <cell r="Q39">
            <v>13</v>
          </cell>
          <cell r="R39"/>
          <cell r="S39"/>
          <cell r="T39"/>
          <cell r="U39">
            <v>22.13675213675214</v>
          </cell>
          <cell r="V39">
            <v>22.13675213675214</v>
          </cell>
          <cell r="W39">
            <v>27</v>
          </cell>
          <cell r="X39">
            <v>33.6</v>
          </cell>
          <cell r="Y39">
            <v>17</v>
          </cell>
          <cell r="Z39">
            <v>11.2</v>
          </cell>
          <cell r="AA39">
            <v>23.8</v>
          </cell>
          <cell r="AB39">
            <v>29</v>
          </cell>
          <cell r="AC39">
            <v>27.2</v>
          </cell>
          <cell r="AD39">
            <v>25.8</v>
          </cell>
          <cell r="AE39">
            <v>10.26</v>
          </cell>
          <cell r="AF39"/>
          <cell r="AG39">
            <v>0</v>
          </cell>
          <cell r="AH39">
            <v>4.5</v>
          </cell>
          <cell r="AI39">
            <v>49.999999999999993</v>
          </cell>
          <cell r="AJ39">
            <v>75.000000000000028</v>
          </cell>
          <cell r="AK39">
            <v>10.26</v>
          </cell>
          <cell r="AL39">
            <v>17.98245614035088</v>
          </cell>
          <cell r="AM39">
            <v>55</v>
          </cell>
        </row>
        <row r="40">
          <cell r="A40" t="str">
            <v>1461 Сосиски «Баварские» Фикс.вес 0,35 П/а ТМ «Стародворье»  ПОКОМ</v>
          </cell>
          <cell r="B40" t="str">
            <v>шт</v>
          </cell>
          <cell r="C40">
            <v>165</v>
          </cell>
          <cell r="D40"/>
          <cell r="E40">
            <v>82</v>
          </cell>
          <cell r="F40">
            <v>52</v>
          </cell>
          <cell r="G40">
            <v>0.35</v>
          </cell>
          <cell r="H40">
            <v>45</v>
          </cell>
          <cell r="I40" t="str">
            <v>матрица</v>
          </cell>
          <cell r="J40"/>
          <cell r="K40"/>
          <cell r="L40">
            <v>82</v>
          </cell>
          <cell r="M40"/>
          <cell r="N40"/>
          <cell r="O40">
            <v>85.714285714285722</v>
          </cell>
          <cell r="P40">
            <v>100</v>
          </cell>
          <cell r="Q40">
            <v>16.399999999999999</v>
          </cell>
          <cell r="R40">
            <v>57.485714285714266</v>
          </cell>
          <cell r="S40"/>
          <cell r="T40"/>
          <cell r="U40">
            <v>18</v>
          </cell>
          <cell r="V40">
            <v>14.494773519163765</v>
          </cell>
          <cell r="W40">
            <v>14.6</v>
          </cell>
          <cell r="X40">
            <v>23.4</v>
          </cell>
          <cell r="Y40">
            <v>15.009</v>
          </cell>
          <cell r="Z40">
            <v>5.2</v>
          </cell>
          <cell r="AA40">
            <v>24.4</v>
          </cell>
          <cell r="AB40">
            <v>21</v>
          </cell>
          <cell r="AC40">
            <v>29</v>
          </cell>
          <cell r="AD40">
            <v>22.2</v>
          </cell>
          <cell r="AE40">
            <v>6.964999999999999</v>
          </cell>
          <cell r="AF40"/>
          <cell r="AG40">
            <v>20.11999999999999</v>
          </cell>
          <cell r="AH40">
            <v>18.2</v>
          </cell>
          <cell r="AI40">
            <v>30</v>
          </cell>
          <cell r="AJ40">
            <v>35</v>
          </cell>
          <cell r="AK40">
            <v>6.964999999999999</v>
          </cell>
          <cell r="AL40">
            <v>18.406317300789663</v>
          </cell>
          <cell r="AM40">
            <v>45</v>
          </cell>
        </row>
        <row r="41">
          <cell r="A41" t="str">
            <v>1868-Колбаса Филейная ТМ Особый рецепт в оболочке полиамид 0,5 кг.  ПОКОМ</v>
          </cell>
          <cell r="B41" t="str">
            <v>шт</v>
          </cell>
          <cell r="C41">
            <v>130</v>
          </cell>
          <cell r="D41"/>
          <cell r="E41">
            <v>32</v>
          </cell>
          <cell r="F41">
            <v>40</v>
          </cell>
          <cell r="G41">
            <v>0.5</v>
          </cell>
          <cell r="H41">
            <v>60</v>
          </cell>
          <cell r="I41" t="str">
            <v>матрица</v>
          </cell>
          <cell r="J41"/>
          <cell r="K41"/>
          <cell r="L41">
            <v>32</v>
          </cell>
          <cell r="M41"/>
          <cell r="N41"/>
          <cell r="O41">
            <v>80</v>
          </cell>
          <cell r="P41">
            <v>0</v>
          </cell>
          <cell r="Q41">
            <v>6.4</v>
          </cell>
          <cell r="R41">
            <v>-4.7999999999999972</v>
          </cell>
          <cell r="S41"/>
          <cell r="T41"/>
          <cell r="U41">
            <v>18</v>
          </cell>
          <cell r="V41">
            <v>18.75</v>
          </cell>
          <cell r="W41">
            <v>10.6</v>
          </cell>
          <cell r="X41">
            <v>16.2</v>
          </cell>
          <cell r="Y41">
            <v>15.8</v>
          </cell>
          <cell r="Z41">
            <v>10</v>
          </cell>
          <cell r="AA41">
            <v>9.6</v>
          </cell>
          <cell r="AB41">
            <v>25</v>
          </cell>
          <cell r="AC41">
            <v>7.4</v>
          </cell>
          <cell r="AD41">
            <v>23.6</v>
          </cell>
          <cell r="AE41">
            <v>6.5</v>
          </cell>
          <cell r="AF41"/>
          <cell r="AG41">
            <v>-2.3999999999999986</v>
          </cell>
          <cell r="AH41">
            <v>20</v>
          </cell>
          <cell r="AI41">
            <v>40</v>
          </cell>
          <cell r="AJ41">
            <v>0</v>
          </cell>
          <cell r="AK41">
            <v>6.5</v>
          </cell>
          <cell r="AL41">
            <v>17.692307692307693</v>
          </cell>
          <cell r="AM41">
            <v>55</v>
          </cell>
        </row>
        <row r="42">
          <cell r="A42" t="str">
            <v>1284-Сосиски Баварушки ТМ Баварушка в оболочке амицел в модифицированной газовой среде 0,6 кг.</v>
          </cell>
          <cell r="B42" t="str">
            <v>шт</v>
          </cell>
          <cell r="C42">
            <v>53</v>
          </cell>
          <cell r="D42"/>
          <cell r="E42"/>
          <cell r="F42">
            <v>8</v>
          </cell>
          <cell r="G42">
            <v>0.6</v>
          </cell>
          <cell r="H42">
            <v>45</v>
          </cell>
          <cell r="I42" t="str">
            <v>матрица</v>
          </cell>
          <cell r="J42"/>
          <cell r="K42"/>
          <cell r="L42">
            <v>0</v>
          </cell>
          <cell r="M42"/>
          <cell r="N42"/>
          <cell r="O42">
            <v>83.333333333333343</v>
          </cell>
          <cell r="P42">
            <v>25</v>
          </cell>
          <cell r="Q42">
            <v>0</v>
          </cell>
          <cell r="R42"/>
          <cell r="S42"/>
          <cell r="T42"/>
          <cell r="U42" t="e">
            <v>#DIV/0!</v>
          </cell>
          <cell r="V42" t="e">
            <v>#DIV/0!</v>
          </cell>
          <cell r="W42">
            <v>14.6</v>
          </cell>
          <cell r="X42">
            <v>13.8</v>
          </cell>
          <cell r="Y42">
            <v>17</v>
          </cell>
          <cell r="Z42">
            <v>8.6</v>
          </cell>
          <cell r="AA42">
            <v>15.8</v>
          </cell>
          <cell r="AB42">
            <v>7.2</v>
          </cell>
          <cell r="AC42">
            <v>10.6</v>
          </cell>
          <cell r="AD42">
            <v>20</v>
          </cell>
          <cell r="AE42">
            <v>6.3299999999999992</v>
          </cell>
          <cell r="AF42" t="str">
            <v>нужно увеличить продажи!!!</v>
          </cell>
          <cell r="AG42">
            <v>0</v>
          </cell>
          <cell r="AH42">
            <v>4.8</v>
          </cell>
          <cell r="AI42">
            <v>50.000000000000007</v>
          </cell>
          <cell r="AJ42">
            <v>15</v>
          </cell>
          <cell r="AK42">
            <v>6.3299999999999992</v>
          </cell>
          <cell r="AL42">
            <v>18.13586097946288</v>
          </cell>
          <cell r="AM42">
            <v>45</v>
          </cell>
        </row>
        <row r="43">
          <cell r="A43" t="str">
            <v>2027 Ветчина Нежная п/а ТМ Особый рецепт шт. 0,4кг</v>
          </cell>
          <cell r="B43" t="str">
            <v>шт</v>
          </cell>
          <cell r="C43">
            <v>140</v>
          </cell>
          <cell r="D43"/>
          <cell r="E43">
            <v>55</v>
          </cell>
          <cell r="F43">
            <v>61</v>
          </cell>
          <cell r="G43">
            <v>0.4</v>
          </cell>
          <cell r="H43">
            <v>50</v>
          </cell>
          <cell r="I43" t="str">
            <v>матрица</v>
          </cell>
          <cell r="J43"/>
          <cell r="K43"/>
          <cell r="L43">
            <v>55</v>
          </cell>
          <cell r="M43"/>
          <cell r="N43"/>
          <cell r="O43">
            <v>0</v>
          </cell>
          <cell r="P43">
            <v>87.5</v>
          </cell>
          <cell r="Q43">
            <v>11</v>
          </cell>
          <cell r="R43">
            <v>49.5</v>
          </cell>
          <cell r="S43"/>
          <cell r="T43"/>
          <cell r="U43">
            <v>18</v>
          </cell>
          <cell r="V43">
            <v>13.5</v>
          </cell>
          <cell r="W43">
            <v>0.8</v>
          </cell>
          <cell r="X43">
            <v>6.4</v>
          </cell>
          <cell r="Y43">
            <v>17</v>
          </cell>
          <cell r="Z43">
            <v>7</v>
          </cell>
          <cell r="AA43">
            <v>17.8</v>
          </cell>
          <cell r="AB43">
            <v>20.8</v>
          </cell>
          <cell r="AC43">
            <v>8.1999999999999993</v>
          </cell>
          <cell r="AD43">
            <v>13</v>
          </cell>
          <cell r="AE43">
            <v>5.38</v>
          </cell>
          <cell r="AF43" t="str">
            <v>11,10,25 продано 141шт. (Тимофеева Кристина (ФЕРГАНА)) / 14,11,25 полный возврат 141шт.</v>
          </cell>
          <cell r="AG43">
            <v>19.8</v>
          </cell>
          <cell r="AH43">
            <v>24.400000000000002</v>
          </cell>
          <cell r="AI43">
            <v>0</v>
          </cell>
          <cell r="AJ43">
            <v>35</v>
          </cell>
          <cell r="AK43">
            <v>5.38</v>
          </cell>
          <cell r="AL43">
            <v>17.54646840148699</v>
          </cell>
          <cell r="AM43">
            <v>35</v>
          </cell>
        </row>
        <row r="44">
          <cell r="A44" t="str">
            <v>1952-Колбаса Со шпиком ТМ Особый рецепт в оболочке полиамид 0,5 кг.  ПОКОМ</v>
          </cell>
          <cell r="B44" t="str">
            <v>шт</v>
          </cell>
          <cell r="C44">
            <v>244</v>
          </cell>
          <cell r="D44"/>
          <cell r="E44">
            <v>65</v>
          </cell>
          <cell r="F44">
            <v>150</v>
          </cell>
          <cell r="G44">
            <v>0.5</v>
          </cell>
          <cell r="H44">
            <v>60</v>
          </cell>
          <cell r="I44" t="str">
            <v>матрица</v>
          </cell>
          <cell r="J44"/>
          <cell r="K44"/>
          <cell r="L44">
            <v>65</v>
          </cell>
          <cell r="M44"/>
          <cell r="N44"/>
          <cell r="O44">
            <v>0</v>
          </cell>
          <cell r="P44">
            <v>0</v>
          </cell>
          <cell r="Q44">
            <v>13</v>
          </cell>
          <cell r="R44">
            <v>84</v>
          </cell>
          <cell r="S44"/>
          <cell r="T44"/>
          <cell r="U44">
            <v>18</v>
          </cell>
          <cell r="V44">
            <v>11.538461538461538</v>
          </cell>
          <cell r="W44">
            <v>18.8</v>
          </cell>
          <cell r="X44">
            <v>28</v>
          </cell>
          <cell r="Y44">
            <v>25.2</v>
          </cell>
          <cell r="Z44">
            <v>10.4</v>
          </cell>
          <cell r="AA44">
            <v>23.8</v>
          </cell>
          <cell r="AB44">
            <v>-0.4</v>
          </cell>
          <cell r="AC44">
            <v>6.8</v>
          </cell>
          <cell r="AD44">
            <v>18.399999999999999</v>
          </cell>
          <cell r="AE44">
            <v>5.0750000000000002</v>
          </cell>
          <cell r="AF44"/>
          <cell r="AG44">
            <v>42</v>
          </cell>
          <cell r="AH44">
            <v>75</v>
          </cell>
          <cell r="AI44">
            <v>0</v>
          </cell>
          <cell r="AJ44">
            <v>0</v>
          </cell>
          <cell r="AK44">
            <v>5.0750000000000002</v>
          </cell>
          <cell r="AL44">
            <v>17.733990147783249</v>
          </cell>
          <cell r="AM44">
            <v>15</v>
          </cell>
        </row>
        <row r="45">
          <cell r="A45" t="str">
            <v>1728-Сосиски сливочные по-стародворски в оболочке</v>
          </cell>
          <cell r="B45" t="str">
            <v>кг</v>
          </cell>
          <cell r="C45">
            <v>68.497</v>
          </cell>
          <cell r="D45"/>
          <cell r="E45">
            <v>-6.9009999999999998</v>
          </cell>
          <cell r="F45">
            <v>63.09</v>
          </cell>
          <cell r="G45">
            <v>1</v>
          </cell>
          <cell r="H45">
            <v>40</v>
          </cell>
          <cell r="I45" t="str">
            <v>матрица</v>
          </cell>
          <cell r="J45"/>
          <cell r="K45"/>
          <cell r="L45">
            <v>-6.9009999999999998</v>
          </cell>
          <cell r="M45"/>
          <cell r="N45"/>
          <cell r="O45">
            <v>0</v>
          </cell>
          <cell r="P45">
            <v>0</v>
          </cell>
          <cell r="Q45">
            <v>-1.3801999999999999</v>
          </cell>
          <cell r="R45"/>
          <cell r="S45"/>
          <cell r="T45"/>
          <cell r="U45">
            <v>-45.710766555571666</v>
          </cell>
          <cell r="V45">
            <v>-45.710766555571666</v>
          </cell>
          <cell r="W45">
            <v>4.3376000000000001</v>
          </cell>
          <cell r="X45">
            <v>-1.5336000000000001</v>
          </cell>
          <cell r="Y45">
            <v>-1.3872</v>
          </cell>
          <cell r="Z45">
            <v>1.0673999999999999</v>
          </cell>
          <cell r="AA45">
            <v>2.9087999999999998</v>
          </cell>
          <cell r="AB45">
            <v>6.24</v>
          </cell>
          <cell r="AC45">
            <v>9.7493999999999996</v>
          </cell>
          <cell r="AD45">
            <v>3.5133999999999999</v>
          </cell>
          <cell r="AE45">
            <v>4.9914000000000005</v>
          </cell>
          <cell r="AF45" t="str">
            <v>нужно увеличить продажи!!!</v>
          </cell>
          <cell r="AG45">
            <v>0</v>
          </cell>
          <cell r="AH45">
            <v>63.09</v>
          </cell>
          <cell r="AI45">
            <v>0</v>
          </cell>
          <cell r="AJ45">
            <v>0</v>
          </cell>
          <cell r="AK45">
            <v>4.9914000000000005</v>
          </cell>
          <cell r="AL45">
            <v>17.648355170893936</v>
          </cell>
          <cell r="AM45">
            <v>25</v>
          </cell>
        </row>
        <row r="46">
          <cell r="A46" t="str">
            <v>С/к колбасы Швейцарская Бордо Фикс.вес 0,17 Фиброуз терм/п Стародворье</v>
          </cell>
          <cell r="B46" t="str">
            <v>шт</v>
          </cell>
          <cell r="C46">
            <v>204</v>
          </cell>
          <cell r="D46"/>
          <cell r="E46">
            <v>174</v>
          </cell>
          <cell r="F46">
            <v>15</v>
          </cell>
          <cell r="G46">
            <v>0.17</v>
          </cell>
          <cell r="H46">
            <v>180</v>
          </cell>
          <cell r="I46" t="str">
            <v>матрица</v>
          </cell>
          <cell r="J46"/>
          <cell r="K46"/>
          <cell r="L46">
            <v>174</v>
          </cell>
          <cell r="M46"/>
          <cell r="N46"/>
          <cell r="O46">
            <v>0</v>
          </cell>
          <cell r="P46">
            <v>0</v>
          </cell>
          <cell r="Q46">
            <v>34.799999999999997</v>
          </cell>
          <cell r="R46">
            <v>263.39999999999998</v>
          </cell>
          <cell r="S46"/>
          <cell r="T46"/>
          <cell r="U46">
            <v>8</v>
          </cell>
          <cell r="V46">
            <v>0.43103448275862072</v>
          </cell>
          <cell r="W46">
            <v>21</v>
          </cell>
          <cell r="X46">
            <v>33.4</v>
          </cell>
          <cell r="Y46">
            <v>24.4</v>
          </cell>
          <cell r="Z46">
            <v>2.8</v>
          </cell>
          <cell r="AA46">
            <v>13.2</v>
          </cell>
          <cell r="AB46">
            <v>21.4</v>
          </cell>
          <cell r="AC46">
            <v>12.6</v>
          </cell>
          <cell r="AD46">
            <v>14.6</v>
          </cell>
          <cell r="AE46">
            <v>2.125</v>
          </cell>
          <cell r="AF46"/>
          <cell r="AG46">
            <v>44.777999999999999</v>
          </cell>
          <cell r="AH46">
            <v>2.5500000000000003</v>
          </cell>
          <cell r="AI46">
            <v>0</v>
          </cell>
          <cell r="AJ46">
            <v>0</v>
          </cell>
          <cell r="AK46">
            <v>2.125</v>
          </cell>
          <cell r="AL46">
            <v>17.670588235294115</v>
          </cell>
          <cell r="AM46">
            <v>35</v>
          </cell>
        </row>
        <row r="47">
          <cell r="A47" t="str">
            <v>С/к колбасы Баварская Бавария Фикс.вес 0,17 б/о терм/п Стародворье</v>
          </cell>
          <cell r="B47" t="str">
            <v>шт</v>
          </cell>
          <cell r="C47">
            <v>370</v>
          </cell>
          <cell r="D47"/>
          <cell r="E47">
            <v>57</v>
          </cell>
          <cell r="F47">
            <v>300</v>
          </cell>
          <cell r="G47">
            <v>0.17</v>
          </cell>
          <cell r="H47">
            <v>180</v>
          </cell>
          <cell r="I47" t="str">
            <v>матрица</v>
          </cell>
          <cell r="J47"/>
          <cell r="K47"/>
          <cell r="L47">
            <v>57</v>
          </cell>
          <cell r="M47"/>
          <cell r="N47"/>
          <cell r="O47">
            <v>0</v>
          </cell>
          <cell r="P47">
            <v>0</v>
          </cell>
          <cell r="Q47">
            <v>11.4</v>
          </cell>
          <cell r="R47"/>
          <cell r="S47"/>
          <cell r="T47"/>
          <cell r="U47">
            <v>26.315789473684209</v>
          </cell>
          <cell r="V47">
            <v>26.315789473684209</v>
          </cell>
          <cell r="W47">
            <v>10.6</v>
          </cell>
          <cell r="X47">
            <v>12.2</v>
          </cell>
          <cell r="Y47">
            <v>6.6</v>
          </cell>
          <cell r="Z47">
            <v>5.4</v>
          </cell>
          <cell r="AA47">
            <v>13.2</v>
          </cell>
          <cell r="AB47">
            <v>10.4</v>
          </cell>
          <cell r="AC47">
            <v>3.6</v>
          </cell>
          <cell r="AD47">
            <v>13.6</v>
          </cell>
          <cell r="AE47">
            <v>1.3855000000000002</v>
          </cell>
          <cell r="AF47" t="str">
            <v>нужно увеличить продажи!!!</v>
          </cell>
          <cell r="AG47">
            <v>0</v>
          </cell>
          <cell r="AH47">
            <v>51.000000000000007</v>
          </cell>
          <cell r="AI47">
            <v>0</v>
          </cell>
          <cell r="AJ47">
            <v>0</v>
          </cell>
          <cell r="AK47">
            <v>1.3855000000000002</v>
          </cell>
          <cell r="AL47">
            <v>36.809815950920246</v>
          </cell>
          <cell r="AM47"/>
        </row>
        <row r="48">
          <cell r="A48" t="str">
            <v>0232 С/к колбасы Княжеская Бордо Весовые б/о терм/п Стародворье</v>
          </cell>
          <cell r="B48" t="str">
            <v>кг</v>
          </cell>
          <cell r="C48">
            <v>44.22</v>
          </cell>
          <cell r="D48"/>
          <cell r="E48">
            <v>2.4089999999999998</v>
          </cell>
          <cell r="F48">
            <v>41.811</v>
          </cell>
          <cell r="G48">
            <v>1</v>
          </cell>
          <cell r="H48">
            <v>180</v>
          </cell>
          <cell r="I48" t="str">
            <v>матрица</v>
          </cell>
          <cell r="J48"/>
          <cell r="K48"/>
          <cell r="L48">
            <v>2.4089999999999998</v>
          </cell>
          <cell r="M48"/>
          <cell r="N48"/>
          <cell r="O48">
            <v>0</v>
          </cell>
          <cell r="P48">
            <v>0</v>
          </cell>
          <cell r="Q48">
            <v>0.48179999999999995</v>
          </cell>
          <cell r="R48"/>
          <cell r="S48"/>
          <cell r="T48"/>
          <cell r="U48">
            <v>86.780821917808225</v>
          </cell>
          <cell r="V48">
            <v>86.780821917808225</v>
          </cell>
          <cell r="W48">
            <v>0.72399999999999998</v>
          </cell>
          <cell r="X48">
            <v>0.63200000000000001</v>
          </cell>
          <cell r="Y48">
            <v>0</v>
          </cell>
          <cell r="Z48">
            <v>0</v>
          </cell>
          <cell r="AA48">
            <v>0.75780000000000003</v>
          </cell>
          <cell r="AB48">
            <v>2.1257999999999999</v>
          </cell>
          <cell r="AC48">
            <v>0.62960000000000005</v>
          </cell>
          <cell r="AD48">
            <v>0.9870000000000001</v>
          </cell>
          <cell r="AE48">
            <v>0.87829999999999997</v>
          </cell>
          <cell r="AF48" t="str">
            <v>нужно увеличить продажи!!! / 17,09,25 списание 25кг</v>
          </cell>
          <cell r="AG48">
            <v>0</v>
          </cell>
          <cell r="AH48">
            <v>41.811</v>
          </cell>
          <cell r="AI48">
            <v>0</v>
          </cell>
          <cell r="AJ48">
            <v>0</v>
          </cell>
          <cell r="AK48">
            <v>0.87829999999999997</v>
          </cell>
          <cell r="AL48">
            <v>47.604463167482642</v>
          </cell>
          <cell r="AM48"/>
        </row>
        <row r="49">
          <cell r="A49" t="str">
            <v>1314-Сосиски Молокуши миникушай Вязанка Ф/в 0,45 амилюкс мгс Вязанка</v>
          </cell>
          <cell r="B49" t="str">
            <v>шт</v>
          </cell>
          <cell r="C49">
            <v>-2</v>
          </cell>
          <cell r="D49"/>
          <cell r="E49"/>
          <cell r="F49">
            <v>-2</v>
          </cell>
          <cell r="G49">
            <v>0</v>
          </cell>
          <cell r="H49">
            <v>45</v>
          </cell>
          <cell r="I49" t="str">
            <v>вывод</v>
          </cell>
          <cell r="J49"/>
          <cell r="K49"/>
          <cell r="L49">
            <v>0</v>
          </cell>
          <cell r="M49"/>
          <cell r="N49"/>
          <cell r="O49"/>
          <cell r="P49"/>
          <cell r="Q49">
            <v>0</v>
          </cell>
          <cell r="R49"/>
          <cell r="S49"/>
          <cell r="T49"/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 t="str">
            <v>завод вывел из производства</v>
          </cell>
          <cell r="AG49"/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 t="e">
            <v>#DIV/0!</v>
          </cell>
          <cell r="AM49"/>
        </row>
        <row r="50">
          <cell r="A50" t="str">
            <v>1989 Вареные колбасы Докторская Особая п/а ТМ Особый рецепт шт. 0,5 кг</v>
          </cell>
          <cell r="B50" t="str">
            <v>шт</v>
          </cell>
          <cell r="C50">
            <v>-31</v>
          </cell>
          <cell r="D50"/>
          <cell r="E50"/>
          <cell r="F50">
            <v>-31</v>
          </cell>
          <cell r="G50">
            <v>0</v>
          </cell>
          <cell r="H50"/>
          <cell r="I50" t="str">
            <v>не в матрице</v>
          </cell>
          <cell r="J50" t="str">
            <v>1868-Колбаса Филейная ТМ Особый рецепт в оболочке полиамид 0,5 кг.  ПОКОМ</v>
          </cell>
          <cell r="K50"/>
          <cell r="L50">
            <v>0</v>
          </cell>
          <cell r="M50"/>
          <cell r="N50"/>
          <cell r="O50"/>
          <cell r="P50"/>
          <cell r="Q50">
            <v>0</v>
          </cell>
          <cell r="R50"/>
          <cell r="S50"/>
          <cell r="T50"/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-0.2</v>
          </cell>
          <cell r="AD50">
            <v>0</v>
          </cell>
          <cell r="AE50">
            <v>0</v>
          </cell>
          <cell r="AF50"/>
          <cell r="AG50"/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 t="e">
            <v>#DIV/0!</v>
          </cell>
          <cell r="AM50"/>
        </row>
        <row r="51">
          <cell r="A51" t="str">
            <v>2094 Вареные колбасы Докторская Дугушка Дугушка Весовые Вектор Стародворье, вес 1кг</v>
          </cell>
          <cell r="B51" t="str">
            <v>кг</v>
          </cell>
          <cell r="C51">
            <v>-2.5449999999999999</v>
          </cell>
          <cell r="D51"/>
          <cell r="E51"/>
          <cell r="F51">
            <v>-2.5449999999999999</v>
          </cell>
          <cell r="G51">
            <v>0</v>
          </cell>
          <cell r="H51"/>
          <cell r="I51" t="str">
            <v>не в матрице</v>
          </cell>
          <cell r="J51"/>
          <cell r="K51"/>
          <cell r="L51">
            <v>0</v>
          </cell>
          <cell r="M51"/>
          <cell r="N51"/>
          <cell r="O51"/>
          <cell r="P51"/>
          <cell r="Q51">
            <v>0</v>
          </cell>
          <cell r="R51"/>
          <cell r="S51"/>
          <cell r="T51"/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/>
          <cell r="AG51"/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 t="e">
            <v>#DIV/0!</v>
          </cell>
          <cell r="AM51"/>
        </row>
        <row r="52">
          <cell r="A52" t="str">
            <v>БОНУС_1204 Копченые колбасы Салями Мясорубская с рубленым шпиком Бордо Весовой фиброуз Стародворье  ПОКОМ</v>
          </cell>
          <cell r="B52" t="str">
            <v>кг</v>
          </cell>
          <cell r="C52">
            <v>21.108000000000001</v>
          </cell>
          <cell r="D52"/>
          <cell r="E52">
            <v>15.273</v>
          </cell>
          <cell r="F52"/>
          <cell r="G52">
            <v>0</v>
          </cell>
          <cell r="H52"/>
          <cell r="I52" t="str">
            <v>бонус</v>
          </cell>
          <cell r="J52" t="str">
            <v>1204 Копченые колбасы Салями Мясорубская с рубленым шпиком Бордо Весовой фиброуз Стародворье  ПОКОМ</v>
          </cell>
          <cell r="K52"/>
          <cell r="L52">
            <v>15.273</v>
          </cell>
          <cell r="M52"/>
          <cell r="N52"/>
          <cell r="O52"/>
          <cell r="P52"/>
          <cell r="Q52">
            <v>3.0545999999999998</v>
          </cell>
          <cell r="R52"/>
          <cell r="S52"/>
          <cell r="T52"/>
          <cell r="U52">
            <v>0</v>
          </cell>
          <cell r="V52">
            <v>0</v>
          </cell>
          <cell r="W52">
            <v>8.920399999999999</v>
          </cell>
          <cell r="X52">
            <v>6.1425999999999998</v>
          </cell>
          <cell r="Y52">
            <v>4.9412000000000003</v>
          </cell>
          <cell r="Z52">
            <v>3.4994000000000001</v>
          </cell>
          <cell r="AA52">
            <v>5.0663999999999998</v>
          </cell>
          <cell r="AB52">
            <v>6.2412000000000001</v>
          </cell>
          <cell r="AC52">
            <v>4.2472000000000003</v>
          </cell>
          <cell r="AD52">
            <v>7.4686000000000003</v>
          </cell>
          <cell r="AE52">
            <v>0</v>
          </cell>
          <cell r="AF52"/>
          <cell r="AG52"/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 t="e">
            <v>#DIV/0!</v>
          </cell>
          <cell r="AM52"/>
        </row>
        <row r="53">
          <cell r="A53" t="str">
            <v>БОНУС_1205 Копченые колбасы Салями Мясорубская с рубленым шпиком срез Бордо ф/в 0,35 фиброуз Стародворье</v>
          </cell>
          <cell r="B53" t="str">
            <v>шт</v>
          </cell>
          <cell r="C53">
            <v>45</v>
          </cell>
          <cell r="D53"/>
          <cell r="E53">
            <v>64</v>
          </cell>
          <cell r="F53">
            <v>-23</v>
          </cell>
          <cell r="G53">
            <v>0</v>
          </cell>
          <cell r="H53"/>
          <cell r="I53" t="str">
            <v>бонус</v>
          </cell>
          <cell r="J53" t="str">
            <v>1205 Копченые колбасы Салями Мясорубская с рубленым шпиком срез Бордо ф/в 0,35 фиброуз Стародворье  ПОКОМ</v>
          </cell>
          <cell r="K53"/>
          <cell r="L53">
            <v>64</v>
          </cell>
          <cell r="M53"/>
          <cell r="N53"/>
          <cell r="O53"/>
          <cell r="P53"/>
          <cell r="Q53">
            <v>12.8</v>
          </cell>
          <cell r="R53"/>
          <cell r="S53"/>
          <cell r="T53"/>
          <cell r="U53">
            <v>-1.796875</v>
          </cell>
          <cell r="V53">
            <v>-1.796875</v>
          </cell>
          <cell r="W53">
            <v>15.8</v>
          </cell>
          <cell r="X53">
            <v>15</v>
          </cell>
          <cell r="Y53">
            <v>14</v>
          </cell>
          <cell r="Z53">
            <v>12.6</v>
          </cell>
          <cell r="AA53">
            <v>10</v>
          </cell>
          <cell r="AB53">
            <v>17.2</v>
          </cell>
          <cell r="AC53">
            <v>15.4</v>
          </cell>
          <cell r="AD53">
            <v>9.4</v>
          </cell>
          <cell r="AE53">
            <v>0</v>
          </cell>
          <cell r="AF53"/>
          <cell r="AG53"/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 t="e">
            <v>#DIV/0!</v>
          </cell>
          <cell r="AM53"/>
        </row>
        <row r="54">
          <cell r="A54" t="str">
            <v>БОНУС_1370-Сосиски Сочинки Бордо Весовой п/а Стародворье</v>
          </cell>
          <cell r="B54" t="str">
            <v>кг</v>
          </cell>
          <cell r="C54">
            <v>15.941000000000001</v>
          </cell>
          <cell r="D54"/>
          <cell r="E54">
            <v>27.539000000000001</v>
          </cell>
          <cell r="F54">
            <v>-11.598000000000001</v>
          </cell>
          <cell r="G54">
            <v>0</v>
          </cell>
          <cell r="H54"/>
          <cell r="I54" t="str">
            <v>бонус</v>
          </cell>
          <cell r="J54" t="str">
            <v>1370-Сосиски Сочинки Бордо Весовой п/а Стародворье</v>
          </cell>
          <cell r="K54"/>
          <cell r="L54">
            <v>27.539000000000001</v>
          </cell>
          <cell r="M54"/>
          <cell r="N54"/>
          <cell r="O54"/>
          <cell r="P54"/>
          <cell r="Q54">
            <v>5.5078000000000005</v>
          </cell>
          <cell r="R54"/>
          <cell r="S54"/>
          <cell r="T54"/>
          <cell r="U54">
            <v>-2.1057409491993173</v>
          </cell>
          <cell r="V54">
            <v>-2.1057409491993173</v>
          </cell>
          <cell r="W54">
            <v>4.9828000000000001</v>
          </cell>
          <cell r="X54">
            <v>2.8896000000000002</v>
          </cell>
          <cell r="Y54">
            <v>2.3967999999999998</v>
          </cell>
          <cell r="Z54">
            <v>5.0686</v>
          </cell>
          <cell r="AA54">
            <v>4.8994</v>
          </cell>
          <cell r="AB54">
            <v>2.0022000000000002</v>
          </cell>
          <cell r="AC54">
            <v>5.5270000000000001</v>
          </cell>
          <cell r="AD54">
            <v>2.3443999999999998</v>
          </cell>
          <cell r="AE54">
            <v>0</v>
          </cell>
          <cell r="AF54"/>
          <cell r="AG54"/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 t="e">
            <v>#DIV/0!</v>
          </cell>
          <cell r="AM54"/>
        </row>
        <row r="55">
          <cell r="A55" t="str">
            <v>БОНУС_1411 Сосиски «Сочинки Сливочные» Весовые ТМ «Стародворье» 1,35 кг  ПОКОМ</v>
          </cell>
          <cell r="B55" t="str">
            <v>шт</v>
          </cell>
          <cell r="C55">
            <v>-6.9210000000000003</v>
          </cell>
          <cell r="D55"/>
          <cell r="E55">
            <v>16.033999999999999</v>
          </cell>
          <cell r="F55">
            <v>-22.954999999999998</v>
          </cell>
          <cell r="G55">
            <v>0</v>
          </cell>
          <cell r="H55"/>
          <cell r="I55" t="str">
            <v>бонус</v>
          </cell>
          <cell r="J55" t="str">
            <v>1411 Сосиски «Сочинки Сливочные» Весовые ТМ «Стародворье» 1,35 кг  ПОКОМ</v>
          </cell>
          <cell r="K55"/>
          <cell r="L55">
            <v>16.033999999999999</v>
          </cell>
          <cell r="M55"/>
          <cell r="N55"/>
          <cell r="O55"/>
          <cell r="P55"/>
          <cell r="Q55">
            <v>3.2067999999999999</v>
          </cell>
          <cell r="R55"/>
          <cell r="S55"/>
          <cell r="T55"/>
          <cell r="U55">
            <v>-7.1582262691779963</v>
          </cell>
          <cell r="V55">
            <v>-7.1582262691779963</v>
          </cell>
          <cell r="W55">
            <v>1.3842000000000001</v>
          </cell>
          <cell r="X55">
            <v>14.4564</v>
          </cell>
          <cell r="Y55">
            <v>3.9980000000000002</v>
          </cell>
          <cell r="Z55">
            <v>8.0655999999999999</v>
          </cell>
          <cell r="AA55">
            <v>10.5006</v>
          </cell>
          <cell r="AB55">
            <v>10.217599999999999</v>
          </cell>
          <cell r="AC55">
            <v>13.2178</v>
          </cell>
          <cell r="AD55">
            <v>9.7118000000000002</v>
          </cell>
          <cell r="AE55">
            <v>0</v>
          </cell>
          <cell r="AF55"/>
          <cell r="AG55"/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 t="e">
            <v>#DIV/0!</v>
          </cell>
          <cell r="AM55"/>
        </row>
        <row r="56">
          <cell r="A56" t="str">
            <v>БОНУС_1867-Колбаса Филейная ТМ Особый рецепт в оболочке полиамид большой батон.  ПОКОМ</v>
          </cell>
          <cell r="B56" t="str">
            <v>кг</v>
          </cell>
          <cell r="C56">
            <v>67.573999999999998</v>
          </cell>
          <cell r="D56"/>
          <cell r="E56">
            <v>58.284999999999997</v>
          </cell>
          <cell r="F56">
            <v>-20.574000000000002</v>
          </cell>
          <cell r="G56">
            <v>0</v>
          </cell>
          <cell r="H56"/>
          <cell r="I56" t="str">
            <v>бонус</v>
          </cell>
          <cell r="J56" t="str">
            <v>1867-Колбаса Филейная ТМ Особый рецепт в оболочке полиамид большой батон.  ПОКОМ</v>
          </cell>
          <cell r="K56"/>
          <cell r="L56">
            <v>58.284999999999997</v>
          </cell>
          <cell r="M56"/>
          <cell r="N56"/>
          <cell r="O56"/>
          <cell r="P56"/>
          <cell r="Q56">
            <v>11.657</v>
          </cell>
          <cell r="R56"/>
          <cell r="S56"/>
          <cell r="T56"/>
          <cell r="U56">
            <v>-1.7649480998541651</v>
          </cell>
          <cell r="V56">
            <v>-1.7649480998541651</v>
          </cell>
          <cell r="W56">
            <v>14.0426</v>
          </cell>
          <cell r="X56">
            <v>19.265799999999999</v>
          </cell>
          <cell r="Y56">
            <v>7.5004000000000008</v>
          </cell>
          <cell r="Z56">
            <v>22.939800000000002</v>
          </cell>
          <cell r="AA56">
            <v>12.2064</v>
          </cell>
          <cell r="AB56">
            <v>14.909000000000001</v>
          </cell>
          <cell r="AC56">
            <v>11.7362</v>
          </cell>
          <cell r="AD56">
            <v>13.587</v>
          </cell>
          <cell r="AE56">
            <v>0</v>
          </cell>
          <cell r="AF56"/>
          <cell r="AG56"/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 t="e">
            <v>#DIV/0!</v>
          </cell>
          <cell r="AM56"/>
        </row>
        <row r="57">
          <cell r="A57" t="str">
            <v>БОНУС_1868-Колбаса Филейная ТМ Особый рецепт в оболочке полиамид 0,5 кг.  ПОКОМ</v>
          </cell>
          <cell r="B57"/>
          <cell r="C57"/>
          <cell r="D57"/>
          <cell r="E57">
            <v>3</v>
          </cell>
          <cell r="F57">
            <v>-3</v>
          </cell>
          <cell r="G57">
            <v>0</v>
          </cell>
          <cell r="H57"/>
          <cell r="I57" t="str">
            <v>бонус</v>
          </cell>
          <cell r="J57" t="str">
            <v>1868-Колбаса Филейная ТМ Особый рецепт в оболочке полиамид 0,5 кг.  ПОКОМ</v>
          </cell>
          <cell r="K57"/>
          <cell r="L57">
            <v>3</v>
          </cell>
          <cell r="M57"/>
          <cell r="N57"/>
          <cell r="O57"/>
          <cell r="P57"/>
          <cell r="Q57">
            <v>0.6</v>
          </cell>
          <cell r="R57"/>
          <cell r="S57"/>
          <cell r="T57"/>
          <cell r="U57">
            <v>-5</v>
          </cell>
          <cell r="V57">
            <v>-5</v>
          </cell>
          <cell r="W57">
            <v>1</v>
          </cell>
          <cell r="X57">
            <v>1.4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/>
          <cell r="AG57"/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 t="e">
            <v>#DIV/0!</v>
          </cell>
          <cell r="AM57"/>
        </row>
        <row r="58">
          <cell r="A58" t="str">
            <v>БОНУС_1869-Колбаса Молочная ТМ Особый рецепт в оболочке полиамид большой батон.  ПОКОМ</v>
          </cell>
          <cell r="B58" t="str">
            <v>кг</v>
          </cell>
          <cell r="C58">
            <v>16.986000000000001</v>
          </cell>
          <cell r="D58"/>
          <cell r="E58">
            <v>45.237000000000002</v>
          </cell>
          <cell r="F58">
            <v>-28.251000000000001</v>
          </cell>
          <cell r="G58">
            <v>0</v>
          </cell>
          <cell r="H58"/>
          <cell r="I58" t="str">
            <v>бонус</v>
          </cell>
          <cell r="J58" t="str">
            <v>1869-Колбаса Молочная ТМ Особый рецепт в оболочке полиамид большой батон.  ПОКОМ</v>
          </cell>
          <cell r="K58"/>
          <cell r="L58">
            <v>45.237000000000002</v>
          </cell>
          <cell r="M58"/>
          <cell r="N58"/>
          <cell r="O58"/>
          <cell r="P58"/>
          <cell r="Q58">
            <v>9.0473999999999997</v>
          </cell>
          <cell r="R58"/>
          <cell r="S58"/>
          <cell r="T58"/>
          <cell r="U58">
            <v>-3.1225545460574313</v>
          </cell>
          <cell r="V58">
            <v>-3.1225545460574313</v>
          </cell>
          <cell r="W58">
            <v>7.9974000000000007</v>
          </cell>
          <cell r="X58">
            <v>5.1243999999999996</v>
          </cell>
          <cell r="Y58">
            <v>9.6981999999999999</v>
          </cell>
          <cell r="Z58">
            <v>3.5289999999999999</v>
          </cell>
          <cell r="AA58">
            <v>10.135999999999999</v>
          </cell>
          <cell r="AB58">
            <v>22.827999999999999</v>
          </cell>
          <cell r="AC58">
            <v>9.0475999999999992</v>
          </cell>
          <cell r="AD58">
            <v>8.0025999999999993</v>
          </cell>
          <cell r="AE58">
            <v>0</v>
          </cell>
          <cell r="AF58"/>
          <cell r="AG58"/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 t="e">
            <v>#DIV/0!</v>
          </cell>
          <cell r="AM58"/>
        </row>
        <row r="59">
          <cell r="A59" t="str">
            <v>БОНУС_1870-Колбаса Со шпиком ТМ Особый рецепт в оболочке полиамид большой батон.  ПОКОМ</v>
          </cell>
          <cell r="B59" t="str">
            <v>кг</v>
          </cell>
          <cell r="C59">
            <v>44.834000000000003</v>
          </cell>
          <cell r="D59"/>
          <cell r="E59">
            <v>44.713999999999999</v>
          </cell>
          <cell r="F59">
            <v>-29.818000000000001</v>
          </cell>
          <cell r="G59">
            <v>0</v>
          </cell>
          <cell r="H59"/>
          <cell r="I59" t="str">
            <v>бонус</v>
          </cell>
          <cell r="J59" t="str">
            <v>1870-Колбаса Со шпиком ТМ Особый рецепт в оболочке полиамид большой батон.  ПОКОМ</v>
          </cell>
          <cell r="K59"/>
          <cell r="L59">
            <v>44.713999999999999</v>
          </cell>
          <cell r="M59"/>
          <cell r="N59"/>
          <cell r="O59"/>
          <cell r="P59"/>
          <cell r="Q59">
            <v>8.9428000000000001</v>
          </cell>
          <cell r="R59"/>
          <cell r="S59"/>
          <cell r="T59"/>
          <cell r="U59">
            <v>-3.3343024556067453</v>
          </cell>
          <cell r="V59">
            <v>-3.3343024556067453</v>
          </cell>
          <cell r="W59">
            <v>13.5512</v>
          </cell>
          <cell r="X59">
            <v>14.083399999999999</v>
          </cell>
          <cell r="Y59">
            <v>10.1534</v>
          </cell>
          <cell r="Z59">
            <v>9.0644000000000009</v>
          </cell>
          <cell r="AA59">
            <v>4.4857999999999993</v>
          </cell>
          <cell r="AB59">
            <v>14.0044</v>
          </cell>
          <cell r="AC59">
            <v>3.0284</v>
          </cell>
          <cell r="AD59">
            <v>3.5004</v>
          </cell>
          <cell r="AE59">
            <v>0</v>
          </cell>
          <cell r="AF59"/>
          <cell r="AG59"/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 t="e">
            <v>#DIV/0!</v>
          </cell>
          <cell r="AM59"/>
        </row>
        <row r="60">
          <cell r="A60" t="str">
            <v>БОНУС_1871-Колбаса Филейная оригинальная ТМ Особый рецепт в оболочке полиамид 0,4 кг.  ПОКОМ</v>
          </cell>
          <cell r="B60" t="str">
            <v>шт</v>
          </cell>
          <cell r="C60">
            <v>2</v>
          </cell>
          <cell r="D60"/>
          <cell r="E60">
            <v>19</v>
          </cell>
          <cell r="F60">
            <v>-17</v>
          </cell>
          <cell r="G60">
            <v>0</v>
          </cell>
          <cell r="H60"/>
          <cell r="I60" t="str">
            <v>бонус</v>
          </cell>
          <cell r="J60" t="str">
            <v>1871-Колбаса Филейная оригинальная ТМ Особый рецепт в оболочке полиамид 0,4 кг.  ПОКОМ</v>
          </cell>
          <cell r="K60"/>
          <cell r="L60">
            <v>19</v>
          </cell>
          <cell r="M60"/>
          <cell r="N60"/>
          <cell r="O60"/>
          <cell r="P60"/>
          <cell r="Q60">
            <v>3.8</v>
          </cell>
          <cell r="R60"/>
          <cell r="S60"/>
          <cell r="T60"/>
          <cell r="U60">
            <v>-4.4736842105263159</v>
          </cell>
          <cell r="V60">
            <v>-4.4736842105263159</v>
          </cell>
          <cell r="W60">
            <v>5.6</v>
          </cell>
          <cell r="X60">
            <v>6.4</v>
          </cell>
          <cell r="Y60">
            <v>2.2000000000000002</v>
          </cell>
          <cell r="Z60">
            <v>4.2</v>
          </cell>
          <cell r="AA60">
            <v>6.8</v>
          </cell>
          <cell r="AB60">
            <v>4.4000000000000004</v>
          </cell>
          <cell r="AC60">
            <v>6</v>
          </cell>
          <cell r="AD60">
            <v>3</v>
          </cell>
          <cell r="AE60">
            <v>0</v>
          </cell>
          <cell r="AF60"/>
          <cell r="AG60"/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 t="e">
            <v>#DIV/0!</v>
          </cell>
          <cell r="AM60"/>
        </row>
        <row r="61">
          <cell r="A61" t="str">
            <v>БОНУС_1875-Колбаса Филейная оригинальная ТМ Особый рецепт в оболочке полиамид.  ПОКОМ</v>
          </cell>
          <cell r="B61" t="str">
            <v>кг</v>
          </cell>
          <cell r="C61">
            <v>14.54</v>
          </cell>
          <cell r="D61"/>
          <cell r="E61">
            <v>36.195999999999998</v>
          </cell>
          <cell r="F61">
            <v>-22.446000000000002</v>
          </cell>
          <cell r="G61">
            <v>0</v>
          </cell>
          <cell r="H61"/>
          <cell r="I61" t="str">
            <v>бонус</v>
          </cell>
          <cell r="J61" t="str">
            <v>1875-Колбаса Филейная оригинальная ТМ Особый рецепт в оболочке полиамид.  ПОКОМ</v>
          </cell>
          <cell r="K61"/>
          <cell r="L61">
            <v>36.195999999999998</v>
          </cell>
          <cell r="M61"/>
          <cell r="N61"/>
          <cell r="O61"/>
          <cell r="P61"/>
          <cell r="Q61">
            <v>7.2391999999999994</v>
          </cell>
          <cell r="R61"/>
          <cell r="S61"/>
          <cell r="T61"/>
          <cell r="U61">
            <v>-3.1006188529119245</v>
          </cell>
          <cell r="V61">
            <v>-3.1006188529119245</v>
          </cell>
          <cell r="W61">
            <v>17.9636</v>
          </cell>
          <cell r="X61">
            <v>12.4908</v>
          </cell>
          <cell r="Y61">
            <v>6.15</v>
          </cell>
          <cell r="Z61">
            <v>18.315200000000001</v>
          </cell>
          <cell r="AA61">
            <v>12.7662</v>
          </cell>
          <cell r="AB61">
            <v>9.8287999999999993</v>
          </cell>
          <cell r="AC61">
            <v>17.34</v>
          </cell>
          <cell r="AD61">
            <v>7.5890000000000004</v>
          </cell>
          <cell r="AE61">
            <v>0</v>
          </cell>
          <cell r="AF61"/>
          <cell r="AG61"/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 t="e">
            <v>#DIV/0!</v>
          </cell>
          <cell r="AM61"/>
        </row>
        <row r="62">
          <cell r="A62" t="str">
            <v>БОНУС_2074-Сосиски Молочные для завтрака Особый рецепт</v>
          </cell>
          <cell r="B62" t="str">
            <v>кг</v>
          </cell>
          <cell r="C62">
            <v>42.686</v>
          </cell>
          <cell r="D62"/>
          <cell r="E62">
            <v>98.37</v>
          </cell>
          <cell r="F62">
            <v>-63.39</v>
          </cell>
          <cell r="G62">
            <v>0</v>
          </cell>
          <cell r="H62"/>
          <cell r="I62" t="str">
            <v>бонус</v>
          </cell>
          <cell r="J62" t="str">
            <v>2074-Сосиски Молочные для завтрака Особый рецепт</v>
          </cell>
          <cell r="K62"/>
          <cell r="L62">
            <v>98.37</v>
          </cell>
          <cell r="M62"/>
          <cell r="N62"/>
          <cell r="O62"/>
          <cell r="P62"/>
          <cell r="Q62">
            <v>19.673999999999999</v>
          </cell>
          <cell r="R62"/>
          <cell r="S62"/>
          <cell r="T62"/>
          <cell r="U62">
            <v>-3.2220189082037209</v>
          </cell>
          <cell r="V62">
            <v>-3.2220189082037209</v>
          </cell>
          <cell r="W62">
            <v>33.543999999999997</v>
          </cell>
          <cell r="X62">
            <v>40.716000000000001</v>
          </cell>
          <cell r="Y62">
            <v>17.152799999999999</v>
          </cell>
          <cell r="Z62">
            <v>29.183599999999998</v>
          </cell>
          <cell r="AA62">
            <v>31.096599999999999</v>
          </cell>
          <cell r="AB62">
            <v>28.802600000000002</v>
          </cell>
          <cell r="AC62">
            <v>29.346</v>
          </cell>
          <cell r="AD62">
            <v>21.61</v>
          </cell>
          <cell r="AE62">
            <v>0</v>
          </cell>
          <cell r="AF62"/>
          <cell r="AG62"/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 t="e">
            <v>#DIV/0!</v>
          </cell>
          <cell r="AM62"/>
        </row>
        <row r="63">
          <cell r="A63" t="str">
            <v>БОНУС_2205-Сосиски Молочные для завтрака ТМ Особый рецепт 0,4кг</v>
          </cell>
          <cell r="B63" t="str">
            <v>шт</v>
          </cell>
          <cell r="C63">
            <v>43</v>
          </cell>
          <cell r="D63"/>
          <cell r="E63">
            <v>77</v>
          </cell>
          <cell r="F63">
            <v>-37</v>
          </cell>
          <cell r="G63">
            <v>0</v>
          </cell>
          <cell r="H63"/>
          <cell r="I63" t="str">
            <v>бонус</v>
          </cell>
          <cell r="J63" t="str">
            <v>2205-Сосиски Молочные для завтрака ТМ Особый рецепт 0,4кг</v>
          </cell>
          <cell r="K63"/>
          <cell r="L63">
            <v>77</v>
          </cell>
          <cell r="M63"/>
          <cell r="N63"/>
          <cell r="O63"/>
          <cell r="P63"/>
          <cell r="Q63">
            <v>15.4</v>
          </cell>
          <cell r="R63"/>
          <cell r="S63"/>
          <cell r="T63"/>
          <cell r="U63">
            <v>-2.4025974025974026</v>
          </cell>
          <cell r="V63">
            <v>-2.4025974025974026</v>
          </cell>
          <cell r="W63">
            <v>13</v>
          </cell>
          <cell r="X63">
            <v>17</v>
          </cell>
          <cell r="Y63">
            <v>5</v>
          </cell>
          <cell r="Z63">
            <v>13.2</v>
          </cell>
          <cell r="AA63">
            <v>13.2</v>
          </cell>
          <cell r="AB63">
            <v>15.2</v>
          </cell>
          <cell r="AC63">
            <v>10.8</v>
          </cell>
          <cell r="AD63">
            <v>11.8</v>
          </cell>
          <cell r="AE63">
            <v>0</v>
          </cell>
          <cell r="AF63"/>
          <cell r="AG63"/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 t="e">
            <v>#DIV/0!</v>
          </cell>
          <cell r="AM63"/>
        </row>
        <row r="64">
          <cell r="A64" t="str">
            <v>БОНУС_2634 Колбаса Дугушка Стародворская ТМ Стародворье ТС Дугушка  ПОКОМ</v>
          </cell>
          <cell r="B64" t="str">
            <v>кг</v>
          </cell>
          <cell r="C64">
            <v>46.758000000000003</v>
          </cell>
          <cell r="D64"/>
          <cell r="E64">
            <v>80.013000000000005</v>
          </cell>
          <cell r="F64">
            <v>-50.247999999999998</v>
          </cell>
          <cell r="G64">
            <v>0</v>
          </cell>
          <cell r="H64"/>
          <cell r="I64" t="str">
            <v>бонус</v>
          </cell>
          <cell r="J64" t="str">
            <v>2634 Колбаса Дугушка Стародворская ТМ Стародворье ТС Дугушка  ПОКОМ</v>
          </cell>
          <cell r="K64"/>
          <cell r="L64">
            <v>80.013000000000005</v>
          </cell>
          <cell r="M64"/>
          <cell r="N64"/>
          <cell r="O64"/>
          <cell r="P64"/>
          <cell r="Q64">
            <v>16.002600000000001</v>
          </cell>
          <cell r="R64"/>
          <cell r="S64"/>
          <cell r="T64"/>
          <cell r="U64">
            <v>-3.1399897516653539</v>
          </cell>
          <cell r="V64">
            <v>-3.1399897516653539</v>
          </cell>
          <cell r="W64">
            <v>19.5852</v>
          </cell>
          <cell r="X64">
            <v>31.197600000000001</v>
          </cell>
          <cell r="Y64">
            <v>17.340399999999999</v>
          </cell>
          <cell r="Z64">
            <v>20.048200000000001</v>
          </cell>
          <cell r="AA64">
            <v>19.840800000000002</v>
          </cell>
          <cell r="AB64">
            <v>35.268999999999998</v>
          </cell>
          <cell r="AC64">
            <v>16.651800000000001</v>
          </cell>
          <cell r="AD64">
            <v>19.2394</v>
          </cell>
          <cell r="AE64">
            <v>0</v>
          </cell>
          <cell r="AF64"/>
          <cell r="AG64"/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 t="e">
            <v>#DIV/0!</v>
          </cell>
          <cell r="AM64"/>
        </row>
        <row r="65">
          <cell r="A65" t="str">
            <v>БОНУС_С/к колбасы Швейцарская Бордо Фикс.вес 0,17 Фиброуз терм/п Стародворье</v>
          </cell>
          <cell r="B65" t="str">
            <v>шт</v>
          </cell>
          <cell r="C65"/>
          <cell r="D65"/>
          <cell r="E65">
            <v>22</v>
          </cell>
          <cell r="F65">
            <v>-22</v>
          </cell>
          <cell r="G65">
            <v>0</v>
          </cell>
          <cell r="H65"/>
          <cell r="I65" t="str">
            <v>бонус</v>
          </cell>
          <cell r="J65" t="str">
            <v>С/к колбасы Швейцарская Бордо Фикс.вес 0,17 Фиброуз терм/п Стародворье</v>
          </cell>
          <cell r="K65"/>
          <cell r="L65">
            <v>22</v>
          </cell>
          <cell r="M65"/>
          <cell r="N65"/>
          <cell r="O65"/>
          <cell r="P65"/>
          <cell r="Q65">
            <v>4.4000000000000004</v>
          </cell>
          <cell r="R65"/>
          <cell r="S65"/>
          <cell r="T65"/>
          <cell r="U65">
            <v>-5</v>
          </cell>
          <cell r="V65">
            <v>-5</v>
          </cell>
          <cell r="W65">
            <v>3.4</v>
          </cell>
          <cell r="X65">
            <v>4.8</v>
          </cell>
          <cell r="Y65">
            <v>0.2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/>
          <cell r="AG65"/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 t="e">
            <v>#DIV/0!</v>
          </cell>
          <cell r="AM65"/>
        </row>
        <row r="66">
          <cell r="A66" t="str">
            <v>0235 С/к колбасы Салями Охотничья Бордо Весовые б/о терм/п 180 Стародворье</v>
          </cell>
          <cell r="B66" t="str">
            <v>кг</v>
          </cell>
          <cell r="C66">
            <v>-0.62</v>
          </cell>
          <cell r="D66"/>
          <cell r="E66"/>
          <cell r="F66">
            <v>-0.62</v>
          </cell>
          <cell r="G66">
            <v>0</v>
          </cell>
          <cell r="H66">
            <v>180</v>
          </cell>
          <cell r="I66" t="str">
            <v>нет в бланке</v>
          </cell>
          <cell r="J66"/>
          <cell r="K66"/>
          <cell r="L66">
            <v>0</v>
          </cell>
          <cell r="M66"/>
          <cell r="N66"/>
          <cell r="O66"/>
          <cell r="P66"/>
          <cell r="Q66">
            <v>0</v>
          </cell>
          <cell r="R66"/>
          <cell r="S66"/>
          <cell r="T66"/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 t="str">
            <v>нет в бланке</v>
          </cell>
          <cell r="AG66"/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 t="e">
            <v>#DIV/0!</v>
          </cell>
          <cell r="AM66"/>
        </row>
        <row r="67">
          <cell r="A67"/>
          <cell r="B67"/>
          <cell r="C67"/>
          <cell r="D67"/>
          <cell r="E67">
            <v>0</v>
          </cell>
          <cell r="F67">
            <v>0</v>
          </cell>
          <cell r="G67"/>
          <cell r="H67"/>
          <cell r="I67"/>
          <cell r="J67"/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/>
          <cell r="U67"/>
          <cell r="V67"/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/>
          <cell r="AF67"/>
          <cell r="AG67">
            <v>0</v>
          </cell>
          <cell r="AH67"/>
          <cell r="AI67"/>
          <cell r="AJ67"/>
          <cell r="AK67"/>
          <cell r="AL67"/>
          <cell r="AM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  <cell r="AK121"/>
          <cell r="AL121"/>
          <cell r="AM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  <cell r="AK123"/>
          <cell r="AL123"/>
          <cell r="AM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  <cell r="AK127"/>
          <cell r="AL127"/>
          <cell r="AM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  <cell r="AK128"/>
          <cell r="AL128"/>
          <cell r="AM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  <cell r="AK129"/>
          <cell r="AL129"/>
          <cell r="AM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/>
          <cell r="AM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/>
          <cell r="AM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/>
          <cell r="AI134"/>
          <cell r="AJ134"/>
          <cell r="AK134"/>
          <cell r="AL134"/>
          <cell r="AM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  <cell r="T136"/>
          <cell r="U136"/>
          <cell r="V136"/>
          <cell r="W136"/>
          <cell r="X136"/>
          <cell r="Y136"/>
          <cell r="Z136"/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  <cell r="AK138"/>
          <cell r="AL138"/>
          <cell r="AM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  <cell r="AK139"/>
          <cell r="AL139"/>
          <cell r="AM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  <cell r="AH141"/>
          <cell r="AI141"/>
          <cell r="AJ141"/>
          <cell r="AK141"/>
          <cell r="AL141"/>
          <cell r="AM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  <cell r="AK142"/>
          <cell r="AL142"/>
          <cell r="AM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  <cell r="AI143"/>
          <cell r="AJ143"/>
          <cell r="AK143"/>
          <cell r="AL143"/>
          <cell r="AM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  <cell r="AH144"/>
          <cell r="AI144"/>
          <cell r="AJ144"/>
          <cell r="AK144"/>
          <cell r="AL144"/>
          <cell r="AM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  <cell r="AK145"/>
          <cell r="AL145"/>
          <cell r="AM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  <cell r="AK146"/>
          <cell r="AL146"/>
          <cell r="AM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  <cell r="T147"/>
          <cell r="U147"/>
          <cell r="V147"/>
          <cell r="W147"/>
          <cell r="X147"/>
          <cell r="Y147"/>
          <cell r="Z147"/>
          <cell r="AA147"/>
          <cell r="AB147"/>
          <cell r="AC147"/>
          <cell r="AD147"/>
          <cell r="AE147"/>
          <cell r="AF147"/>
          <cell r="AG147"/>
          <cell r="AH147"/>
          <cell r="AI147"/>
          <cell r="AJ147"/>
          <cell r="AK147"/>
          <cell r="AL147"/>
          <cell r="AM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  <cell r="AK148"/>
          <cell r="AL148"/>
          <cell r="AM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F149"/>
          <cell r="AG149"/>
          <cell r="AH149"/>
          <cell r="AI149"/>
          <cell r="AJ149"/>
          <cell r="AK149"/>
          <cell r="AL149"/>
          <cell r="AM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  <cell r="AK151"/>
          <cell r="AL151"/>
          <cell r="AM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  <cell r="AK152"/>
          <cell r="AL152"/>
          <cell r="AM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/>
          <cell r="AK153"/>
          <cell r="AL153"/>
          <cell r="AM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  <cell r="AH155"/>
          <cell r="AI155"/>
          <cell r="AJ155"/>
          <cell r="AK155"/>
          <cell r="AL155"/>
          <cell r="AM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  <cell r="AK156"/>
          <cell r="AL156"/>
          <cell r="AM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  <cell r="AK157"/>
          <cell r="AL157"/>
          <cell r="AM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  <cell r="AK158"/>
          <cell r="AL158"/>
          <cell r="AM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  <cell r="AK159"/>
          <cell r="AL159"/>
          <cell r="AM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  <cell r="AK160"/>
          <cell r="AL160"/>
          <cell r="AM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F161"/>
          <cell r="AG161"/>
          <cell r="AH161"/>
          <cell r="AI161"/>
          <cell r="AJ161"/>
          <cell r="AK161"/>
          <cell r="AL161"/>
          <cell r="AM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  <cell r="AK162"/>
          <cell r="AL162"/>
          <cell r="AM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  <cell r="Z163"/>
          <cell r="AA163"/>
          <cell r="AB163"/>
          <cell r="AC163"/>
          <cell r="AD163"/>
          <cell r="AE163"/>
          <cell r="AF163"/>
          <cell r="AG163"/>
          <cell r="AH163"/>
          <cell r="AI163"/>
          <cell r="AJ163"/>
          <cell r="AK163"/>
          <cell r="AL163"/>
          <cell r="AM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  <cell r="AI164"/>
          <cell r="AJ164"/>
          <cell r="AK164"/>
          <cell r="AL164"/>
          <cell r="AM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X167"/>
          <cell r="Y167"/>
          <cell r="Z167"/>
          <cell r="AA167"/>
          <cell r="AB167"/>
          <cell r="AC167"/>
          <cell r="AD167"/>
          <cell r="AE167"/>
          <cell r="AF167"/>
          <cell r="AG167"/>
          <cell r="AH167"/>
          <cell r="AI167"/>
          <cell r="AJ167"/>
          <cell r="AK167"/>
          <cell r="AL167"/>
          <cell r="AM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F168"/>
          <cell r="AG168"/>
          <cell r="AH168"/>
          <cell r="AI168"/>
          <cell r="AJ168"/>
          <cell r="AK168"/>
          <cell r="AL168"/>
          <cell r="AM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  <cell r="AK169"/>
          <cell r="AL169"/>
          <cell r="AM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  <cell r="AH173"/>
          <cell r="AI173"/>
          <cell r="AJ173"/>
          <cell r="AK173"/>
          <cell r="AL173"/>
          <cell r="AM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  <cell r="AK174"/>
          <cell r="AL174"/>
          <cell r="AM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  <cell r="AK175"/>
          <cell r="AL175"/>
          <cell r="AM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  <cell r="AE176"/>
          <cell r="AF176"/>
          <cell r="AG176"/>
          <cell r="AH176"/>
          <cell r="AI176"/>
          <cell r="AJ176"/>
          <cell r="AK176"/>
          <cell r="AL176"/>
          <cell r="AM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G177"/>
          <cell r="AH177"/>
          <cell r="AI177"/>
          <cell r="AJ177"/>
          <cell r="AK177"/>
          <cell r="AL177"/>
          <cell r="AM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/>
          <cell r="AF178"/>
          <cell r="AG178"/>
          <cell r="AH178"/>
          <cell r="AI178"/>
          <cell r="AJ178"/>
          <cell r="AK178"/>
          <cell r="AL178"/>
          <cell r="AM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  <cell r="AE179"/>
          <cell r="AF179"/>
          <cell r="AG179"/>
          <cell r="AH179"/>
          <cell r="AI179"/>
          <cell r="AJ179"/>
          <cell r="AK179"/>
          <cell r="AL179"/>
          <cell r="AM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  <cell r="AK180"/>
          <cell r="AL180"/>
          <cell r="AM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  <cell r="AK181"/>
          <cell r="AL181"/>
          <cell r="AM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  <cell r="AE185"/>
          <cell r="AF185"/>
          <cell r="AG185"/>
          <cell r="AH185"/>
          <cell r="AI185"/>
          <cell r="AJ185"/>
          <cell r="AK185"/>
          <cell r="AL185"/>
          <cell r="AM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  <cell r="AE193"/>
          <cell r="AF193"/>
          <cell r="AG193"/>
          <cell r="AH193"/>
          <cell r="AI193"/>
          <cell r="AJ193"/>
          <cell r="AK193"/>
          <cell r="AL193"/>
          <cell r="AM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  <cell r="AE194"/>
          <cell r="AF194"/>
          <cell r="AG194"/>
          <cell r="AH194"/>
          <cell r="AI194"/>
          <cell r="AJ194"/>
          <cell r="AK194"/>
          <cell r="AL194"/>
          <cell r="AM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  <cell r="AE195"/>
          <cell r="AF195"/>
          <cell r="AG195"/>
          <cell r="AH195"/>
          <cell r="AI195"/>
          <cell r="AJ195"/>
          <cell r="AK195"/>
          <cell r="AL195"/>
          <cell r="AM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  <cell r="AE198"/>
          <cell r="AF198"/>
          <cell r="AG198"/>
          <cell r="AH198"/>
          <cell r="AI198"/>
          <cell r="AJ198"/>
          <cell r="AK198"/>
          <cell r="AL198"/>
          <cell r="AM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  <cell r="AE199"/>
          <cell r="AF199"/>
          <cell r="AG199"/>
          <cell r="AH199"/>
          <cell r="AI199"/>
          <cell r="AJ199"/>
          <cell r="AK199"/>
          <cell r="AL199"/>
          <cell r="AM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  <cell r="AE200"/>
          <cell r="AF200"/>
          <cell r="AG200"/>
          <cell r="AH200"/>
          <cell r="AI200"/>
          <cell r="AJ200"/>
          <cell r="AK200"/>
          <cell r="AL200"/>
          <cell r="AM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  <cell r="AE201"/>
          <cell r="AF201"/>
          <cell r="AG201"/>
          <cell r="AH201"/>
          <cell r="AI201"/>
          <cell r="AJ201"/>
          <cell r="AK201"/>
          <cell r="AL201"/>
          <cell r="AM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  <cell r="AE202"/>
          <cell r="AF202"/>
          <cell r="AG202"/>
          <cell r="AH202"/>
          <cell r="AI202"/>
          <cell r="AJ202"/>
          <cell r="AK202"/>
          <cell r="AL202"/>
          <cell r="AM202"/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  <cell r="AE203"/>
          <cell r="AF203"/>
          <cell r="AG203"/>
          <cell r="AH203"/>
          <cell r="AI203"/>
          <cell r="AJ203"/>
          <cell r="AK203"/>
          <cell r="AL203"/>
          <cell r="AM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  <cell r="AE204"/>
          <cell r="AF204"/>
          <cell r="AG204"/>
          <cell r="AH204"/>
          <cell r="AI204"/>
          <cell r="AJ204"/>
          <cell r="AK204"/>
          <cell r="AL204"/>
          <cell r="AM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  <cell r="AE205"/>
          <cell r="AF205"/>
          <cell r="AG205"/>
          <cell r="AH205"/>
          <cell r="AI205"/>
          <cell r="AJ205"/>
          <cell r="AK205"/>
          <cell r="AL205"/>
          <cell r="AM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  <cell r="AE206"/>
          <cell r="AF206"/>
          <cell r="AG206"/>
          <cell r="AH206"/>
          <cell r="AI206"/>
          <cell r="AJ206"/>
          <cell r="AK206"/>
          <cell r="AL206"/>
          <cell r="AM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  <cell r="AE207"/>
          <cell r="AF207"/>
          <cell r="AG207"/>
          <cell r="AH207"/>
          <cell r="AI207"/>
          <cell r="AJ207"/>
          <cell r="AK207"/>
          <cell r="AL207"/>
          <cell r="AM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  <cell r="AE208"/>
          <cell r="AF208"/>
          <cell r="AG208"/>
          <cell r="AH208"/>
          <cell r="AI208"/>
          <cell r="AJ208"/>
          <cell r="AK208"/>
          <cell r="AL208"/>
          <cell r="AM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  <cell r="AE209"/>
          <cell r="AF209"/>
          <cell r="AG209"/>
          <cell r="AH209"/>
          <cell r="AI209"/>
          <cell r="AJ209"/>
          <cell r="AK209"/>
          <cell r="AL209"/>
          <cell r="AM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  <cell r="AE210"/>
          <cell r="AF210"/>
          <cell r="AG210"/>
          <cell r="AH210"/>
          <cell r="AI210"/>
          <cell r="AJ210"/>
          <cell r="AK210"/>
          <cell r="AL210"/>
          <cell r="AM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  <cell r="AE216"/>
          <cell r="AF216"/>
          <cell r="AG216"/>
          <cell r="AH216"/>
          <cell r="AI216"/>
          <cell r="AJ216"/>
          <cell r="AK216"/>
          <cell r="AL216"/>
          <cell r="AM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  <cell r="AE224"/>
          <cell r="AF224"/>
          <cell r="AG224"/>
          <cell r="AH224"/>
          <cell r="AI224"/>
          <cell r="AJ224"/>
          <cell r="AK224"/>
          <cell r="AL224"/>
          <cell r="AM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  <cell r="AE225"/>
          <cell r="AF225"/>
          <cell r="AG225"/>
          <cell r="AH225"/>
          <cell r="AI225"/>
          <cell r="AJ225"/>
          <cell r="AK225"/>
          <cell r="AL225"/>
          <cell r="AM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  <cell r="AE226"/>
          <cell r="AF226"/>
          <cell r="AG226"/>
          <cell r="AH226"/>
          <cell r="AI226"/>
          <cell r="AJ226"/>
          <cell r="AK226"/>
          <cell r="AL226"/>
          <cell r="AM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  <cell r="AE227"/>
          <cell r="AF227"/>
          <cell r="AG227"/>
          <cell r="AH227"/>
          <cell r="AI227"/>
          <cell r="AJ227"/>
          <cell r="AK227"/>
          <cell r="AL227"/>
          <cell r="AM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  <cell r="AE230"/>
          <cell r="AF230"/>
          <cell r="AG230"/>
          <cell r="AH230"/>
          <cell r="AI230"/>
          <cell r="AJ230"/>
          <cell r="AK230"/>
          <cell r="AL230"/>
          <cell r="AM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  <cell r="AE231"/>
          <cell r="AF231"/>
          <cell r="AG231"/>
          <cell r="AH231"/>
          <cell r="AI231"/>
          <cell r="AJ231"/>
          <cell r="AK231"/>
          <cell r="AL231"/>
          <cell r="AM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  <cell r="AE237"/>
          <cell r="AF237"/>
          <cell r="AG237"/>
          <cell r="AH237"/>
          <cell r="AI237"/>
          <cell r="AJ237"/>
          <cell r="AK237"/>
          <cell r="AL237"/>
          <cell r="AM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G245"/>
          <cell r="AH245"/>
          <cell r="AI245"/>
          <cell r="AJ245"/>
          <cell r="AK245"/>
          <cell r="AL245"/>
          <cell r="AM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G246"/>
          <cell r="AH246"/>
          <cell r="AI246"/>
          <cell r="AJ246"/>
          <cell r="AK246"/>
          <cell r="AL246"/>
          <cell r="AM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  <cell r="AE247"/>
          <cell r="AF247"/>
          <cell r="AG247"/>
          <cell r="AH247"/>
          <cell r="AI247"/>
          <cell r="AJ247"/>
          <cell r="AK247"/>
          <cell r="AL247"/>
          <cell r="AM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  <cell r="AE248"/>
          <cell r="AF248"/>
          <cell r="AG248"/>
          <cell r="AH248"/>
          <cell r="AI248"/>
          <cell r="AJ248"/>
          <cell r="AK248"/>
          <cell r="AL248"/>
          <cell r="AM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  <cell r="AE251"/>
          <cell r="AF251"/>
          <cell r="AG251"/>
          <cell r="AH251"/>
          <cell r="AI251"/>
          <cell r="AJ251"/>
          <cell r="AK251"/>
          <cell r="AL251"/>
          <cell r="AM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  <cell r="AE252"/>
          <cell r="AF252"/>
          <cell r="AG252"/>
          <cell r="AH252"/>
          <cell r="AI252"/>
          <cell r="AJ252"/>
          <cell r="AK252"/>
          <cell r="AL252"/>
          <cell r="AM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  <cell r="AE258"/>
          <cell r="AF258"/>
          <cell r="AG258"/>
          <cell r="AH258"/>
          <cell r="AI258"/>
          <cell r="AJ258"/>
          <cell r="AK258"/>
          <cell r="AL258"/>
          <cell r="AM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  <cell r="AE266"/>
          <cell r="AF266"/>
          <cell r="AG266"/>
          <cell r="AH266"/>
          <cell r="AI266"/>
          <cell r="AJ266"/>
          <cell r="AK266"/>
          <cell r="AL266"/>
          <cell r="AM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  <cell r="AE267"/>
          <cell r="AF267"/>
          <cell r="AG267"/>
          <cell r="AH267"/>
          <cell r="AI267"/>
          <cell r="AJ267"/>
          <cell r="AK267"/>
          <cell r="AL267"/>
          <cell r="AM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  <cell r="AE268"/>
          <cell r="AF268"/>
          <cell r="AG268"/>
          <cell r="AH268"/>
          <cell r="AI268"/>
          <cell r="AJ268"/>
          <cell r="AK268"/>
          <cell r="AL268"/>
          <cell r="AM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  <cell r="AE269"/>
          <cell r="AF269"/>
          <cell r="AG269"/>
          <cell r="AH269"/>
          <cell r="AI269"/>
          <cell r="AJ269"/>
          <cell r="AK269"/>
          <cell r="AL269"/>
          <cell r="AM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  <cell r="AE271"/>
          <cell r="AF271"/>
          <cell r="AG271"/>
          <cell r="AH271"/>
          <cell r="AI271"/>
          <cell r="AJ271"/>
          <cell r="AK271"/>
          <cell r="AL271"/>
          <cell r="AM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  <cell r="AE272"/>
          <cell r="AF272"/>
          <cell r="AG272"/>
          <cell r="AH272"/>
          <cell r="AI272"/>
          <cell r="AJ272"/>
          <cell r="AK272"/>
          <cell r="AL272"/>
          <cell r="AM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G273"/>
          <cell r="AH273"/>
          <cell r="AI273"/>
          <cell r="AJ273"/>
          <cell r="AK273"/>
          <cell r="AL273"/>
          <cell r="AM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  <cell r="AE274"/>
          <cell r="AF274"/>
          <cell r="AG274"/>
          <cell r="AH274"/>
          <cell r="AI274"/>
          <cell r="AJ274"/>
          <cell r="AK274"/>
          <cell r="AL274"/>
          <cell r="AM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G275"/>
          <cell r="AH275"/>
          <cell r="AI275"/>
          <cell r="AJ275"/>
          <cell r="AK275"/>
          <cell r="AL275"/>
          <cell r="AM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  <cell r="AE276"/>
          <cell r="AF276"/>
          <cell r="AG276"/>
          <cell r="AH276"/>
          <cell r="AI276"/>
          <cell r="AJ276"/>
          <cell r="AK276"/>
          <cell r="AL276"/>
          <cell r="AM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  <cell r="AE277"/>
          <cell r="AF277"/>
          <cell r="AG277"/>
          <cell r="AH277"/>
          <cell r="AI277"/>
          <cell r="AJ277"/>
          <cell r="AK277"/>
          <cell r="AL277"/>
          <cell r="AM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  <cell r="AE278"/>
          <cell r="AF278"/>
          <cell r="AG278"/>
          <cell r="AH278"/>
          <cell r="AI278"/>
          <cell r="AJ278"/>
          <cell r="AK278"/>
          <cell r="AL278"/>
          <cell r="AM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  <cell r="AE279"/>
          <cell r="AF279"/>
          <cell r="AG279"/>
          <cell r="AH279"/>
          <cell r="AI279"/>
          <cell r="AJ279"/>
          <cell r="AK279"/>
          <cell r="AL279"/>
          <cell r="AM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  <cell r="AE280"/>
          <cell r="AF280"/>
          <cell r="AG280"/>
          <cell r="AH280"/>
          <cell r="AI280"/>
          <cell r="AJ280"/>
          <cell r="AK280"/>
          <cell r="AL280"/>
          <cell r="AM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  <cell r="AE281"/>
          <cell r="AF281"/>
          <cell r="AG281"/>
          <cell r="AH281"/>
          <cell r="AI281"/>
          <cell r="AJ281"/>
          <cell r="AK281"/>
          <cell r="AL281"/>
          <cell r="AM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  <cell r="AE282"/>
          <cell r="AF282"/>
          <cell r="AG282"/>
          <cell r="AH282"/>
          <cell r="AI282"/>
          <cell r="AJ282"/>
          <cell r="AK282"/>
          <cell r="AL282"/>
          <cell r="AM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  <cell r="AE283"/>
          <cell r="AF283"/>
          <cell r="AG283"/>
          <cell r="AH283"/>
          <cell r="AI283"/>
          <cell r="AJ283"/>
          <cell r="AK283"/>
          <cell r="AL283"/>
          <cell r="AM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  <cell r="AE284"/>
          <cell r="AF284"/>
          <cell r="AG284"/>
          <cell r="AH284"/>
          <cell r="AI284"/>
          <cell r="AJ284"/>
          <cell r="AK284"/>
          <cell r="AL284"/>
          <cell r="AM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  <cell r="AE285"/>
          <cell r="AF285"/>
          <cell r="AG285"/>
          <cell r="AH285"/>
          <cell r="AI285"/>
          <cell r="AJ285"/>
          <cell r="AK285"/>
          <cell r="AL285"/>
          <cell r="AM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  <cell r="AE286"/>
          <cell r="AF286"/>
          <cell r="AG286"/>
          <cell r="AH286"/>
          <cell r="AI286"/>
          <cell r="AJ286"/>
          <cell r="AK286"/>
          <cell r="AL286"/>
          <cell r="AM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  <cell r="AE287"/>
          <cell r="AF287"/>
          <cell r="AG287"/>
          <cell r="AH287"/>
          <cell r="AI287"/>
          <cell r="AJ287"/>
          <cell r="AK287"/>
          <cell r="AL287"/>
          <cell r="AM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  <cell r="AE288"/>
          <cell r="AF288"/>
          <cell r="AG288"/>
          <cell r="AH288"/>
          <cell r="AI288"/>
          <cell r="AJ288"/>
          <cell r="AK288"/>
          <cell r="AL288"/>
          <cell r="AM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  <cell r="AE289"/>
          <cell r="AF289"/>
          <cell r="AG289"/>
          <cell r="AH289"/>
          <cell r="AI289"/>
          <cell r="AJ289"/>
          <cell r="AK289"/>
          <cell r="AL289"/>
          <cell r="AM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  <cell r="AE290"/>
          <cell r="AF290"/>
          <cell r="AG290"/>
          <cell r="AH290"/>
          <cell r="AI290"/>
          <cell r="AJ290"/>
          <cell r="AK290"/>
          <cell r="AL290"/>
          <cell r="AM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  <cell r="AE291"/>
          <cell r="AF291"/>
          <cell r="AG291"/>
          <cell r="AH291"/>
          <cell r="AI291"/>
          <cell r="AJ291"/>
          <cell r="AK291"/>
          <cell r="AL291"/>
          <cell r="AM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  <cell r="AE292"/>
          <cell r="AF292"/>
          <cell r="AG292"/>
          <cell r="AH292"/>
          <cell r="AI292"/>
          <cell r="AJ292"/>
          <cell r="AK292"/>
          <cell r="AL292"/>
          <cell r="AM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  <cell r="AE293"/>
          <cell r="AF293"/>
          <cell r="AG293"/>
          <cell r="AH293"/>
          <cell r="AI293"/>
          <cell r="AJ293"/>
          <cell r="AK293"/>
          <cell r="AL293"/>
          <cell r="AM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  <cell r="AE294"/>
          <cell r="AF294"/>
          <cell r="AG294"/>
          <cell r="AH294"/>
          <cell r="AI294"/>
          <cell r="AJ294"/>
          <cell r="AK294"/>
          <cell r="AL294"/>
          <cell r="AM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  <cell r="AE295"/>
          <cell r="AF295"/>
          <cell r="AG295"/>
          <cell r="AH295"/>
          <cell r="AI295"/>
          <cell r="AJ295"/>
          <cell r="AK295"/>
          <cell r="AL295"/>
          <cell r="AM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  <cell r="AE296"/>
          <cell r="AF296"/>
          <cell r="AG296"/>
          <cell r="AH296"/>
          <cell r="AI296"/>
          <cell r="AJ296"/>
          <cell r="AK296"/>
          <cell r="AL296"/>
          <cell r="AM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  <cell r="AE297"/>
          <cell r="AF297"/>
          <cell r="AG297"/>
          <cell r="AH297"/>
          <cell r="AI297"/>
          <cell r="AJ297"/>
          <cell r="AK297"/>
          <cell r="AL297"/>
          <cell r="AM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  <cell r="AE298"/>
          <cell r="AF298"/>
          <cell r="AG298"/>
          <cell r="AH298"/>
          <cell r="AI298"/>
          <cell r="AJ298"/>
          <cell r="AK298"/>
          <cell r="AL298"/>
          <cell r="AM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  <cell r="AE299"/>
          <cell r="AF299"/>
          <cell r="AG299"/>
          <cell r="AH299"/>
          <cell r="AI299"/>
          <cell r="AJ299"/>
          <cell r="AK299"/>
          <cell r="AL299"/>
          <cell r="AM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  <cell r="AE300"/>
          <cell r="AF300"/>
          <cell r="AG300"/>
          <cell r="AH300"/>
          <cell r="AI300"/>
          <cell r="AJ300"/>
          <cell r="AK300"/>
          <cell r="AL300"/>
          <cell r="AM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  <cell r="AE301"/>
          <cell r="AF301"/>
          <cell r="AG301"/>
          <cell r="AH301"/>
          <cell r="AI301"/>
          <cell r="AJ301"/>
          <cell r="AK301"/>
          <cell r="AL301"/>
          <cell r="AM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  <cell r="AE302"/>
          <cell r="AF302"/>
          <cell r="AG302"/>
          <cell r="AH302"/>
          <cell r="AI302"/>
          <cell r="AJ302"/>
          <cell r="AK302"/>
          <cell r="AL302"/>
          <cell r="AM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  <cell r="AE303"/>
          <cell r="AF303"/>
          <cell r="AG303"/>
          <cell r="AH303"/>
          <cell r="AI303"/>
          <cell r="AJ303"/>
          <cell r="AK303"/>
          <cell r="AL303"/>
          <cell r="AM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  <cell r="AE304"/>
          <cell r="AF304"/>
          <cell r="AG304"/>
          <cell r="AH304"/>
          <cell r="AI304"/>
          <cell r="AJ304"/>
          <cell r="AK304"/>
          <cell r="AL304"/>
          <cell r="AM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  <cell r="AE305"/>
          <cell r="AF305"/>
          <cell r="AG305"/>
          <cell r="AH305"/>
          <cell r="AI305"/>
          <cell r="AJ305"/>
          <cell r="AK305"/>
          <cell r="AL305"/>
          <cell r="AM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  <cell r="AE306"/>
          <cell r="AF306"/>
          <cell r="AG306"/>
          <cell r="AH306"/>
          <cell r="AI306"/>
          <cell r="AJ306"/>
          <cell r="AK306"/>
          <cell r="AL306"/>
          <cell r="AM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  <cell r="AE307"/>
          <cell r="AF307"/>
          <cell r="AG307"/>
          <cell r="AH307"/>
          <cell r="AI307"/>
          <cell r="AJ307"/>
          <cell r="AK307"/>
          <cell r="AL307"/>
          <cell r="AM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  <cell r="AE308"/>
          <cell r="AF308"/>
          <cell r="AG308"/>
          <cell r="AH308"/>
          <cell r="AI308"/>
          <cell r="AJ308"/>
          <cell r="AK308"/>
          <cell r="AL308"/>
          <cell r="AM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  <cell r="AE309"/>
          <cell r="AF309"/>
          <cell r="AG309"/>
          <cell r="AH309"/>
          <cell r="AI309"/>
          <cell r="AJ309"/>
          <cell r="AK309"/>
          <cell r="AL309"/>
          <cell r="AM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  <cell r="AE310"/>
          <cell r="AF310"/>
          <cell r="AG310"/>
          <cell r="AH310"/>
          <cell r="AI310"/>
          <cell r="AJ310"/>
          <cell r="AK310"/>
          <cell r="AL310"/>
          <cell r="AM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  <cell r="AE311"/>
          <cell r="AF311"/>
          <cell r="AG311"/>
          <cell r="AH311"/>
          <cell r="AI311"/>
          <cell r="AJ311"/>
          <cell r="AK311"/>
          <cell r="AL311"/>
          <cell r="AM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  <cell r="AE312"/>
          <cell r="AF312"/>
          <cell r="AG312"/>
          <cell r="AH312"/>
          <cell r="AI312"/>
          <cell r="AJ312"/>
          <cell r="AK312"/>
          <cell r="AL312"/>
          <cell r="AM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  <cell r="AE313"/>
          <cell r="AF313"/>
          <cell r="AG313"/>
          <cell r="AH313"/>
          <cell r="AI313"/>
          <cell r="AJ313"/>
          <cell r="AK313"/>
          <cell r="AL313"/>
          <cell r="AM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  <cell r="AE314"/>
          <cell r="AF314"/>
          <cell r="AG314"/>
          <cell r="AH314"/>
          <cell r="AI314"/>
          <cell r="AJ314"/>
          <cell r="AK314"/>
          <cell r="AL314"/>
          <cell r="AM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  <cell r="AE315"/>
          <cell r="AF315"/>
          <cell r="AG315"/>
          <cell r="AH315"/>
          <cell r="AI315"/>
          <cell r="AJ315"/>
          <cell r="AK315"/>
          <cell r="AL315"/>
          <cell r="AM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  <cell r="AE316"/>
          <cell r="AF316"/>
          <cell r="AG316"/>
          <cell r="AH316"/>
          <cell r="AI316"/>
          <cell r="AJ316"/>
          <cell r="AK316"/>
          <cell r="AL316"/>
          <cell r="AM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  <cell r="AE317"/>
          <cell r="AF317"/>
          <cell r="AG317"/>
          <cell r="AH317"/>
          <cell r="AI317"/>
          <cell r="AJ317"/>
          <cell r="AK317"/>
          <cell r="AL317"/>
          <cell r="AM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  <cell r="AE318"/>
          <cell r="AF318"/>
          <cell r="AG318"/>
          <cell r="AH318"/>
          <cell r="AI318"/>
          <cell r="AJ318"/>
          <cell r="AK318"/>
          <cell r="AL318"/>
          <cell r="AM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  <cell r="AE319"/>
          <cell r="AF319"/>
          <cell r="AG319"/>
          <cell r="AH319"/>
          <cell r="AI319"/>
          <cell r="AJ319"/>
          <cell r="AK319"/>
          <cell r="AL319"/>
          <cell r="AM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  <cell r="AE320"/>
          <cell r="AF320"/>
          <cell r="AG320"/>
          <cell r="AH320"/>
          <cell r="AI320"/>
          <cell r="AJ320"/>
          <cell r="AK320"/>
          <cell r="AL320"/>
          <cell r="AM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  <cell r="AE321"/>
          <cell r="AF321"/>
          <cell r="AG321"/>
          <cell r="AH321"/>
          <cell r="AI321"/>
          <cell r="AJ321"/>
          <cell r="AK321"/>
          <cell r="AL321"/>
          <cell r="AM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  <cell r="AE322"/>
          <cell r="AF322"/>
          <cell r="AG322"/>
          <cell r="AH322"/>
          <cell r="AI322"/>
          <cell r="AJ322"/>
          <cell r="AK322"/>
          <cell r="AL322"/>
          <cell r="AM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  <cell r="AE323"/>
          <cell r="AF323"/>
          <cell r="AG323"/>
          <cell r="AH323"/>
          <cell r="AI323"/>
          <cell r="AJ323"/>
          <cell r="AK323"/>
          <cell r="AL323"/>
          <cell r="AM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  <cell r="AE324"/>
          <cell r="AF324"/>
          <cell r="AG324"/>
          <cell r="AH324"/>
          <cell r="AI324"/>
          <cell r="AJ324"/>
          <cell r="AK324"/>
          <cell r="AL324"/>
          <cell r="AM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G325"/>
          <cell r="AH325"/>
          <cell r="AI325"/>
          <cell r="AJ325"/>
          <cell r="AK325"/>
          <cell r="AL325"/>
          <cell r="AM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G326"/>
          <cell r="AH326"/>
          <cell r="AI326"/>
          <cell r="AJ326"/>
          <cell r="AK326"/>
          <cell r="AL326"/>
          <cell r="AM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G327"/>
          <cell r="AH327"/>
          <cell r="AI327"/>
          <cell r="AJ327"/>
          <cell r="AK327"/>
          <cell r="AL327"/>
          <cell r="AM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G329"/>
          <cell r="AH329"/>
          <cell r="AI329"/>
          <cell r="AJ329"/>
          <cell r="AK329"/>
          <cell r="AL329"/>
          <cell r="AM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G331"/>
          <cell r="AH331"/>
          <cell r="AI331"/>
          <cell r="AJ331"/>
          <cell r="AK331"/>
          <cell r="AL331"/>
          <cell r="AM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G332"/>
          <cell r="AH332"/>
          <cell r="AI332"/>
          <cell r="AJ332"/>
          <cell r="AK332"/>
          <cell r="AL332"/>
          <cell r="AM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  <cell r="AE333"/>
          <cell r="AF333"/>
          <cell r="AG333"/>
          <cell r="AH333"/>
          <cell r="AI333"/>
          <cell r="AJ333"/>
          <cell r="AK333"/>
          <cell r="AL333"/>
          <cell r="AM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G334"/>
          <cell r="AH334"/>
          <cell r="AI334"/>
          <cell r="AJ334"/>
          <cell r="AK334"/>
          <cell r="AL334"/>
          <cell r="AM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G335"/>
          <cell r="AH335"/>
          <cell r="AI335"/>
          <cell r="AJ335"/>
          <cell r="AK335"/>
          <cell r="AL335"/>
          <cell r="AM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G336"/>
          <cell r="AH336"/>
          <cell r="AI336"/>
          <cell r="AJ336"/>
          <cell r="AK336"/>
          <cell r="AL336"/>
          <cell r="AM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G337"/>
          <cell r="AH337"/>
          <cell r="AI337"/>
          <cell r="AJ337"/>
          <cell r="AK337"/>
          <cell r="AL337"/>
          <cell r="AM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G339"/>
          <cell r="AH339"/>
          <cell r="AI339"/>
          <cell r="AJ339"/>
          <cell r="AK339"/>
          <cell r="AL339"/>
          <cell r="AM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G340"/>
          <cell r="AH340"/>
          <cell r="AI340"/>
          <cell r="AJ340"/>
          <cell r="AK340"/>
          <cell r="AL340"/>
          <cell r="AM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  <cell r="AE341"/>
          <cell r="AF341"/>
          <cell r="AG341"/>
          <cell r="AH341"/>
          <cell r="AI341"/>
          <cell r="AJ341"/>
          <cell r="AK341"/>
          <cell r="AL341"/>
          <cell r="AM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  <cell r="AI342"/>
          <cell r="AJ342"/>
          <cell r="AK342"/>
          <cell r="AL342"/>
          <cell r="AM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G343"/>
          <cell r="AH343"/>
          <cell r="AI343"/>
          <cell r="AJ343"/>
          <cell r="AK343"/>
          <cell r="AL343"/>
          <cell r="AM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G344"/>
          <cell r="AH344"/>
          <cell r="AI344"/>
          <cell r="AJ344"/>
          <cell r="AK344"/>
          <cell r="AL344"/>
          <cell r="AM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/>
          <cell r="AM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  <cell r="AK346"/>
          <cell r="AL346"/>
          <cell r="AM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G347"/>
          <cell r="AH347"/>
          <cell r="AI347"/>
          <cell r="AJ347"/>
          <cell r="AK347"/>
          <cell r="AL347"/>
          <cell r="AM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  <cell r="AE348"/>
          <cell r="AF348"/>
          <cell r="AG348"/>
          <cell r="AH348"/>
          <cell r="AI348"/>
          <cell r="AJ348"/>
          <cell r="AK348"/>
          <cell r="AL348"/>
          <cell r="AM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  <cell r="AE349"/>
          <cell r="AF349"/>
          <cell r="AG349"/>
          <cell r="AH349"/>
          <cell r="AI349"/>
          <cell r="AJ349"/>
          <cell r="AK349"/>
          <cell r="AL349"/>
          <cell r="AM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  <cell r="AK350"/>
          <cell r="AL350"/>
          <cell r="AM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G351"/>
          <cell r="AH351"/>
          <cell r="AI351"/>
          <cell r="AJ351"/>
          <cell r="AK351"/>
          <cell r="AL351"/>
          <cell r="AM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G352"/>
          <cell r="AH352"/>
          <cell r="AI352"/>
          <cell r="AJ352"/>
          <cell r="AK352"/>
          <cell r="AL352"/>
          <cell r="AM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  <cell r="AE353"/>
          <cell r="AF353"/>
          <cell r="AG353"/>
          <cell r="AH353"/>
          <cell r="AI353"/>
          <cell r="AJ353"/>
          <cell r="AK353"/>
          <cell r="AL353"/>
          <cell r="AM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G354"/>
          <cell r="AH354"/>
          <cell r="AI354"/>
          <cell r="AJ354"/>
          <cell r="AK354"/>
          <cell r="AL354"/>
          <cell r="AM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  <cell r="AE355"/>
          <cell r="AF355"/>
          <cell r="AG355"/>
          <cell r="AH355"/>
          <cell r="AI355"/>
          <cell r="AJ355"/>
          <cell r="AK355"/>
          <cell r="AL355"/>
          <cell r="AM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  <cell r="AK356"/>
          <cell r="AL356"/>
          <cell r="AM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  <cell r="AE357"/>
          <cell r="AF357"/>
          <cell r="AG357"/>
          <cell r="AH357"/>
          <cell r="AI357"/>
          <cell r="AJ357"/>
          <cell r="AK357"/>
          <cell r="AL357"/>
          <cell r="AM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G358"/>
          <cell r="AH358"/>
          <cell r="AI358"/>
          <cell r="AJ358"/>
          <cell r="AK358"/>
          <cell r="AL358"/>
          <cell r="AM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G359"/>
          <cell r="AH359"/>
          <cell r="AI359"/>
          <cell r="AJ359"/>
          <cell r="AK359"/>
          <cell r="AL359"/>
          <cell r="AM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  <cell r="AE360"/>
          <cell r="AF360"/>
          <cell r="AG360"/>
          <cell r="AH360"/>
          <cell r="AI360"/>
          <cell r="AJ360"/>
          <cell r="AK360"/>
          <cell r="AL360"/>
          <cell r="AM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  <cell r="AE361"/>
          <cell r="AF361"/>
          <cell r="AG361"/>
          <cell r="AH361"/>
          <cell r="AI361"/>
          <cell r="AJ361"/>
          <cell r="AK361"/>
          <cell r="AL361"/>
          <cell r="AM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/>
          <cell r="AG362"/>
          <cell r="AH362"/>
          <cell r="AI362"/>
          <cell r="AJ362"/>
          <cell r="AK362"/>
          <cell r="AL362"/>
          <cell r="AM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  <cell r="AE363"/>
          <cell r="AF363"/>
          <cell r="AG363"/>
          <cell r="AH363"/>
          <cell r="AI363"/>
          <cell r="AJ363"/>
          <cell r="AK363"/>
          <cell r="AL363"/>
          <cell r="AM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  <cell r="AE364"/>
          <cell r="AF364"/>
          <cell r="AG364"/>
          <cell r="AH364"/>
          <cell r="AI364"/>
          <cell r="AJ364"/>
          <cell r="AK364"/>
          <cell r="AL364"/>
          <cell r="AM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  <cell r="AE365"/>
          <cell r="AF365"/>
          <cell r="AG365"/>
          <cell r="AH365"/>
          <cell r="AI365"/>
          <cell r="AJ365"/>
          <cell r="AK365"/>
          <cell r="AL365"/>
          <cell r="AM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  <cell r="AE366"/>
          <cell r="AF366"/>
          <cell r="AG366"/>
          <cell r="AH366"/>
          <cell r="AI366"/>
          <cell r="AJ366"/>
          <cell r="AK366"/>
          <cell r="AL366"/>
          <cell r="AM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  <cell r="AE367"/>
          <cell r="AF367"/>
          <cell r="AG367"/>
          <cell r="AH367"/>
          <cell r="AI367"/>
          <cell r="AJ367"/>
          <cell r="AK367"/>
          <cell r="AL367"/>
          <cell r="AM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  <cell r="AE368"/>
          <cell r="AF368"/>
          <cell r="AG368"/>
          <cell r="AH368"/>
          <cell r="AI368"/>
          <cell r="AJ368"/>
          <cell r="AK368"/>
          <cell r="AL368"/>
          <cell r="AM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  <cell r="AF369"/>
          <cell r="AG369"/>
          <cell r="AH369"/>
          <cell r="AI369"/>
          <cell r="AJ369"/>
          <cell r="AK369"/>
          <cell r="AL369"/>
          <cell r="AM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  <cell r="AE370"/>
          <cell r="AF370"/>
          <cell r="AG370"/>
          <cell r="AH370"/>
          <cell r="AI370"/>
          <cell r="AJ370"/>
          <cell r="AK370"/>
          <cell r="AL370"/>
          <cell r="AM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  <cell r="AE371"/>
          <cell r="AF371"/>
          <cell r="AG371"/>
          <cell r="AH371"/>
          <cell r="AI371"/>
          <cell r="AJ371"/>
          <cell r="AK371"/>
          <cell r="AL371"/>
          <cell r="AM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  <cell r="AE372"/>
          <cell r="AF372"/>
          <cell r="AG372"/>
          <cell r="AH372"/>
          <cell r="AI372"/>
          <cell r="AJ372"/>
          <cell r="AK372"/>
          <cell r="AL372"/>
          <cell r="AM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  <cell r="AK373"/>
          <cell r="AL373"/>
          <cell r="AM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  <cell r="AE374"/>
          <cell r="AF374"/>
          <cell r="AG374"/>
          <cell r="AH374"/>
          <cell r="AI374"/>
          <cell r="AJ374"/>
          <cell r="AK374"/>
          <cell r="AL374"/>
          <cell r="AM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  <cell r="AE375"/>
          <cell r="AF375"/>
          <cell r="AG375"/>
          <cell r="AH375"/>
          <cell r="AI375"/>
          <cell r="AJ375"/>
          <cell r="AK375"/>
          <cell r="AL375"/>
          <cell r="AM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  <cell r="AE376"/>
          <cell r="AF376"/>
          <cell r="AG376"/>
          <cell r="AH376"/>
          <cell r="AI376"/>
          <cell r="AJ376"/>
          <cell r="AK376"/>
          <cell r="AL376"/>
          <cell r="AM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  <cell r="AE377"/>
          <cell r="AF377"/>
          <cell r="AG377"/>
          <cell r="AH377"/>
          <cell r="AI377"/>
          <cell r="AJ377"/>
          <cell r="AK377"/>
          <cell r="AL377"/>
          <cell r="AM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  <cell r="AE378"/>
          <cell r="AF378"/>
          <cell r="AG378"/>
          <cell r="AH378"/>
          <cell r="AI378"/>
          <cell r="AJ378"/>
          <cell r="AK378"/>
          <cell r="AL378"/>
          <cell r="AM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  <cell r="AE379"/>
          <cell r="AF379"/>
          <cell r="AG379"/>
          <cell r="AH379"/>
          <cell r="AI379"/>
          <cell r="AJ379"/>
          <cell r="AK379"/>
          <cell r="AL379"/>
          <cell r="AM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  <cell r="AE380"/>
          <cell r="AF380"/>
          <cell r="AG380"/>
          <cell r="AH380"/>
          <cell r="AI380"/>
          <cell r="AJ380"/>
          <cell r="AK380"/>
          <cell r="AL380"/>
          <cell r="AM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  <cell r="AE381"/>
          <cell r="AF381"/>
          <cell r="AG381"/>
          <cell r="AH381"/>
          <cell r="AI381"/>
          <cell r="AJ381"/>
          <cell r="AK381"/>
          <cell r="AL381"/>
          <cell r="AM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  <cell r="AE382"/>
          <cell r="AF382"/>
          <cell r="AG382"/>
          <cell r="AH382"/>
          <cell r="AI382"/>
          <cell r="AJ382"/>
          <cell r="AK382"/>
          <cell r="AL382"/>
          <cell r="AM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  <cell r="AI383"/>
          <cell r="AJ383"/>
          <cell r="AK383"/>
          <cell r="AL383"/>
          <cell r="AM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  <cell r="AE384"/>
          <cell r="AF384"/>
          <cell r="AG384"/>
          <cell r="AH384"/>
          <cell r="AI384"/>
          <cell r="AJ384"/>
          <cell r="AK384"/>
          <cell r="AL384"/>
          <cell r="AM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  <cell r="AE385"/>
          <cell r="AF385"/>
          <cell r="AG385"/>
          <cell r="AH385"/>
          <cell r="AI385"/>
          <cell r="AJ385"/>
          <cell r="AK385"/>
          <cell r="AL385"/>
          <cell r="AM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  <cell r="AE386"/>
          <cell r="AF386"/>
          <cell r="AG386"/>
          <cell r="AH386"/>
          <cell r="AI386"/>
          <cell r="AJ386"/>
          <cell r="AK386"/>
          <cell r="AL386"/>
          <cell r="AM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  <cell r="AE387"/>
          <cell r="AF387"/>
          <cell r="AG387"/>
          <cell r="AH387"/>
          <cell r="AI387"/>
          <cell r="AJ387"/>
          <cell r="AK387"/>
          <cell r="AL387"/>
          <cell r="AM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  <cell r="AE388"/>
          <cell r="AF388"/>
          <cell r="AG388"/>
          <cell r="AH388"/>
          <cell r="AI388"/>
          <cell r="AJ388"/>
          <cell r="AK388"/>
          <cell r="AL388"/>
          <cell r="AM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  <cell r="AE389"/>
          <cell r="AF389"/>
          <cell r="AG389"/>
          <cell r="AH389"/>
          <cell r="AI389"/>
          <cell r="AJ389"/>
          <cell r="AK389"/>
          <cell r="AL389"/>
          <cell r="AM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  <cell r="AE390"/>
          <cell r="AF390"/>
          <cell r="AG390"/>
          <cell r="AH390"/>
          <cell r="AI390"/>
          <cell r="AJ390"/>
          <cell r="AK390"/>
          <cell r="AL390"/>
          <cell r="AM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  <cell r="AE391"/>
          <cell r="AF391"/>
          <cell r="AG391"/>
          <cell r="AH391"/>
          <cell r="AI391"/>
          <cell r="AJ391"/>
          <cell r="AK391"/>
          <cell r="AL391"/>
          <cell r="AM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  <cell r="AE392"/>
          <cell r="AF392"/>
          <cell r="AG392"/>
          <cell r="AH392"/>
          <cell r="AI392"/>
          <cell r="AJ392"/>
          <cell r="AK392"/>
          <cell r="AL392"/>
          <cell r="AM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  <cell r="AE393"/>
          <cell r="AF393"/>
          <cell r="AG393"/>
          <cell r="AH393"/>
          <cell r="AI393"/>
          <cell r="AJ393"/>
          <cell r="AK393"/>
          <cell r="AL393"/>
          <cell r="AM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  <cell r="AE394"/>
          <cell r="AF394"/>
          <cell r="AG394"/>
          <cell r="AH394"/>
          <cell r="AI394"/>
          <cell r="AJ394"/>
          <cell r="AK394"/>
          <cell r="AL394"/>
          <cell r="AM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  <cell r="AE395"/>
          <cell r="AF395"/>
          <cell r="AG395"/>
          <cell r="AH395"/>
          <cell r="AI395"/>
          <cell r="AJ395"/>
          <cell r="AK395"/>
          <cell r="AL395"/>
          <cell r="AM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  <cell r="AE396"/>
          <cell r="AF396"/>
          <cell r="AG396"/>
          <cell r="AH396"/>
          <cell r="AI396"/>
          <cell r="AJ396"/>
          <cell r="AK396"/>
          <cell r="AL396"/>
          <cell r="AM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  <cell r="AE397"/>
          <cell r="AF397"/>
          <cell r="AG397"/>
          <cell r="AH397"/>
          <cell r="AI397"/>
          <cell r="AJ397"/>
          <cell r="AK397"/>
          <cell r="AL397"/>
          <cell r="AM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  <cell r="AE398"/>
          <cell r="AF398"/>
          <cell r="AG398"/>
          <cell r="AH398"/>
          <cell r="AI398"/>
          <cell r="AJ398"/>
          <cell r="AK398"/>
          <cell r="AL398"/>
          <cell r="AM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  <cell r="AE399"/>
          <cell r="AF399"/>
          <cell r="AG399"/>
          <cell r="AH399"/>
          <cell r="AI399"/>
          <cell r="AJ399"/>
          <cell r="AK399"/>
          <cell r="AL399"/>
          <cell r="AM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  <cell r="AE400"/>
          <cell r="AF400"/>
          <cell r="AG400"/>
          <cell r="AH400"/>
          <cell r="AI400"/>
          <cell r="AJ400"/>
          <cell r="AK400"/>
          <cell r="AL400"/>
          <cell r="AM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  <cell r="AE401"/>
          <cell r="AF401"/>
          <cell r="AG401"/>
          <cell r="AH401"/>
          <cell r="AI401"/>
          <cell r="AJ401"/>
          <cell r="AK401"/>
          <cell r="AL401"/>
          <cell r="AM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  <cell r="AE402"/>
          <cell r="AF402"/>
          <cell r="AG402"/>
          <cell r="AH402"/>
          <cell r="AI402"/>
          <cell r="AJ402"/>
          <cell r="AK402"/>
          <cell r="AL402"/>
          <cell r="AM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  <cell r="AE403"/>
          <cell r="AF403"/>
          <cell r="AG403"/>
          <cell r="AH403"/>
          <cell r="AI403"/>
          <cell r="AJ403"/>
          <cell r="AK403"/>
          <cell r="AL403"/>
          <cell r="AM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  <cell r="AE404"/>
          <cell r="AF404"/>
          <cell r="AG404"/>
          <cell r="AH404"/>
          <cell r="AI404"/>
          <cell r="AJ404"/>
          <cell r="AK404"/>
          <cell r="AL404"/>
          <cell r="AM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  <cell r="AE405"/>
          <cell r="AF405"/>
          <cell r="AG405"/>
          <cell r="AH405"/>
          <cell r="AI405"/>
          <cell r="AJ405"/>
          <cell r="AK405"/>
          <cell r="AL405"/>
          <cell r="AM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  <cell r="AE406"/>
          <cell r="AF406"/>
          <cell r="AG406"/>
          <cell r="AH406"/>
          <cell r="AI406"/>
          <cell r="AJ406"/>
          <cell r="AK406"/>
          <cell r="AL406"/>
          <cell r="AM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  <cell r="AE407"/>
          <cell r="AF407"/>
          <cell r="AG407"/>
          <cell r="AH407"/>
          <cell r="AI407"/>
          <cell r="AJ407"/>
          <cell r="AK407"/>
          <cell r="AL407"/>
          <cell r="AM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  <cell r="AE408"/>
          <cell r="AF408"/>
          <cell r="AG408"/>
          <cell r="AH408"/>
          <cell r="AI408"/>
          <cell r="AJ408"/>
          <cell r="AK408"/>
          <cell r="AL408"/>
          <cell r="AM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  <cell r="AE409"/>
          <cell r="AF409"/>
          <cell r="AG409"/>
          <cell r="AH409"/>
          <cell r="AI409"/>
          <cell r="AJ409"/>
          <cell r="AK409"/>
          <cell r="AL409"/>
          <cell r="AM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  <cell r="AE410"/>
          <cell r="AF410"/>
          <cell r="AG410"/>
          <cell r="AH410"/>
          <cell r="AI410"/>
          <cell r="AJ410"/>
          <cell r="AK410"/>
          <cell r="AL410"/>
          <cell r="AM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  <cell r="AE411"/>
          <cell r="AF411"/>
          <cell r="AG411"/>
          <cell r="AH411"/>
          <cell r="AI411"/>
          <cell r="AJ411"/>
          <cell r="AK411"/>
          <cell r="AL411"/>
          <cell r="AM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  <cell r="AE412"/>
          <cell r="AF412"/>
          <cell r="AG412"/>
          <cell r="AH412"/>
          <cell r="AI412"/>
          <cell r="AJ412"/>
          <cell r="AK412"/>
          <cell r="AL412"/>
          <cell r="AM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  <cell r="AE413"/>
          <cell r="AF413"/>
          <cell r="AG413"/>
          <cell r="AH413"/>
          <cell r="AI413"/>
          <cell r="AJ413"/>
          <cell r="AK413"/>
          <cell r="AL413"/>
          <cell r="AM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  <cell r="AE414"/>
          <cell r="AF414"/>
          <cell r="AG414"/>
          <cell r="AH414"/>
          <cell r="AI414"/>
          <cell r="AJ414"/>
          <cell r="AK414"/>
          <cell r="AL414"/>
          <cell r="AM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  <cell r="AE415"/>
          <cell r="AF415"/>
          <cell r="AG415"/>
          <cell r="AH415"/>
          <cell r="AI415"/>
          <cell r="AJ415"/>
          <cell r="AK415"/>
          <cell r="AL415"/>
          <cell r="AM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  <cell r="AE416"/>
          <cell r="AF416"/>
          <cell r="AG416"/>
          <cell r="AH416"/>
          <cell r="AI416"/>
          <cell r="AJ416"/>
          <cell r="AK416"/>
          <cell r="AL416"/>
          <cell r="AM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  <cell r="AE417"/>
          <cell r="AF417"/>
          <cell r="AG417"/>
          <cell r="AH417"/>
          <cell r="AI417"/>
          <cell r="AJ417"/>
          <cell r="AK417"/>
          <cell r="AL417"/>
          <cell r="AM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  <cell r="AE418"/>
          <cell r="AF418"/>
          <cell r="AG418"/>
          <cell r="AH418"/>
          <cell r="AI418"/>
          <cell r="AJ418"/>
          <cell r="AK418"/>
          <cell r="AL418"/>
          <cell r="AM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  <cell r="AE419"/>
          <cell r="AF419"/>
          <cell r="AG419"/>
          <cell r="AH419"/>
          <cell r="AI419"/>
          <cell r="AJ419"/>
          <cell r="AK419"/>
          <cell r="AL419"/>
          <cell r="AM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  <cell r="AE420"/>
          <cell r="AF420"/>
          <cell r="AG420"/>
          <cell r="AH420"/>
          <cell r="AI420"/>
          <cell r="AJ420"/>
          <cell r="AK420"/>
          <cell r="AL420"/>
          <cell r="AM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  <cell r="AE421"/>
          <cell r="AF421"/>
          <cell r="AG421"/>
          <cell r="AH421"/>
          <cell r="AI421"/>
          <cell r="AJ421"/>
          <cell r="AK421"/>
          <cell r="AL421"/>
          <cell r="AM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  <cell r="AE422"/>
          <cell r="AF422"/>
          <cell r="AG422"/>
          <cell r="AH422"/>
          <cell r="AI422"/>
          <cell r="AJ422"/>
          <cell r="AK422"/>
          <cell r="AL422"/>
          <cell r="AM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  <cell r="AE423"/>
          <cell r="AF423"/>
          <cell r="AG423"/>
          <cell r="AH423"/>
          <cell r="AI423"/>
          <cell r="AJ423"/>
          <cell r="AK423"/>
          <cell r="AL423"/>
          <cell r="AM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  <cell r="AE424"/>
          <cell r="AF424"/>
          <cell r="AG424"/>
          <cell r="AH424"/>
          <cell r="AI424"/>
          <cell r="AJ424"/>
          <cell r="AK424"/>
          <cell r="AL424"/>
          <cell r="AM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  <cell r="AE425"/>
          <cell r="AF425"/>
          <cell r="AG425"/>
          <cell r="AH425"/>
          <cell r="AI425"/>
          <cell r="AJ425"/>
          <cell r="AK425"/>
          <cell r="AL425"/>
          <cell r="AM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  <cell r="AE426"/>
          <cell r="AF426"/>
          <cell r="AG426"/>
          <cell r="AH426"/>
          <cell r="AI426"/>
          <cell r="AJ426"/>
          <cell r="AK426"/>
          <cell r="AL426"/>
          <cell r="AM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  <cell r="AE427"/>
          <cell r="AF427"/>
          <cell r="AG427"/>
          <cell r="AH427"/>
          <cell r="AI427"/>
          <cell r="AJ427"/>
          <cell r="AK427"/>
          <cell r="AL427"/>
          <cell r="AM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  <cell r="AE428"/>
          <cell r="AF428"/>
          <cell r="AG428"/>
          <cell r="AH428"/>
          <cell r="AI428"/>
          <cell r="AJ428"/>
          <cell r="AK428"/>
          <cell r="AL428"/>
          <cell r="AM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  <cell r="AE429"/>
          <cell r="AF429"/>
          <cell r="AG429"/>
          <cell r="AH429"/>
          <cell r="AI429"/>
          <cell r="AJ429"/>
          <cell r="AK429"/>
          <cell r="AL429"/>
          <cell r="AM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  <cell r="AE430"/>
          <cell r="AF430"/>
          <cell r="AG430"/>
          <cell r="AH430"/>
          <cell r="AI430"/>
          <cell r="AJ430"/>
          <cell r="AK430"/>
          <cell r="AL430"/>
          <cell r="AM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  <cell r="AE431"/>
          <cell r="AF431"/>
          <cell r="AG431"/>
          <cell r="AH431"/>
          <cell r="AI431"/>
          <cell r="AJ431"/>
          <cell r="AK431"/>
          <cell r="AL431"/>
          <cell r="AM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  <cell r="AE432"/>
          <cell r="AF432"/>
          <cell r="AG432"/>
          <cell r="AH432"/>
          <cell r="AI432"/>
          <cell r="AJ432"/>
          <cell r="AK432"/>
          <cell r="AL432"/>
          <cell r="AM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  <cell r="AE433"/>
          <cell r="AF433"/>
          <cell r="AG433"/>
          <cell r="AH433"/>
          <cell r="AI433"/>
          <cell r="AJ433"/>
          <cell r="AK433"/>
          <cell r="AL433"/>
          <cell r="AM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  <cell r="AE434"/>
          <cell r="AF434"/>
          <cell r="AG434"/>
          <cell r="AH434"/>
          <cell r="AI434"/>
          <cell r="AJ434"/>
          <cell r="AK434"/>
          <cell r="AL434"/>
          <cell r="AM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  <cell r="AE435"/>
          <cell r="AF435"/>
          <cell r="AG435"/>
          <cell r="AH435"/>
          <cell r="AI435"/>
          <cell r="AJ435"/>
          <cell r="AK435"/>
          <cell r="AL435"/>
          <cell r="AM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  <cell r="AE436"/>
          <cell r="AF436"/>
          <cell r="AG436"/>
          <cell r="AH436"/>
          <cell r="AI436"/>
          <cell r="AJ436"/>
          <cell r="AK436"/>
          <cell r="AL436"/>
          <cell r="AM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  <cell r="AE437"/>
          <cell r="AF437"/>
          <cell r="AG437"/>
          <cell r="AH437"/>
          <cell r="AI437"/>
          <cell r="AJ437"/>
          <cell r="AK437"/>
          <cell r="AL437"/>
          <cell r="AM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  <cell r="AE438"/>
          <cell r="AF438"/>
          <cell r="AG438"/>
          <cell r="AH438"/>
          <cell r="AI438"/>
          <cell r="AJ438"/>
          <cell r="AK438"/>
          <cell r="AL438"/>
          <cell r="AM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  <cell r="AE439"/>
          <cell r="AF439"/>
          <cell r="AG439"/>
          <cell r="AH439"/>
          <cell r="AI439"/>
          <cell r="AJ439"/>
          <cell r="AK439"/>
          <cell r="AL439"/>
          <cell r="AM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  <cell r="AE440"/>
          <cell r="AF440"/>
          <cell r="AG440"/>
          <cell r="AH440"/>
          <cell r="AI440"/>
          <cell r="AJ440"/>
          <cell r="AK440"/>
          <cell r="AL440"/>
          <cell r="AM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  <cell r="AE441"/>
          <cell r="AF441"/>
          <cell r="AG441"/>
          <cell r="AH441"/>
          <cell r="AI441"/>
          <cell r="AJ441"/>
          <cell r="AK441"/>
          <cell r="AL441"/>
          <cell r="AM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  <cell r="AE442"/>
          <cell r="AF442"/>
          <cell r="AG442"/>
          <cell r="AH442"/>
          <cell r="AI442"/>
          <cell r="AJ442"/>
          <cell r="AK442"/>
          <cell r="AL442"/>
          <cell r="AM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  <cell r="AE443"/>
          <cell r="AF443"/>
          <cell r="AG443"/>
          <cell r="AH443"/>
          <cell r="AI443"/>
          <cell r="AJ443"/>
          <cell r="AK443"/>
          <cell r="AL443"/>
          <cell r="AM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  <cell r="AE444"/>
          <cell r="AF444"/>
          <cell r="AG444"/>
          <cell r="AH444"/>
          <cell r="AI444"/>
          <cell r="AJ444"/>
          <cell r="AK444"/>
          <cell r="AL444"/>
          <cell r="AM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  <cell r="AE445"/>
          <cell r="AF445"/>
          <cell r="AG445"/>
          <cell r="AH445"/>
          <cell r="AI445"/>
          <cell r="AJ445"/>
          <cell r="AK445"/>
          <cell r="AL445"/>
          <cell r="AM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  <cell r="AE446"/>
          <cell r="AF446"/>
          <cell r="AG446"/>
          <cell r="AH446"/>
          <cell r="AI446"/>
          <cell r="AJ446"/>
          <cell r="AK446"/>
          <cell r="AL446"/>
          <cell r="AM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  <cell r="AE447"/>
          <cell r="AF447"/>
          <cell r="AG447"/>
          <cell r="AH447"/>
          <cell r="AI447"/>
          <cell r="AJ447"/>
          <cell r="AK447"/>
          <cell r="AL447"/>
          <cell r="AM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  <cell r="AE448"/>
          <cell r="AF448"/>
          <cell r="AG448"/>
          <cell r="AH448"/>
          <cell r="AI448"/>
          <cell r="AJ448"/>
          <cell r="AK448"/>
          <cell r="AL448"/>
          <cell r="AM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  <cell r="AE449"/>
          <cell r="AF449"/>
          <cell r="AG449"/>
          <cell r="AH449"/>
          <cell r="AI449"/>
          <cell r="AJ449"/>
          <cell r="AK449"/>
          <cell r="AL449"/>
          <cell r="AM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  <cell r="S450"/>
          <cell r="T450"/>
          <cell r="U450"/>
          <cell r="V450"/>
          <cell r="W450"/>
          <cell r="X450"/>
          <cell r="Y450"/>
          <cell r="Z450"/>
          <cell r="AA450"/>
          <cell r="AB450"/>
          <cell r="AC450"/>
          <cell r="AD450"/>
          <cell r="AE450"/>
          <cell r="AF450"/>
          <cell r="AG450"/>
          <cell r="AH450"/>
          <cell r="AI450"/>
          <cell r="AJ450"/>
          <cell r="AK450"/>
          <cell r="AL450"/>
          <cell r="AM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  <cell r="S451"/>
          <cell r="T451"/>
          <cell r="U451"/>
          <cell r="V451"/>
          <cell r="W451"/>
          <cell r="X451"/>
          <cell r="Y451"/>
          <cell r="Z451"/>
          <cell r="AA451"/>
          <cell r="AB451"/>
          <cell r="AC451"/>
          <cell r="AD451"/>
          <cell r="AE451"/>
          <cell r="AF451"/>
          <cell r="AG451"/>
          <cell r="AH451"/>
          <cell r="AI451"/>
          <cell r="AJ451"/>
          <cell r="AK451"/>
          <cell r="AL451"/>
          <cell r="AM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  <cell r="S452"/>
          <cell r="T452"/>
          <cell r="U452"/>
          <cell r="V452"/>
          <cell r="W452"/>
          <cell r="X452"/>
          <cell r="Y452"/>
          <cell r="Z452"/>
          <cell r="AA452"/>
          <cell r="AB452"/>
          <cell r="AC452"/>
          <cell r="AD452"/>
          <cell r="AE452"/>
          <cell r="AF452"/>
          <cell r="AG452"/>
          <cell r="AH452"/>
          <cell r="AI452"/>
          <cell r="AJ452"/>
          <cell r="AK452"/>
          <cell r="AL452"/>
          <cell r="AM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  <cell r="Z453"/>
          <cell r="AA453"/>
          <cell r="AB453"/>
          <cell r="AC453"/>
          <cell r="AD453"/>
          <cell r="AE453"/>
          <cell r="AF453"/>
          <cell r="AG453"/>
          <cell r="AH453"/>
          <cell r="AI453"/>
          <cell r="AJ453"/>
          <cell r="AK453"/>
          <cell r="AL453"/>
          <cell r="AM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  <cell r="Z454"/>
          <cell r="AA454"/>
          <cell r="AB454"/>
          <cell r="AC454"/>
          <cell r="AD454"/>
          <cell r="AE454"/>
          <cell r="AF454"/>
          <cell r="AG454"/>
          <cell r="AH454"/>
          <cell r="AI454"/>
          <cell r="AJ454"/>
          <cell r="AK454"/>
          <cell r="AL454"/>
          <cell r="AM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  <cell r="S455"/>
          <cell r="T455"/>
          <cell r="U455"/>
          <cell r="V455"/>
          <cell r="W455"/>
          <cell r="X455"/>
          <cell r="Y455"/>
          <cell r="Z455"/>
          <cell r="AA455"/>
          <cell r="AB455"/>
          <cell r="AC455"/>
          <cell r="AD455"/>
          <cell r="AE455"/>
          <cell r="AF455"/>
          <cell r="AG455"/>
          <cell r="AH455"/>
          <cell r="AI455"/>
          <cell r="AJ455"/>
          <cell r="AK455"/>
          <cell r="AL455"/>
          <cell r="AM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  <cell r="S456"/>
          <cell r="T456"/>
          <cell r="U456"/>
          <cell r="V456"/>
          <cell r="W456"/>
          <cell r="X456"/>
          <cell r="Y456"/>
          <cell r="Z456"/>
          <cell r="AA456"/>
          <cell r="AB456"/>
          <cell r="AC456"/>
          <cell r="AD456"/>
          <cell r="AE456"/>
          <cell r="AF456"/>
          <cell r="AG456"/>
          <cell r="AH456"/>
          <cell r="AI456"/>
          <cell r="AJ456"/>
          <cell r="AK456"/>
          <cell r="AL456"/>
          <cell r="AM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  <cell r="S457"/>
          <cell r="T457"/>
          <cell r="U457"/>
          <cell r="V457"/>
          <cell r="W457"/>
          <cell r="X457"/>
          <cell r="Y457"/>
          <cell r="Z457"/>
          <cell r="AA457"/>
          <cell r="AB457"/>
          <cell r="AC457"/>
          <cell r="AD457"/>
          <cell r="AE457"/>
          <cell r="AF457"/>
          <cell r="AG457"/>
          <cell r="AH457"/>
          <cell r="AI457"/>
          <cell r="AJ457"/>
          <cell r="AK457"/>
          <cell r="AL457"/>
          <cell r="AM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  <cell r="S458"/>
          <cell r="T458"/>
          <cell r="U458"/>
          <cell r="V458"/>
          <cell r="W458"/>
          <cell r="X458"/>
          <cell r="Y458"/>
          <cell r="Z458"/>
          <cell r="AA458"/>
          <cell r="AB458"/>
          <cell r="AC458"/>
          <cell r="AD458"/>
          <cell r="AE458"/>
          <cell r="AF458"/>
          <cell r="AG458"/>
          <cell r="AH458"/>
          <cell r="AI458"/>
          <cell r="AJ458"/>
          <cell r="AK458"/>
          <cell r="AL458"/>
          <cell r="AM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  <cell r="S459"/>
          <cell r="T459"/>
          <cell r="U459"/>
          <cell r="V459"/>
          <cell r="W459"/>
          <cell r="X459"/>
          <cell r="Y459"/>
          <cell r="Z459"/>
          <cell r="AA459"/>
          <cell r="AB459"/>
          <cell r="AC459"/>
          <cell r="AD459"/>
          <cell r="AE459"/>
          <cell r="AF459"/>
          <cell r="AG459"/>
          <cell r="AH459"/>
          <cell r="AI459"/>
          <cell r="AJ459"/>
          <cell r="AK459"/>
          <cell r="AL459"/>
          <cell r="AM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  <cell r="Z460"/>
          <cell r="AA460"/>
          <cell r="AB460"/>
          <cell r="AC460"/>
          <cell r="AD460"/>
          <cell r="AE460"/>
          <cell r="AF460"/>
          <cell r="AG460"/>
          <cell r="AH460"/>
          <cell r="AI460"/>
          <cell r="AJ460"/>
          <cell r="AK460"/>
          <cell r="AL460"/>
          <cell r="AM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  <cell r="Z461"/>
          <cell r="AA461"/>
          <cell r="AB461"/>
          <cell r="AC461"/>
          <cell r="AD461"/>
          <cell r="AE461"/>
          <cell r="AF461"/>
          <cell r="AG461"/>
          <cell r="AH461"/>
          <cell r="AI461"/>
          <cell r="AJ461"/>
          <cell r="AK461"/>
          <cell r="AL461"/>
          <cell r="AM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  <cell r="S462"/>
          <cell r="T462"/>
          <cell r="U462"/>
          <cell r="V462"/>
          <cell r="W462"/>
          <cell r="X462"/>
          <cell r="Y462"/>
          <cell r="Z462"/>
          <cell r="AA462"/>
          <cell r="AB462"/>
          <cell r="AC462"/>
          <cell r="AD462"/>
          <cell r="AE462"/>
          <cell r="AF462"/>
          <cell r="AG462"/>
          <cell r="AH462"/>
          <cell r="AI462"/>
          <cell r="AJ462"/>
          <cell r="AK462"/>
          <cell r="AL462"/>
          <cell r="AM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  <cell r="S463"/>
          <cell r="T463"/>
          <cell r="U463"/>
          <cell r="V463"/>
          <cell r="W463"/>
          <cell r="X463"/>
          <cell r="Y463"/>
          <cell r="Z463"/>
          <cell r="AA463"/>
          <cell r="AB463"/>
          <cell r="AC463"/>
          <cell r="AD463"/>
          <cell r="AE463"/>
          <cell r="AF463"/>
          <cell r="AG463"/>
          <cell r="AH463"/>
          <cell r="AI463"/>
          <cell r="AJ463"/>
          <cell r="AK463"/>
          <cell r="AL463"/>
          <cell r="AM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  <cell r="S464"/>
          <cell r="T464"/>
          <cell r="U464"/>
          <cell r="V464"/>
          <cell r="W464"/>
          <cell r="X464"/>
          <cell r="Y464"/>
          <cell r="Z464"/>
          <cell r="AA464"/>
          <cell r="AB464"/>
          <cell r="AC464"/>
          <cell r="AD464"/>
          <cell r="AE464"/>
          <cell r="AF464"/>
          <cell r="AG464"/>
          <cell r="AH464"/>
          <cell r="AI464"/>
          <cell r="AJ464"/>
          <cell r="AK464"/>
          <cell r="AL464"/>
          <cell r="AM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  <cell r="S465"/>
          <cell r="T465"/>
          <cell r="U465"/>
          <cell r="V465"/>
          <cell r="W465"/>
          <cell r="X465"/>
          <cell r="Y465"/>
          <cell r="Z465"/>
          <cell r="AA465"/>
          <cell r="AB465"/>
          <cell r="AC465"/>
          <cell r="AD465"/>
          <cell r="AE465"/>
          <cell r="AF465"/>
          <cell r="AG465"/>
          <cell r="AH465"/>
          <cell r="AI465"/>
          <cell r="AJ465"/>
          <cell r="AK465"/>
          <cell r="AL465"/>
          <cell r="AM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  <cell r="Z466"/>
          <cell r="AA466"/>
          <cell r="AB466"/>
          <cell r="AC466"/>
          <cell r="AD466"/>
          <cell r="AE466"/>
          <cell r="AF466"/>
          <cell r="AG466"/>
          <cell r="AH466"/>
          <cell r="AI466"/>
          <cell r="AJ466"/>
          <cell r="AK466"/>
          <cell r="AL466"/>
          <cell r="AM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  <cell r="S467"/>
          <cell r="T467"/>
          <cell r="U467"/>
          <cell r="V467"/>
          <cell r="W467"/>
          <cell r="X467"/>
          <cell r="Y467"/>
          <cell r="Z467"/>
          <cell r="AA467"/>
          <cell r="AB467"/>
          <cell r="AC467"/>
          <cell r="AD467"/>
          <cell r="AE467"/>
          <cell r="AF467"/>
          <cell r="AG467"/>
          <cell r="AH467"/>
          <cell r="AI467"/>
          <cell r="AJ467"/>
          <cell r="AK467"/>
          <cell r="AL467"/>
          <cell r="AM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  <cell r="S468"/>
          <cell r="T468"/>
          <cell r="U468"/>
          <cell r="V468"/>
          <cell r="W468"/>
          <cell r="X468"/>
          <cell r="Y468"/>
          <cell r="Z468"/>
          <cell r="AA468"/>
          <cell r="AB468"/>
          <cell r="AC468"/>
          <cell r="AD468"/>
          <cell r="AE468"/>
          <cell r="AF468"/>
          <cell r="AG468"/>
          <cell r="AH468"/>
          <cell r="AI468"/>
          <cell r="AJ468"/>
          <cell r="AK468"/>
          <cell r="AL468"/>
          <cell r="AM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  <cell r="S469"/>
          <cell r="T469"/>
          <cell r="U469"/>
          <cell r="V469"/>
          <cell r="W469"/>
          <cell r="X469"/>
          <cell r="Y469"/>
          <cell r="Z469"/>
          <cell r="AA469"/>
          <cell r="AB469"/>
          <cell r="AC469"/>
          <cell r="AD469"/>
          <cell r="AE469"/>
          <cell r="AF469"/>
          <cell r="AG469"/>
          <cell r="AH469"/>
          <cell r="AI469"/>
          <cell r="AJ469"/>
          <cell r="AK469"/>
          <cell r="AL469"/>
          <cell r="AM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  <cell r="Z470"/>
          <cell r="AA470"/>
          <cell r="AB470"/>
          <cell r="AC470"/>
          <cell r="AD470"/>
          <cell r="AE470"/>
          <cell r="AF470"/>
          <cell r="AG470"/>
          <cell r="AH470"/>
          <cell r="AI470"/>
          <cell r="AJ470"/>
          <cell r="AK470"/>
          <cell r="AL470"/>
          <cell r="AM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  <cell r="Z471"/>
          <cell r="AA471"/>
          <cell r="AB471"/>
          <cell r="AC471"/>
          <cell r="AD471"/>
          <cell r="AE471"/>
          <cell r="AF471"/>
          <cell r="AG471"/>
          <cell r="AH471"/>
          <cell r="AI471"/>
          <cell r="AJ471"/>
          <cell r="AK471"/>
          <cell r="AL471"/>
          <cell r="AM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  <cell r="Z472"/>
          <cell r="AA472"/>
          <cell r="AB472"/>
          <cell r="AC472"/>
          <cell r="AD472"/>
          <cell r="AE472"/>
          <cell r="AF472"/>
          <cell r="AG472"/>
          <cell r="AH472"/>
          <cell r="AI472"/>
          <cell r="AJ472"/>
          <cell r="AK472"/>
          <cell r="AL472"/>
          <cell r="AM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  <cell r="S473"/>
          <cell r="T473"/>
          <cell r="U473"/>
          <cell r="V473"/>
          <cell r="W473"/>
          <cell r="X473"/>
          <cell r="Y473"/>
          <cell r="Z473"/>
          <cell r="AA473"/>
          <cell r="AB473"/>
          <cell r="AC473"/>
          <cell r="AD473"/>
          <cell r="AE473"/>
          <cell r="AF473"/>
          <cell r="AG473"/>
          <cell r="AH473"/>
          <cell r="AI473"/>
          <cell r="AJ473"/>
          <cell r="AK473"/>
          <cell r="AL473"/>
          <cell r="AM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  <cell r="S474"/>
          <cell r="T474"/>
          <cell r="U474"/>
          <cell r="V474"/>
          <cell r="W474"/>
          <cell r="X474"/>
          <cell r="Y474"/>
          <cell r="Z474"/>
          <cell r="AA474"/>
          <cell r="AB474"/>
          <cell r="AC474"/>
          <cell r="AD474"/>
          <cell r="AE474"/>
          <cell r="AF474"/>
          <cell r="AG474"/>
          <cell r="AH474"/>
          <cell r="AI474"/>
          <cell r="AJ474"/>
          <cell r="AK474"/>
          <cell r="AL474"/>
          <cell r="AM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  <cell r="S475"/>
          <cell r="T475"/>
          <cell r="U475"/>
          <cell r="V475"/>
          <cell r="W475"/>
          <cell r="X475"/>
          <cell r="Y475"/>
          <cell r="Z475"/>
          <cell r="AA475"/>
          <cell r="AB475"/>
          <cell r="AC475"/>
          <cell r="AD475"/>
          <cell r="AE475"/>
          <cell r="AF475"/>
          <cell r="AG475"/>
          <cell r="AH475"/>
          <cell r="AI475"/>
          <cell r="AJ475"/>
          <cell r="AK475"/>
          <cell r="AL475"/>
          <cell r="AM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  <cell r="S476"/>
          <cell r="T476"/>
          <cell r="U476"/>
          <cell r="V476"/>
          <cell r="W476"/>
          <cell r="X476"/>
          <cell r="Y476"/>
          <cell r="Z476"/>
          <cell r="AA476"/>
          <cell r="AB476"/>
          <cell r="AC476"/>
          <cell r="AD476"/>
          <cell r="AE476"/>
          <cell r="AF476"/>
          <cell r="AG476"/>
          <cell r="AH476"/>
          <cell r="AI476"/>
          <cell r="AJ476"/>
          <cell r="AK476"/>
          <cell r="AL476"/>
          <cell r="AM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  <cell r="T477"/>
          <cell r="U477"/>
          <cell r="V477"/>
          <cell r="W477"/>
          <cell r="X477"/>
          <cell r="Y477"/>
          <cell r="Z477"/>
          <cell r="AA477"/>
          <cell r="AB477"/>
          <cell r="AC477"/>
          <cell r="AD477"/>
          <cell r="AE477"/>
          <cell r="AF477"/>
          <cell r="AG477"/>
          <cell r="AH477"/>
          <cell r="AI477"/>
          <cell r="AJ477"/>
          <cell r="AK477"/>
          <cell r="AL477"/>
          <cell r="AM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  <cell r="S478"/>
          <cell r="T478"/>
          <cell r="U478"/>
          <cell r="V478"/>
          <cell r="W478"/>
          <cell r="X478"/>
          <cell r="Y478"/>
          <cell r="Z478"/>
          <cell r="AA478"/>
          <cell r="AB478"/>
          <cell r="AC478"/>
          <cell r="AD478"/>
          <cell r="AE478"/>
          <cell r="AF478"/>
          <cell r="AG478"/>
          <cell r="AH478"/>
          <cell r="AI478"/>
          <cell r="AJ478"/>
          <cell r="AK478"/>
          <cell r="AL478"/>
          <cell r="AM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  <cell r="T479"/>
          <cell r="U479"/>
          <cell r="V479"/>
          <cell r="W479"/>
          <cell r="X479"/>
          <cell r="Y479"/>
          <cell r="Z479"/>
          <cell r="AA479"/>
          <cell r="AB479"/>
          <cell r="AC479"/>
          <cell r="AD479"/>
          <cell r="AE479"/>
          <cell r="AF479"/>
          <cell r="AG479"/>
          <cell r="AH479"/>
          <cell r="AI479"/>
          <cell r="AJ479"/>
          <cell r="AK479"/>
          <cell r="AL479"/>
          <cell r="AM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  <cell r="T480"/>
          <cell r="U480"/>
          <cell r="V480"/>
          <cell r="W480"/>
          <cell r="X480"/>
          <cell r="Y480"/>
          <cell r="Z480"/>
          <cell r="AA480"/>
          <cell r="AB480"/>
          <cell r="AC480"/>
          <cell r="AD480"/>
          <cell r="AE480"/>
          <cell r="AF480"/>
          <cell r="AG480"/>
          <cell r="AH480"/>
          <cell r="AI480"/>
          <cell r="AJ480"/>
          <cell r="AK480"/>
          <cell r="AL480"/>
          <cell r="AM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  <cell r="S481"/>
          <cell r="T481"/>
          <cell r="U481"/>
          <cell r="V481"/>
          <cell r="W481"/>
          <cell r="X481"/>
          <cell r="Y481"/>
          <cell r="Z481"/>
          <cell r="AA481"/>
          <cell r="AB481"/>
          <cell r="AC481"/>
          <cell r="AD481"/>
          <cell r="AE481"/>
          <cell r="AF481"/>
          <cell r="AG481"/>
          <cell r="AH481"/>
          <cell r="AI481"/>
          <cell r="AJ481"/>
          <cell r="AK481"/>
          <cell r="AL481"/>
          <cell r="AM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  <cell r="T482"/>
          <cell r="U482"/>
          <cell r="V482"/>
          <cell r="W482"/>
          <cell r="X482"/>
          <cell r="Y482"/>
          <cell r="Z482"/>
          <cell r="AA482"/>
          <cell r="AB482"/>
          <cell r="AC482"/>
          <cell r="AD482"/>
          <cell r="AE482"/>
          <cell r="AF482"/>
          <cell r="AG482"/>
          <cell r="AH482"/>
          <cell r="AI482"/>
          <cell r="AJ482"/>
          <cell r="AK482"/>
          <cell r="AL482"/>
          <cell r="AM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  <cell r="T483"/>
          <cell r="U483"/>
          <cell r="V483"/>
          <cell r="W483"/>
          <cell r="X483"/>
          <cell r="Y483"/>
          <cell r="Z483"/>
          <cell r="AA483"/>
          <cell r="AB483"/>
          <cell r="AC483"/>
          <cell r="AD483"/>
          <cell r="AE483"/>
          <cell r="AF483"/>
          <cell r="AG483"/>
          <cell r="AH483"/>
          <cell r="AI483"/>
          <cell r="AJ483"/>
          <cell r="AK483"/>
          <cell r="AL483"/>
          <cell r="AM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  <cell r="T484"/>
          <cell r="U484"/>
          <cell r="V484"/>
          <cell r="W484"/>
          <cell r="X484"/>
          <cell r="Y484"/>
          <cell r="Z484"/>
          <cell r="AA484"/>
          <cell r="AB484"/>
          <cell r="AC484"/>
          <cell r="AD484"/>
          <cell r="AE484"/>
          <cell r="AF484"/>
          <cell r="AG484"/>
          <cell r="AH484"/>
          <cell r="AI484"/>
          <cell r="AJ484"/>
          <cell r="AK484"/>
          <cell r="AL484"/>
          <cell r="AM484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F3" t="str">
            <v>комментарии</v>
          </cell>
          <cell r="AG3" t="str">
            <v>вес</v>
          </cell>
          <cell r="AH3" t="str">
            <v xml:space="preserve">остаток в кг </v>
          </cell>
          <cell r="AI3" t="str">
            <v>машина в пути 1 кг</v>
          </cell>
          <cell r="AJ3" t="str">
            <v>машина в пути 2 кг</v>
          </cell>
          <cell r="AK3" t="str">
            <v>продажи в 1 о.д</v>
          </cell>
          <cell r="AL3" t="str">
            <v xml:space="preserve">прогноз остатка в дней </v>
          </cell>
          <cell r="AM3" t="str">
            <v>заказ  ТМ</v>
          </cell>
        </row>
        <row r="4">
          <cell r="A4" t="str">
            <v>БОНУС_Колбаса «Филедворская по-стародворски» Весовой п/а ТМ «Стародворье»  ПОКОМ</v>
          </cell>
          <cell r="E4">
            <v>44.18</v>
          </cell>
          <cell r="F4">
            <v>-25.29</v>
          </cell>
          <cell r="G4" t="str">
            <v>???</v>
          </cell>
          <cell r="H4" t="str">
            <v>???</v>
          </cell>
          <cell r="I4" t="str">
            <v>???</v>
          </cell>
          <cell r="L4">
            <v>44.18</v>
          </cell>
          <cell r="Q4">
            <v>8.8360000000000003</v>
          </cell>
          <cell r="U4">
            <v>-2.8621548211860568</v>
          </cell>
          <cell r="V4">
            <v>-2.8621548211860568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 t="e">
            <v>#VALUE!</v>
          </cell>
          <cell r="AF4" t="str">
            <v>В МАТРИЦЕ НЕТ Филедворская по-стародворски» Весовой!!!</v>
          </cell>
          <cell r="AH4" t="e">
            <v>#VALUE!</v>
          </cell>
          <cell r="AI4" t="e">
            <v>#VALUE!</v>
          </cell>
          <cell r="AJ4" t="e">
            <v>#VALUE!</v>
          </cell>
          <cell r="AK4" t="e">
            <v>#VALUE!</v>
          </cell>
          <cell r="AL4" t="e">
            <v>#VALUE!</v>
          </cell>
        </row>
        <row r="5">
          <cell r="O5" t="str">
            <v>15,10,</v>
          </cell>
          <cell r="P5" t="str">
            <v>22,10,</v>
          </cell>
          <cell r="Q5" t="str">
            <v>23,10,</v>
          </cell>
          <cell r="W5" t="str">
            <v>16,10,</v>
          </cell>
          <cell r="X5" t="str">
            <v>09,10,</v>
          </cell>
          <cell r="Y5" t="str">
            <v>02,10,</v>
          </cell>
          <cell r="Z5" t="str">
            <v>25,09,</v>
          </cell>
          <cell r="AA5" t="str">
            <v>18,09,</v>
          </cell>
          <cell r="AB5" t="str">
            <v>11,09,</v>
          </cell>
          <cell r="AC5" t="str">
            <v>04,09,</v>
          </cell>
          <cell r="AD5" t="str">
            <v>28,08,</v>
          </cell>
          <cell r="AH5" t="str">
            <v>кг</v>
          </cell>
          <cell r="AI5" t="str">
            <v>кг</v>
          </cell>
          <cell r="AJ5" t="str">
            <v>кг</v>
          </cell>
          <cell r="AK5" t="str">
            <v>кг</v>
          </cell>
          <cell r="AM5" t="str">
            <v>кг</v>
          </cell>
        </row>
        <row r="6">
          <cell r="A6" t="str">
            <v>2074-Сосиски Молочные для завтрака Особый рецепт</v>
          </cell>
          <cell r="B6" t="str">
            <v>кг</v>
          </cell>
          <cell r="C6">
            <v>1401.53</v>
          </cell>
          <cell r="E6">
            <v>822.84</v>
          </cell>
          <cell r="F6">
            <v>648</v>
          </cell>
          <cell r="G6">
            <v>1</v>
          </cell>
          <cell r="H6">
            <v>40</v>
          </cell>
          <cell r="I6" t="str">
            <v>матрица</v>
          </cell>
          <cell r="L6">
            <v>822.84</v>
          </cell>
          <cell r="O6">
            <v>1000</v>
          </cell>
          <cell r="P6">
            <v>1000</v>
          </cell>
          <cell r="Q6">
            <v>164.56800000000001</v>
          </cell>
          <cell r="U6">
            <v>16.09061299888192</v>
          </cell>
          <cell r="V6">
            <v>16.09061299888192</v>
          </cell>
          <cell r="W6">
            <v>159.911</v>
          </cell>
          <cell r="X6">
            <v>226.24279999999999</v>
          </cell>
          <cell r="Y6">
            <v>103.3708</v>
          </cell>
          <cell r="Z6">
            <v>172.51499999999999</v>
          </cell>
          <cell r="AA6">
            <v>191.07300000000001</v>
          </cell>
          <cell r="AB6">
            <v>175.99979999999999</v>
          </cell>
          <cell r="AC6">
            <v>179.94280000000001</v>
          </cell>
          <cell r="AD6">
            <v>128.83260000000001</v>
          </cell>
          <cell r="AE6">
            <v>179.88265000000001</v>
          </cell>
          <cell r="AG6">
            <v>0</v>
          </cell>
          <cell r="AH6">
            <v>648</v>
          </cell>
          <cell r="AI6">
            <v>1000</v>
          </cell>
          <cell r="AJ6">
            <v>1000</v>
          </cell>
          <cell r="AK6">
            <v>179.88265000000001</v>
          </cell>
          <cell r="AL6">
            <v>18.612134077411021</v>
          </cell>
          <cell r="AM6">
            <v>700</v>
          </cell>
        </row>
        <row r="7">
          <cell r="A7" t="str">
            <v>1721-Сосиски Вязанка Сливочные ТМ Стародворские колбасы</v>
          </cell>
          <cell r="B7" t="str">
            <v>кг</v>
          </cell>
          <cell r="C7">
            <v>934.48800000000006</v>
          </cell>
          <cell r="E7">
            <v>469.84800000000001</v>
          </cell>
          <cell r="F7">
            <v>336</v>
          </cell>
          <cell r="G7">
            <v>1</v>
          </cell>
          <cell r="H7">
            <v>45</v>
          </cell>
          <cell r="I7" t="str">
            <v>матрица</v>
          </cell>
          <cell r="L7">
            <v>469.84800000000001</v>
          </cell>
          <cell r="O7">
            <v>700</v>
          </cell>
          <cell r="P7">
            <v>550</v>
          </cell>
          <cell r="Q7">
            <v>93.9696</v>
          </cell>
          <cell r="U7">
            <v>16.877798777476972</v>
          </cell>
          <cell r="V7">
            <v>16.877798777476972</v>
          </cell>
          <cell r="W7">
            <v>96.637199999999993</v>
          </cell>
          <cell r="X7">
            <v>145.0078</v>
          </cell>
          <cell r="Y7">
            <v>75.780600000000007</v>
          </cell>
          <cell r="Z7">
            <v>99.303399999999996</v>
          </cell>
          <cell r="AA7">
            <v>122.3514</v>
          </cell>
          <cell r="AB7">
            <v>104.4966</v>
          </cell>
          <cell r="AC7">
            <v>117.86499999999999</v>
          </cell>
          <cell r="AD7">
            <v>116.7268</v>
          </cell>
          <cell r="AE7">
            <v>111.00409999999999</v>
          </cell>
          <cell r="AF7" t="str">
            <v>18,09,25 списание недостача 154кг / по тф с НС уточнено</v>
          </cell>
          <cell r="AG7">
            <v>0</v>
          </cell>
          <cell r="AH7">
            <v>336</v>
          </cell>
          <cell r="AI7">
            <v>700</v>
          </cell>
          <cell r="AJ7">
            <v>550</v>
          </cell>
          <cell r="AK7">
            <v>111.00409999999999</v>
          </cell>
          <cell r="AL7">
            <v>19.062358957912366</v>
          </cell>
          <cell r="AM7">
            <v>530</v>
          </cell>
        </row>
        <row r="8">
          <cell r="A8" t="str">
            <v>1875-Колбаса Филейная оригинальная ТМ Особый рецепт в оболочке полиамид.  ПОКОМ</v>
          </cell>
          <cell r="B8" t="str">
            <v>кг</v>
          </cell>
          <cell r="C8">
            <v>916.27</v>
          </cell>
          <cell r="E8">
            <v>322.47199999999998</v>
          </cell>
          <cell r="F8">
            <v>636</v>
          </cell>
          <cell r="G8">
            <v>1</v>
          </cell>
          <cell r="H8">
            <v>60</v>
          </cell>
          <cell r="I8" t="str">
            <v>матрица</v>
          </cell>
          <cell r="L8">
            <v>322.47199999999998</v>
          </cell>
          <cell r="O8">
            <v>170</v>
          </cell>
          <cell r="P8">
            <v>760</v>
          </cell>
          <cell r="Q8">
            <v>64.494399999999999</v>
          </cell>
          <cell r="U8">
            <v>24.281177900716962</v>
          </cell>
          <cell r="V8">
            <v>24.281177900716962</v>
          </cell>
          <cell r="W8">
            <v>109.50020000000001</v>
          </cell>
          <cell r="X8">
            <v>85.315399999999997</v>
          </cell>
          <cell r="Y8">
            <v>40.558399999999999</v>
          </cell>
          <cell r="Z8">
            <v>112.6086</v>
          </cell>
          <cell r="AA8">
            <v>78.438000000000002</v>
          </cell>
          <cell r="AB8">
            <v>71.811800000000005</v>
          </cell>
          <cell r="AC8">
            <v>90.086799999999997</v>
          </cell>
          <cell r="AD8">
            <v>47.686799999999998</v>
          </cell>
          <cell r="AE8">
            <v>88.2363</v>
          </cell>
          <cell r="AF8" t="str">
            <v>нужно увеличить продажи!!!</v>
          </cell>
          <cell r="AG8">
            <v>0</v>
          </cell>
          <cell r="AH8">
            <v>636</v>
          </cell>
          <cell r="AI8">
            <v>170</v>
          </cell>
          <cell r="AJ8">
            <v>760</v>
          </cell>
          <cell r="AK8">
            <v>88.2363</v>
          </cell>
          <cell r="AL8">
            <v>19.901106460719681</v>
          </cell>
          <cell r="AM8">
            <v>190</v>
          </cell>
        </row>
        <row r="9">
          <cell r="A9" t="str">
            <v>1869-Колбаса Молочная ТМ Особый рецепт в оболочке полиамид большой батон.  ПОКОМ</v>
          </cell>
          <cell r="B9" t="str">
            <v>кг</v>
          </cell>
          <cell r="C9">
            <v>1126.402</v>
          </cell>
          <cell r="E9">
            <v>270.98400000000004</v>
          </cell>
          <cell r="F9">
            <v>465</v>
          </cell>
          <cell r="G9">
            <v>1</v>
          </cell>
          <cell r="H9">
            <v>60</v>
          </cell>
          <cell r="I9" t="str">
            <v>матрица</v>
          </cell>
          <cell r="L9">
            <v>270.98400000000004</v>
          </cell>
          <cell r="O9">
            <v>300</v>
          </cell>
          <cell r="P9">
            <v>630</v>
          </cell>
          <cell r="Q9">
            <v>54.19680000000001</v>
          </cell>
          <cell r="U9">
            <v>25.739527056948006</v>
          </cell>
          <cell r="V9">
            <v>25.739527056948006</v>
          </cell>
          <cell r="W9">
            <v>110.8276</v>
          </cell>
          <cell r="X9">
            <v>72.517799999999994</v>
          </cell>
          <cell r="Y9">
            <v>64.449600000000004</v>
          </cell>
          <cell r="Z9">
            <v>86.211199999999991</v>
          </cell>
          <cell r="AA9">
            <v>60.296599999999998</v>
          </cell>
          <cell r="AB9">
            <v>113.932</v>
          </cell>
          <cell r="AC9">
            <v>53.376399999999997</v>
          </cell>
          <cell r="AD9">
            <v>49.985799999999998</v>
          </cell>
          <cell r="AE9">
            <v>78.454049999999995</v>
          </cell>
          <cell r="AG9">
            <v>0</v>
          </cell>
          <cell r="AH9">
            <v>465</v>
          </cell>
          <cell r="AI9">
            <v>300</v>
          </cell>
          <cell r="AJ9">
            <v>630</v>
          </cell>
          <cell r="AK9">
            <v>78.454049999999995</v>
          </cell>
          <cell r="AL9">
            <v>20.330371727144744</v>
          </cell>
          <cell r="AM9">
            <v>200</v>
          </cell>
        </row>
        <row r="10">
          <cell r="A10" t="str">
            <v>1867-Колбаса Филейная ТМ Особый рецепт в оболочке полиамид большой батон.  ПОКОМ</v>
          </cell>
          <cell r="B10" t="str">
            <v>кг</v>
          </cell>
          <cell r="C10">
            <v>848.83699999999999</v>
          </cell>
          <cell r="E10">
            <v>335.04500000000002</v>
          </cell>
          <cell r="F10">
            <v>540</v>
          </cell>
          <cell r="G10">
            <v>1</v>
          </cell>
          <cell r="H10">
            <v>60</v>
          </cell>
          <cell r="I10" t="str">
            <v>матрица</v>
          </cell>
          <cell r="L10">
            <v>335.04500000000002</v>
          </cell>
          <cell r="O10">
            <v>500</v>
          </cell>
          <cell r="P10">
            <v>190</v>
          </cell>
          <cell r="Q10">
            <v>67.009</v>
          </cell>
          <cell r="U10">
            <v>18.355743258368278</v>
          </cell>
          <cell r="V10">
            <v>18.355743258368278</v>
          </cell>
          <cell r="W10">
            <v>67.605999999999995</v>
          </cell>
          <cell r="X10">
            <v>98.049199999999999</v>
          </cell>
          <cell r="Y10">
            <v>63.814999999999998</v>
          </cell>
          <cell r="Z10">
            <v>70.668599999999998</v>
          </cell>
          <cell r="AA10">
            <v>63.731999999999992</v>
          </cell>
          <cell r="AB10">
            <v>107.76260000000001</v>
          </cell>
          <cell r="AC10">
            <v>62.413800000000002</v>
          </cell>
          <cell r="AD10">
            <v>63.05060000000001</v>
          </cell>
          <cell r="AE10">
            <v>76.14425</v>
          </cell>
          <cell r="AG10">
            <v>0</v>
          </cell>
          <cell r="AH10">
            <v>540</v>
          </cell>
          <cell r="AI10">
            <v>500</v>
          </cell>
          <cell r="AJ10">
            <v>190</v>
          </cell>
          <cell r="AK10">
            <v>76.14425</v>
          </cell>
          <cell r="AL10">
            <v>19.436792666550659</v>
          </cell>
          <cell r="AM10">
            <v>250</v>
          </cell>
        </row>
        <row r="11">
          <cell r="A11" t="str">
            <v>1870-Колбаса Со шпиком ТМ Особый рецепт в оболочке полиамид большой батон.  ПОКОМ</v>
          </cell>
          <cell r="B11" t="str">
            <v>кг</v>
          </cell>
          <cell r="C11">
            <v>628.97199999999998</v>
          </cell>
          <cell r="E11">
            <v>341.90300000000002</v>
          </cell>
          <cell r="F11">
            <v>315</v>
          </cell>
          <cell r="G11">
            <v>1</v>
          </cell>
          <cell r="H11">
            <v>60</v>
          </cell>
          <cell r="I11" t="str">
            <v>матрица</v>
          </cell>
          <cell r="L11">
            <v>341.90300000000002</v>
          </cell>
          <cell r="O11">
            <v>500</v>
          </cell>
          <cell r="P11">
            <v>0</v>
          </cell>
          <cell r="Q11">
            <v>68.380600000000001</v>
          </cell>
          <cell r="R11">
            <v>415.85079999999994</v>
          </cell>
          <cell r="U11">
            <v>18</v>
          </cell>
          <cell r="V11">
            <v>11.918585095772777</v>
          </cell>
          <cell r="W11">
            <v>57.493399999999987</v>
          </cell>
          <cell r="X11">
            <v>94.940799999999996</v>
          </cell>
          <cell r="Y11">
            <v>52.801400000000001</v>
          </cell>
          <cell r="Z11">
            <v>55.516599999999997</v>
          </cell>
          <cell r="AA11">
            <v>57.593199999999989</v>
          </cell>
          <cell r="AB11">
            <v>90.404399999999995</v>
          </cell>
          <cell r="AC11">
            <v>53.662799999999997</v>
          </cell>
          <cell r="AD11">
            <v>44.398800000000001</v>
          </cell>
          <cell r="AE11">
            <v>64.294249999999991</v>
          </cell>
          <cell r="AG11">
            <v>415.85079999999994</v>
          </cell>
          <cell r="AH11">
            <v>315</v>
          </cell>
          <cell r="AI11">
            <v>500</v>
          </cell>
          <cell r="AJ11">
            <v>0</v>
          </cell>
          <cell r="AK11">
            <v>64.294249999999991</v>
          </cell>
          <cell r="AL11">
            <v>19.675165353044793</v>
          </cell>
          <cell r="AM11">
            <v>450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B12" t="str">
            <v>кг</v>
          </cell>
          <cell r="C12">
            <v>279.5</v>
          </cell>
          <cell r="E12">
            <v>196.40199999999999</v>
          </cell>
          <cell r="F12">
            <v>9</v>
          </cell>
          <cell r="G12">
            <v>1</v>
          </cell>
          <cell r="H12">
            <v>40</v>
          </cell>
          <cell r="I12" t="str">
            <v>матрица</v>
          </cell>
          <cell r="L12">
            <v>196.40199999999999</v>
          </cell>
          <cell r="O12">
            <v>400</v>
          </cell>
          <cell r="P12">
            <v>420</v>
          </cell>
          <cell r="Q12">
            <v>39.2804</v>
          </cell>
          <cell r="U12">
            <v>21.104673068502358</v>
          </cell>
          <cell r="V12">
            <v>21.104673068502358</v>
          </cell>
          <cell r="W12">
            <v>70.917600000000007</v>
          </cell>
          <cell r="X12">
            <v>89.366799999999998</v>
          </cell>
          <cell r="Y12">
            <v>38.957799999999999</v>
          </cell>
          <cell r="Z12">
            <v>46.474800000000002</v>
          </cell>
          <cell r="AA12">
            <v>58.183799999999998</v>
          </cell>
          <cell r="AB12">
            <v>54.8322</v>
          </cell>
          <cell r="AC12">
            <v>66.798599999999993</v>
          </cell>
          <cell r="AD12">
            <v>45.824199999999998</v>
          </cell>
          <cell r="AE12">
            <v>56.57235</v>
          </cell>
          <cell r="AF12" t="str">
            <v>18,09,25 списание недостача 69кг</v>
          </cell>
          <cell r="AG12">
            <v>0</v>
          </cell>
          <cell r="AH12">
            <v>9</v>
          </cell>
          <cell r="AI12">
            <v>400</v>
          </cell>
          <cell r="AJ12">
            <v>250</v>
          </cell>
          <cell r="AK12">
            <v>56.57235</v>
          </cell>
          <cell r="AL12">
            <v>11.648800164744792</v>
          </cell>
        </row>
        <row r="13">
          <cell r="A13" t="str">
            <v>2634 Колбаса Дугушка Стародворская ТМ Стародворье ТС Дугушка  ПОКОМ</v>
          </cell>
          <cell r="B13" t="str">
            <v>кг</v>
          </cell>
          <cell r="C13">
            <v>586.98699999999997</v>
          </cell>
          <cell r="E13">
            <v>177.083</v>
          </cell>
          <cell r="F13">
            <v>330</v>
          </cell>
          <cell r="G13">
            <v>1</v>
          </cell>
          <cell r="H13">
            <v>60</v>
          </cell>
          <cell r="I13" t="str">
            <v>матрица</v>
          </cell>
          <cell r="L13">
            <v>177.083</v>
          </cell>
          <cell r="O13">
            <v>350</v>
          </cell>
          <cell r="P13">
            <v>170</v>
          </cell>
          <cell r="Q13">
            <v>35.416600000000003</v>
          </cell>
          <cell r="U13">
            <v>24.000045176555624</v>
          </cell>
          <cell r="V13">
            <v>24.000045176555624</v>
          </cell>
          <cell r="W13">
            <v>48.029000000000003</v>
          </cell>
          <cell r="X13">
            <v>79.710799999999992</v>
          </cell>
          <cell r="Y13">
            <v>45.574800000000003</v>
          </cell>
          <cell r="Z13">
            <v>48.013599999999997</v>
          </cell>
          <cell r="AA13">
            <v>54.533200000000001</v>
          </cell>
          <cell r="AB13">
            <v>73.979199999999992</v>
          </cell>
          <cell r="AC13">
            <v>49.097999999999999</v>
          </cell>
          <cell r="AD13">
            <v>50.760800000000003</v>
          </cell>
          <cell r="AE13">
            <v>56.405999999999992</v>
          </cell>
          <cell r="AG13">
            <v>0</v>
          </cell>
          <cell r="AH13">
            <v>330</v>
          </cell>
          <cell r="AI13">
            <v>350</v>
          </cell>
          <cell r="AJ13">
            <v>170</v>
          </cell>
          <cell r="AK13">
            <v>56.405999999999992</v>
          </cell>
          <cell r="AL13">
            <v>20.387901996241538</v>
          </cell>
          <cell r="AM13">
            <v>300</v>
          </cell>
        </row>
        <row r="14">
          <cell r="A14" t="str">
            <v>0178 Ветчины Нежная Особая Особая Весовые П/а Особый рецепт большой батон  ПОКОМ</v>
          </cell>
          <cell r="B14" t="str">
            <v>кг</v>
          </cell>
          <cell r="C14">
            <v>587.83699999999999</v>
          </cell>
          <cell r="E14">
            <v>198.41399999999999</v>
          </cell>
          <cell r="F14">
            <v>345</v>
          </cell>
          <cell r="G14">
            <v>1</v>
          </cell>
          <cell r="H14">
            <v>50</v>
          </cell>
          <cell r="I14" t="str">
            <v>матрица</v>
          </cell>
          <cell r="L14">
            <v>198.41399999999999</v>
          </cell>
          <cell r="O14">
            <v>300</v>
          </cell>
          <cell r="P14">
            <v>130</v>
          </cell>
          <cell r="Q14">
            <v>39.6828</v>
          </cell>
          <cell r="U14">
            <v>19.529871884040439</v>
          </cell>
          <cell r="V14">
            <v>19.529871884040439</v>
          </cell>
          <cell r="W14">
            <v>43.6858</v>
          </cell>
          <cell r="X14">
            <v>61.004600000000003</v>
          </cell>
          <cell r="Y14">
            <v>45.517600000000002</v>
          </cell>
          <cell r="Z14">
            <v>49.614999999999988</v>
          </cell>
          <cell r="AA14">
            <v>39.811199999999999</v>
          </cell>
          <cell r="AB14">
            <v>75.192800000000005</v>
          </cell>
          <cell r="AC14">
            <v>51.053800000000003</v>
          </cell>
          <cell r="AD14">
            <v>48.760800000000003</v>
          </cell>
          <cell r="AE14">
            <v>53.918199999999999</v>
          </cell>
          <cell r="AF14" t="str">
            <v>18,09,25 списание недостача 120кг</v>
          </cell>
          <cell r="AG14">
            <v>0</v>
          </cell>
          <cell r="AH14">
            <v>345</v>
          </cell>
          <cell r="AI14">
            <v>300</v>
          </cell>
          <cell r="AJ14">
            <v>130</v>
          </cell>
          <cell r="AK14">
            <v>53.918199999999999</v>
          </cell>
          <cell r="AL14">
            <v>19.937609193185232</v>
          </cell>
          <cell r="AM14">
            <v>300</v>
          </cell>
        </row>
        <row r="15">
          <cell r="A15" t="str">
            <v>0222-Ветчины Дугушка Дугушка б/о Стародворье, 1кг</v>
          </cell>
          <cell r="B15" t="str">
            <v>кг</v>
          </cell>
          <cell r="C15">
            <v>495.67500000000001</v>
          </cell>
          <cell r="E15">
            <v>206.001</v>
          </cell>
          <cell r="F15">
            <v>270</v>
          </cell>
          <cell r="G15">
            <v>1</v>
          </cell>
          <cell r="H15">
            <v>55</v>
          </cell>
          <cell r="I15" t="str">
            <v>матрица</v>
          </cell>
          <cell r="L15">
            <v>206.001</v>
          </cell>
          <cell r="O15">
            <v>400</v>
          </cell>
          <cell r="P15">
            <v>100</v>
          </cell>
          <cell r="Q15">
            <v>41.200200000000002</v>
          </cell>
          <cell r="U15">
            <v>18.68922966393367</v>
          </cell>
          <cell r="V15">
            <v>18.68922966393367</v>
          </cell>
          <cell r="W15">
            <v>48.932200000000002</v>
          </cell>
          <cell r="X15">
            <v>67.626599999999996</v>
          </cell>
          <cell r="Y15">
            <v>37.741</v>
          </cell>
          <cell r="Z15">
            <v>43.161000000000001</v>
          </cell>
          <cell r="AA15">
            <v>44.670400000000001</v>
          </cell>
          <cell r="AB15">
            <v>69.520600000000002</v>
          </cell>
          <cell r="AC15">
            <v>40.617199999999997</v>
          </cell>
          <cell r="AD15">
            <v>43.379600000000003</v>
          </cell>
          <cell r="AE15">
            <v>49.4923</v>
          </cell>
          <cell r="AG15">
            <v>0</v>
          </cell>
          <cell r="AH15">
            <v>270</v>
          </cell>
          <cell r="AI15">
            <v>400</v>
          </cell>
          <cell r="AJ15">
            <v>100</v>
          </cell>
          <cell r="AK15">
            <v>49.4923</v>
          </cell>
          <cell r="AL15">
            <v>19.599008330588799</v>
          </cell>
          <cell r="AM15">
            <v>200</v>
          </cell>
        </row>
        <row r="16">
          <cell r="A16" t="str">
            <v>2205-Сосиски Молочные для завтрака ТМ Особый рецепт 0,4кг</v>
          </cell>
          <cell r="B16" t="str">
            <v>шт</v>
          </cell>
          <cell r="C16">
            <v>813</v>
          </cell>
          <cell r="E16">
            <v>767.971</v>
          </cell>
          <cell r="F16">
            <v>25</v>
          </cell>
          <cell r="G16">
            <v>0.4</v>
          </cell>
          <cell r="H16">
            <v>40</v>
          </cell>
          <cell r="I16" t="str">
            <v>матрица</v>
          </cell>
          <cell r="L16">
            <v>767.971</v>
          </cell>
          <cell r="O16">
            <v>750</v>
          </cell>
          <cell r="P16">
            <v>875</v>
          </cell>
          <cell r="Q16">
            <v>153.5942</v>
          </cell>
          <cell r="R16">
            <v>1114.6956</v>
          </cell>
          <cell r="U16">
            <v>18</v>
          </cell>
          <cell r="V16">
            <v>10.742593144793227</v>
          </cell>
          <cell r="W16">
            <v>148.19999999999999</v>
          </cell>
          <cell r="X16">
            <v>162.80000000000001</v>
          </cell>
          <cell r="Y16">
            <v>88.8</v>
          </cell>
          <cell r="Z16">
            <v>98.2</v>
          </cell>
          <cell r="AA16">
            <v>104.4</v>
          </cell>
          <cell r="AB16">
            <v>111.6</v>
          </cell>
          <cell r="AC16">
            <v>94.2</v>
          </cell>
          <cell r="AD16">
            <v>86.4</v>
          </cell>
          <cell r="AE16">
            <v>40.840000000000003</v>
          </cell>
          <cell r="AG16">
            <v>445.87824000000001</v>
          </cell>
          <cell r="AH16">
            <v>10</v>
          </cell>
          <cell r="AI16">
            <v>300</v>
          </cell>
          <cell r="AJ16">
            <v>350</v>
          </cell>
          <cell r="AK16">
            <v>40.840000000000003</v>
          </cell>
          <cell r="AL16">
            <v>25.954946131243876</v>
          </cell>
          <cell r="AM16">
            <v>400</v>
          </cell>
        </row>
        <row r="17">
          <cell r="A17" t="str">
            <v>1411 Сосиски «Сочинки Сливочные» Весовые ТМ «Стародворье» 1,35 кг  ПОКОМ</v>
          </cell>
          <cell r="B17" t="str">
            <v>кг</v>
          </cell>
          <cell r="C17">
            <v>298.16699999999997</v>
          </cell>
          <cell r="E17">
            <v>129.858</v>
          </cell>
          <cell r="F17">
            <v>80</v>
          </cell>
          <cell r="G17">
            <v>1</v>
          </cell>
          <cell r="H17">
            <v>40</v>
          </cell>
          <cell r="I17" t="str">
            <v>матрица</v>
          </cell>
          <cell r="L17">
            <v>129.858</v>
          </cell>
          <cell r="O17">
            <v>150</v>
          </cell>
          <cell r="P17">
            <v>255</v>
          </cell>
          <cell r="Q17">
            <v>25.971600000000002</v>
          </cell>
          <cell r="U17">
            <v>18.674244174405889</v>
          </cell>
          <cell r="V17">
            <v>18.674244174405889</v>
          </cell>
          <cell r="W17">
            <v>24.391200000000001</v>
          </cell>
          <cell r="X17">
            <v>56.445000000000007</v>
          </cell>
          <cell r="Y17">
            <v>14.645</v>
          </cell>
          <cell r="Z17">
            <v>27.874199999999998</v>
          </cell>
          <cell r="AA17">
            <v>37.243600000000001</v>
          </cell>
          <cell r="AB17">
            <v>40.004600000000003</v>
          </cell>
          <cell r="AC17">
            <v>45.374200000000002</v>
          </cell>
          <cell r="AD17">
            <v>25.124199999999998</v>
          </cell>
          <cell r="AE17">
            <v>37.62415</v>
          </cell>
          <cell r="AG17">
            <v>0</v>
          </cell>
          <cell r="AH17">
            <v>80</v>
          </cell>
          <cell r="AI17">
            <v>150</v>
          </cell>
          <cell r="AJ17">
            <v>255</v>
          </cell>
          <cell r="AK17">
            <v>37.62415</v>
          </cell>
          <cell r="AL17">
            <v>18.073498005935019</v>
          </cell>
          <cell r="AM17">
            <v>195</v>
          </cell>
        </row>
        <row r="18">
          <cell r="A18" t="str">
            <v>1370-Сосиски Сочинки Бордо Весовой п/а Стародворье</v>
          </cell>
          <cell r="B18" t="str">
            <v>кг</v>
          </cell>
          <cell r="C18">
            <v>224.905</v>
          </cell>
          <cell r="E18">
            <v>223.501</v>
          </cell>
          <cell r="F18">
            <v>0.12</v>
          </cell>
          <cell r="G18">
            <v>1</v>
          </cell>
          <cell r="H18">
            <v>45</v>
          </cell>
          <cell r="I18" t="str">
            <v>матрица</v>
          </cell>
          <cell r="L18">
            <v>223.501</v>
          </cell>
          <cell r="O18">
            <v>190</v>
          </cell>
          <cell r="P18">
            <v>210</v>
          </cell>
          <cell r="Q18">
            <v>44.700200000000002</v>
          </cell>
          <cell r="R18">
            <v>315.08320000000003</v>
          </cell>
          <cell r="U18">
            <v>16</v>
          </cell>
          <cell r="V18">
            <v>8.9511903749871369</v>
          </cell>
          <cell r="W18">
            <v>35.1066</v>
          </cell>
          <cell r="X18">
            <v>36.44</v>
          </cell>
          <cell r="Y18">
            <v>27.1386</v>
          </cell>
          <cell r="Z18">
            <v>33.550600000000003</v>
          </cell>
          <cell r="AA18">
            <v>37.227800000000002</v>
          </cell>
          <cell r="AB18">
            <v>28.1114</v>
          </cell>
          <cell r="AC18">
            <v>42.4818</v>
          </cell>
          <cell r="AD18">
            <v>31.167000000000002</v>
          </cell>
          <cell r="AE18">
            <v>35.3429</v>
          </cell>
          <cell r="AG18">
            <v>315.08320000000003</v>
          </cell>
          <cell r="AH18">
            <v>0.12</v>
          </cell>
          <cell r="AI18">
            <v>190</v>
          </cell>
          <cell r="AJ18">
            <v>210</v>
          </cell>
          <cell r="AK18">
            <v>35.3429</v>
          </cell>
          <cell r="AL18">
            <v>21.224064805095225</v>
          </cell>
          <cell r="AM18">
            <v>350</v>
          </cell>
        </row>
        <row r="19">
          <cell r="A19" t="str">
            <v>Вареные колбасы Сливушка Вязанка Фикс.вес 0,45 П/а Вязанка  ПОКОМ</v>
          </cell>
          <cell r="B19" t="str">
            <v>шт</v>
          </cell>
          <cell r="C19">
            <v>829</v>
          </cell>
          <cell r="E19">
            <v>378</v>
          </cell>
          <cell r="F19">
            <v>340</v>
          </cell>
          <cell r="G19">
            <v>0.45</v>
          </cell>
          <cell r="H19">
            <v>50</v>
          </cell>
          <cell r="I19" t="str">
            <v>матрица</v>
          </cell>
          <cell r="L19">
            <v>378</v>
          </cell>
          <cell r="O19">
            <v>288.88888888888891</v>
          </cell>
          <cell r="P19">
            <v>333.33333333333331</v>
          </cell>
          <cell r="Q19">
            <v>75.599999999999994</v>
          </cell>
          <cell r="R19">
            <v>398.57777777777778</v>
          </cell>
          <cell r="U19">
            <v>18</v>
          </cell>
          <cell r="V19">
            <v>12.727807172251618</v>
          </cell>
          <cell r="W19">
            <v>56.4</v>
          </cell>
          <cell r="X19">
            <v>80.599999999999994</v>
          </cell>
          <cell r="Y19">
            <v>56.2</v>
          </cell>
          <cell r="Z19">
            <v>74.599999999999994</v>
          </cell>
          <cell r="AA19">
            <v>72.400000000000006</v>
          </cell>
          <cell r="AB19">
            <v>70.599999999999994</v>
          </cell>
          <cell r="AC19">
            <v>76.599999999999994</v>
          </cell>
          <cell r="AD19">
            <v>67.2</v>
          </cell>
          <cell r="AE19">
            <v>33.097499999999997</v>
          </cell>
          <cell r="AG19">
            <v>179.36</v>
          </cell>
          <cell r="AH19">
            <v>153</v>
          </cell>
          <cell r="AI19">
            <v>130.00000000000003</v>
          </cell>
          <cell r="AJ19">
            <v>150</v>
          </cell>
          <cell r="AK19">
            <v>33.097499999999997</v>
          </cell>
          <cell r="AL19">
            <v>18.21889870836166</v>
          </cell>
          <cell r="AM19">
            <v>170</v>
          </cell>
        </row>
        <row r="20">
          <cell r="A20" t="str">
            <v>1120 В/к колбасы Сервелат Запеченный Дугушка Вес Вектор Стародворье, вес 1кг</v>
          </cell>
          <cell r="B20" t="str">
            <v>кг</v>
          </cell>
          <cell r="C20">
            <v>342.07499999999999</v>
          </cell>
          <cell r="E20">
            <v>72.513999999999996</v>
          </cell>
          <cell r="F20">
            <v>206</v>
          </cell>
          <cell r="G20">
            <v>1</v>
          </cell>
          <cell r="H20">
            <v>60</v>
          </cell>
          <cell r="I20" t="str">
            <v>матрица</v>
          </cell>
          <cell r="L20">
            <v>72.513999999999996</v>
          </cell>
          <cell r="O20">
            <v>140</v>
          </cell>
          <cell r="P20">
            <v>100</v>
          </cell>
          <cell r="Q20">
            <v>14.502799999999999</v>
          </cell>
          <cell r="U20">
            <v>30.752682240670769</v>
          </cell>
          <cell r="V20">
            <v>30.752682240670769</v>
          </cell>
          <cell r="W20">
            <v>26.8992</v>
          </cell>
          <cell r="X20">
            <v>39.279200000000003</v>
          </cell>
          <cell r="Y20">
            <v>18.087</v>
          </cell>
          <cell r="Z20">
            <v>30.946999999999999</v>
          </cell>
          <cell r="AA20">
            <v>22.4068</v>
          </cell>
          <cell r="AB20">
            <v>42.535400000000003</v>
          </cell>
          <cell r="AC20">
            <v>16.547599999999999</v>
          </cell>
          <cell r="AD20">
            <v>17.350000000000001</v>
          </cell>
          <cell r="AE20">
            <v>28.109200000000001</v>
          </cell>
          <cell r="AF20" t="str">
            <v>нужно увеличить продажи!!!</v>
          </cell>
          <cell r="AG20">
            <v>0</v>
          </cell>
          <cell r="AH20">
            <v>206</v>
          </cell>
          <cell r="AI20">
            <v>140</v>
          </cell>
          <cell r="AJ20">
            <v>100</v>
          </cell>
          <cell r="AK20">
            <v>28.109200000000001</v>
          </cell>
          <cell r="AL20">
            <v>18.001223798613974</v>
          </cell>
          <cell r="AM20">
            <v>60</v>
          </cell>
        </row>
        <row r="21">
          <cell r="A21" t="str">
            <v>2150 В/к колбасы Рубленая Запеченная Дугушка Весовые Вектор Стародворье, вес 1кг</v>
          </cell>
          <cell r="B21" t="str">
            <v>кг</v>
          </cell>
          <cell r="C21">
            <v>82.834999999999994</v>
          </cell>
          <cell r="E21">
            <v>72.171999999999997</v>
          </cell>
          <cell r="F21">
            <v>0.123</v>
          </cell>
          <cell r="G21">
            <v>1</v>
          </cell>
          <cell r="H21">
            <v>70</v>
          </cell>
          <cell r="I21" t="str">
            <v>матрица</v>
          </cell>
          <cell r="L21">
            <v>72.171999999999997</v>
          </cell>
          <cell r="O21">
            <v>300</v>
          </cell>
          <cell r="P21">
            <v>150</v>
          </cell>
          <cell r="Q21">
            <v>14.4344</v>
          </cell>
          <cell r="U21">
            <v>31.184046444604554</v>
          </cell>
          <cell r="V21">
            <v>31.184046444604554</v>
          </cell>
          <cell r="W21">
            <v>38.240600000000001</v>
          </cell>
          <cell r="X21">
            <v>44.201000000000001</v>
          </cell>
          <cell r="Y21">
            <v>23.965399999999999</v>
          </cell>
          <cell r="Z21">
            <v>16.132000000000001</v>
          </cell>
          <cell r="AA21">
            <v>27.191600000000001</v>
          </cell>
          <cell r="AB21">
            <v>46.450200000000002</v>
          </cell>
          <cell r="AC21">
            <v>21.010200000000001</v>
          </cell>
          <cell r="AD21">
            <v>24.505199999999999</v>
          </cell>
          <cell r="AE21">
            <v>27.695999999999998</v>
          </cell>
          <cell r="AG21">
            <v>0</v>
          </cell>
          <cell r="AH21">
            <v>0.123</v>
          </cell>
          <cell r="AI21">
            <v>300</v>
          </cell>
          <cell r="AJ21">
            <v>150</v>
          </cell>
          <cell r="AK21">
            <v>27.695999999999998</v>
          </cell>
          <cell r="AL21">
            <v>21.668219237435011</v>
          </cell>
          <cell r="AM21">
            <v>150</v>
          </cell>
        </row>
        <row r="22">
          <cell r="A22" t="str">
            <v>1202 В/к колбасы Сервелат Мясорубский с мелкорубленным окороком срез Бордо Фикс.вес 0,35 фиброуз Ста</v>
          </cell>
          <cell r="B22" t="str">
            <v>шт</v>
          </cell>
          <cell r="C22">
            <v>641</v>
          </cell>
          <cell r="E22">
            <v>313</v>
          </cell>
          <cell r="F22">
            <v>230</v>
          </cell>
          <cell r="G22">
            <v>0.35</v>
          </cell>
          <cell r="H22">
            <v>40</v>
          </cell>
          <cell r="I22" t="str">
            <v>матрица</v>
          </cell>
          <cell r="L22">
            <v>313</v>
          </cell>
          <cell r="O22">
            <v>257.14285714285722</v>
          </cell>
          <cell r="P22">
            <v>400</v>
          </cell>
          <cell r="Q22">
            <v>62.6</v>
          </cell>
          <cell r="R22">
            <v>239.65714285714273</v>
          </cell>
          <cell r="U22">
            <v>18</v>
          </cell>
          <cell r="V22">
            <v>14.171611136467368</v>
          </cell>
          <cell r="W22">
            <v>74.599999999999994</v>
          </cell>
          <cell r="X22">
            <v>84.2</v>
          </cell>
          <cell r="Y22">
            <v>61.6</v>
          </cell>
          <cell r="Z22">
            <v>66</v>
          </cell>
          <cell r="AA22">
            <v>56.6</v>
          </cell>
          <cell r="AB22">
            <v>84</v>
          </cell>
          <cell r="AC22">
            <v>85.6</v>
          </cell>
          <cell r="AD22">
            <v>59.2</v>
          </cell>
          <cell r="AE22">
            <v>25.567499999999999</v>
          </cell>
          <cell r="AG22">
            <v>83.879999999999953</v>
          </cell>
          <cell r="AH22">
            <v>80.5</v>
          </cell>
          <cell r="AI22">
            <v>90.000000000000028</v>
          </cell>
          <cell r="AJ22">
            <v>140</v>
          </cell>
          <cell r="AK22">
            <v>25.567499999999999</v>
          </cell>
          <cell r="AL22">
            <v>18.206707734428473</v>
          </cell>
          <cell r="AM22">
            <v>155</v>
          </cell>
        </row>
        <row r="23">
          <cell r="A23" t="str">
            <v>1205 Копченые колбасы Салями Мясорубская с рубленым шпиком срез Бордо ф/в 0,35 фиброуз Стародворье  ПОКОМ</v>
          </cell>
          <cell r="B23" t="str">
            <v>шт</v>
          </cell>
          <cell r="C23">
            <v>562</v>
          </cell>
          <cell r="E23">
            <v>306.19600000000003</v>
          </cell>
          <cell r="F23">
            <v>174</v>
          </cell>
          <cell r="G23">
            <v>0.35</v>
          </cell>
          <cell r="H23">
            <v>40</v>
          </cell>
          <cell r="I23" t="str">
            <v>матрица</v>
          </cell>
          <cell r="L23">
            <v>306.19600000000003</v>
          </cell>
          <cell r="O23">
            <v>314.28571428571428</v>
          </cell>
          <cell r="P23">
            <v>400</v>
          </cell>
          <cell r="Q23">
            <v>61.239200000000004</v>
          </cell>
          <cell r="R23">
            <v>214.01988571428586</v>
          </cell>
          <cell r="U23">
            <v>18</v>
          </cell>
          <cell r="V23">
            <v>14.50518155504504</v>
          </cell>
          <cell r="W23">
            <v>72.599999999999994</v>
          </cell>
          <cell r="X23">
            <v>86</v>
          </cell>
          <cell r="Y23">
            <v>72.2</v>
          </cell>
          <cell r="Z23">
            <v>64.599999999999994</v>
          </cell>
          <cell r="AA23">
            <v>55.2</v>
          </cell>
          <cell r="AB23">
            <v>86.2</v>
          </cell>
          <cell r="AC23">
            <v>84.8</v>
          </cell>
          <cell r="AD23">
            <v>59.6</v>
          </cell>
          <cell r="AE23">
            <v>25.445</v>
          </cell>
          <cell r="AG23">
            <v>74.906960000000041</v>
          </cell>
          <cell r="AH23">
            <v>60.9</v>
          </cell>
          <cell r="AI23">
            <v>109.99999999999999</v>
          </cell>
          <cell r="AJ23">
            <v>140</v>
          </cell>
          <cell r="AK23">
            <v>25.445</v>
          </cell>
          <cell r="AL23">
            <v>17.131067007270584</v>
          </cell>
          <cell r="AM23">
            <v>125</v>
          </cell>
        </row>
        <row r="24">
          <cell r="A24" t="str">
            <v>1118 В/к колбасы Салями Запеченая Дугушка  Вектор Стародворье, 1кг</v>
          </cell>
          <cell r="B24" t="str">
            <v>кг</v>
          </cell>
          <cell r="C24">
            <v>197.63300000000001</v>
          </cell>
          <cell r="E24">
            <v>77.534000000000006</v>
          </cell>
          <cell r="F24">
            <v>80</v>
          </cell>
          <cell r="G24">
            <v>1</v>
          </cell>
          <cell r="H24">
            <v>60</v>
          </cell>
          <cell r="I24" t="str">
            <v>матрица</v>
          </cell>
          <cell r="L24">
            <v>77.534000000000006</v>
          </cell>
          <cell r="O24">
            <v>220</v>
          </cell>
          <cell r="P24">
            <v>0</v>
          </cell>
          <cell r="Q24">
            <v>15.506800000000002</v>
          </cell>
          <cell r="U24">
            <v>19.346351278148937</v>
          </cell>
          <cell r="V24">
            <v>19.346351278148937</v>
          </cell>
          <cell r="W24">
            <v>25.658200000000001</v>
          </cell>
          <cell r="X24">
            <v>36.5762</v>
          </cell>
          <cell r="Y24">
            <v>18.8</v>
          </cell>
          <cell r="Z24">
            <v>23.578600000000002</v>
          </cell>
          <cell r="AA24">
            <v>21.7056</v>
          </cell>
          <cell r="AB24">
            <v>36.222799999999999</v>
          </cell>
          <cell r="AC24">
            <v>18.4648</v>
          </cell>
          <cell r="AD24">
            <v>21.310600000000001</v>
          </cell>
          <cell r="AE24">
            <v>24.99295</v>
          </cell>
          <cell r="AG24">
            <v>0</v>
          </cell>
          <cell r="AH24">
            <v>80</v>
          </cell>
          <cell r="AI24">
            <v>220</v>
          </cell>
          <cell r="AJ24">
            <v>0</v>
          </cell>
          <cell r="AK24">
            <v>24.99295</v>
          </cell>
          <cell r="AL24">
            <v>18.005077431835776</v>
          </cell>
          <cell r="AM24">
            <v>150</v>
          </cell>
        </row>
        <row r="25">
          <cell r="A25" t="str">
            <v>1523-Сосиски Вязанка Молочные ТМ Стародворские колбасы</v>
          </cell>
          <cell r="B25" t="str">
            <v>кг</v>
          </cell>
          <cell r="C25">
            <v>149.23599999999999</v>
          </cell>
          <cell r="E25">
            <v>102.745</v>
          </cell>
          <cell r="F25">
            <v>10</v>
          </cell>
          <cell r="G25">
            <v>1</v>
          </cell>
          <cell r="H25">
            <v>45</v>
          </cell>
          <cell r="I25" t="str">
            <v>матрица</v>
          </cell>
          <cell r="L25">
            <v>102.745</v>
          </cell>
          <cell r="O25">
            <v>180</v>
          </cell>
          <cell r="P25">
            <v>96</v>
          </cell>
          <cell r="Q25">
            <v>20.548999999999999</v>
          </cell>
          <cell r="R25">
            <v>83.882000000000005</v>
          </cell>
          <cell r="U25">
            <v>18</v>
          </cell>
          <cell r="V25">
            <v>13.917952211786462</v>
          </cell>
          <cell r="W25">
            <v>21.646000000000001</v>
          </cell>
          <cell r="X25">
            <v>34.644799999999996</v>
          </cell>
          <cell r="Y25">
            <v>15.675000000000001</v>
          </cell>
          <cell r="Z25">
            <v>11.4254</v>
          </cell>
          <cell r="AA25">
            <v>37.688200000000002</v>
          </cell>
          <cell r="AB25">
            <v>25.6218</v>
          </cell>
          <cell r="AC25">
            <v>19.736599999999999</v>
          </cell>
          <cell r="AD25">
            <v>18.6174</v>
          </cell>
          <cell r="AE25">
            <v>23.617999999999999</v>
          </cell>
          <cell r="AF25" t="str">
            <v>18,09,25 списание недостача 97кг</v>
          </cell>
          <cell r="AG25">
            <v>83.882000000000005</v>
          </cell>
          <cell r="AH25">
            <v>10</v>
          </cell>
          <cell r="AI25">
            <v>180</v>
          </cell>
          <cell r="AJ25">
            <v>96</v>
          </cell>
          <cell r="AK25">
            <v>23.617999999999999</v>
          </cell>
          <cell r="AL25">
            <v>19.095605046998053</v>
          </cell>
          <cell r="AM25">
            <v>165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B26" t="str">
            <v>шт</v>
          </cell>
          <cell r="C26">
            <v>314</v>
          </cell>
          <cell r="E26">
            <v>213</v>
          </cell>
          <cell r="F26">
            <v>60</v>
          </cell>
          <cell r="G26">
            <v>0.45</v>
          </cell>
          <cell r="H26">
            <v>45</v>
          </cell>
          <cell r="I26" t="str">
            <v>матрица</v>
          </cell>
          <cell r="L26">
            <v>213</v>
          </cell>
          <cell r="O26">
            <v>222.2222222222222</v>
          </cell>
          <cell r="P26">
            <v>244.4444444444444</v>
          </cell>
          <cell r="Q26">
            <v>42.6</v>
          </cell>
          <cell r="R26">
            <v>240.13333333333344</v>
          </cell>
          <cell r="U26">
            <v>18</v>
          </cell>
          <cell r="V26">
            <v>12.363067292644754</v>
          </cell>
          <cell r="W26">
            <v>41.6</v>
          </cell>
          <cell r="X26">
            <v>50.2</v>
          </cell>
          <cell r="Y26">
            <v>26.4</v>
          </cell>
          <cell r="Z26">
            <v>35.799999999999997</v>
          </cell>
          <cell r="AA26">
            <v>50.2</v>
          </cell>
          <cell r="AB26">
            <v>43.6</v>
          </cell>
          <cell r="AC26">
            <v>41.8</v>
          </cell>
          <cell r="AD26">
            <v>45</v>
          </cell>
          <cell r="AE26">
            <v>19.282499999999999</v>
          </cell>
          <cell r="AG26">
            <v>108.06000000000004</v>
          </cell>
          <cell r="AH26">
            <v>27</v>
          </cell>
          <cell r="AI26">
            <v>99.999999999999986</v>
          </cell>
          <cell r="AJ26">
            <v>109.99999999999999</v>
          </cell>
          <cell r="AK26">
            <v>19.282499999999999</v>
          </cell>
          <cell r="AL26">
            <v>17.995591857902244</v>
          </cell>
          <cell r="AM26">
            <v>110</v>
          </cell>
        </row>
        <row r="27">
          <cell r="A27" t="str">
            <v>1371-Сосиски Сочинки с сочной грудинкой Бордо Фикс.вес 0,4 П/а мгс Стародворье</v>
          </cell>
          <cell r="B27" t="str">
            <v>шт</v>
          </cell>
          <cell r="C27">
            <v>504</v>
          </cell>
          <cell r="E27">
            <v>257</v>
          </cell>
          <cell r="F27">
            <v>222</v>
          </cell>
          <cell r="G27">
            <v>0.4</v>
          </cell>
          <cell r="H27">
            <v>45</v>
          </cell>
          <cell r="I27" t="str">
            <v>матрица</v>
          </cell>
          <cell r="L27">
            <v>257</v>
          </cell>
          <cell r="O27">
            <v>150</v>
          </cell>
          <cell r="P27">
            <v>212.5</v>
          </cell>
          <cell r="Q27">
            <v>51.4</v>
          </cell>
          <cell r="R27">
            <v>340.69999999999993</v>
          </cell>
          <cell r="U27">
            <v>18</v>
          </cell>
          <cell r="V27">
            <v>11.3715953307393</v>
          </cell>
          <cell r="W27">
            <v>-3</v>
          </cell>
          <cell r="X27">
            <v>-5</v>
          </cell>
          <cell r="Y27">
            <v>23.8</v>
          </cell>
          <cell r="Z27">
            <v>31.8</v>
          </cell>
          <cell r="AA27">
            <v>51</v>
          </cell>
          <cell r="AB27">
            <v>43</v>
          </cell>
          <cell r="AC27">
            <v>56.6</v>
          </cell>
          <cell r="AD27">
            <v>61</v>
          </cell>
          <cell r="AE27">
            <v>18.240000000000002</v>
          </cell>
          <cell r="AG27">
            <v>136.27999999999997</v>
          </cell>
          <cell r="AH27">
            <v>88.800000000000011</v>
          </cell>
          <cell r="AI27">
            <v>60</v>
          </cell>
          <cell r="AJ27">
            <v>85</v>
          </cell>
          <cell r="AK27">
            <v>18.240000000000002</v>
          </cell>
          <cell r="AL27">
            <v>17.75219298245614</v>
          </cell>
          <cell r="AM27">
            <v>90</v>
          </cell>
        </row>
        <row r="28">
          <cell r="A28" t="str">
            <v>1204 Копченые колбасы Салями Мясорубская с рубленым шпиком Бордо Весовой фиброуз Стародворье  ПОКОМ</v>
          </cell>
          <cell r="B28" t="str">
            <v>кг</v>
          </cell>
          <cell r="C28">
            <v>72.099999999999994</v>
          </cell>
          <cell r="E28">
            <v>51.47</v>
          </cell>
          <cell r="F28">
            <v>-0.156</v>
          </cell>
          <cell r="G28">
            <v>1</v>
          </cell>
          <cell r="H28">
            <v>40</v>
          </cell>
          <cell r="I28" t="str">
            <v>матрица</v>
          </cell>
          <cell r="L28">
            <v>51.47</v>
          </cell>
          <cell r="O28">
            <v>110</v>
          </cell>
          <cell r="P28">
            <v>120</v>
          </cell>
          <cell r="Q28">
            <v>10.294</v>
          </cell>
          <cell r="R28">
            <v>-44.552</v>
          </cell>
          <cell r="U28">
            <v>18</v>
          </cell>
          <cell r="V28">
            <v>22.327958033806098</v>
          </cell>
          <cell r="W28">
            <v>27.452000000000002</v>
          </cell>
          <cell r="X28">
            <v>26.2254</v>
          </cell>
          <cell r="Y28">
            <v>20.599799999999998</v>
          </cell>
          <cell r="Z28">
            <v>14.2568</v>
          </cell>
          <cell r="AA28">
            <v>18.3004</v>
          </cell>
          <cell r="AB28">
            <v>18.089400000000001</v>
          </cell>
          <cell r="AC28">
            <v>18.911799999999999</v>
          </cell>
          <cell r="AD28">
            <v>26.3384</v>
          </cell>
          <cell r="AE28">
            <v>17.389600000000002</v>
          </cell>
          <cell r="AG28">
            <v>-44.552</v>
          </cell>
          <cell r="AH28">
            <v>-0.156</v>
          </cell>
          <cell r="AI28">
            <v>110</v>
          </cell>
          <cell r="AJ28">
            <v>120</v>
          </cell>
          <cell r="AK28">
            <v>17.389600000000002</v>
          </cell>
          <cell r="AL28">
            <v>18.680360675346183</v>
          </cell>
          <cell r="AM28">
            <v>95</v>
          </cell>
        </row>
        <row r="29">
          <cell r="A29" t="str">
            <v>1871-Колбаса Филейная оригинальная ТМ Особый рецепт в оболочке полиамид 0,4 кг.  ПОКОМ</v>
          </cell>
          <cell r="B29" t="str">
            <v>шт</v>
          </cell>
          <cell r="C29">
            <v>371</v>
          </cell>
          <cell r="E29">
            <v>255.03399999999999</v>
          </cell>
          <cell r="F29">
            <v>36.045000000000002</v>
          </cell>
          <cell r="G29">
            <v>0.4</v>
          </cell>
          <cell r="H29">
            <v>60</v>
          </cell>
          <cell r="I29" t="str">
            <v>матрица</v>
          </cell>
          <cell r="L29">
            <v>255.03399999999999</v>
          </cell>
          <cell r="O29">
            <v>500</v>
          </cell>
          <cell r="P29">
            <v>1000</v>
          </cell>
          <cell r="Q29">
            <v>51.006799999999998</v>
          </cell>
          <cell r="U29">
            <v>30.114514143212279</v>
          </cell>
          <cell r="V29">
            <v>30.114514143212279</v>
          </cell>
          <cell r="W29">
            <v>82</v>
          </cell>
          <cell r="X29">
            <v>85.6</v>
          </cell>
          <cell r="Y29">
            <v>59.6</v>
          </cell>
          <cell r="Z29">
            <v>37.799999999999997</v>
          </cell>
          <cell r="AA29">
            <v>47.2</v>
          </cell>
          <cell r="AB29">
            <v>33.200000000000003</v>
          </cell>
          <cell r="AC29">
            <v>54.4</v>
          </cell>
          <cell r="AD29">
            <v>34</v>
          </cell>
          <cell r="AE29">
            <v>17.260000000000002</v>
          </cell>
          <cell r="AG29">
            <v>0</v>
          </cell>
          <cell r="AH29">
            <v>14.418000000000001</v>
          </cell>
          <cell r="AI29">
            <v>200</v>
          </cell>
          <cell r="AJ29">
            <v>400</v>
          </cell>
          <cell r="AK29">
            <v>17.260000000000002</v>
          </cell>
          <cell r="AL29">
            <v>47.18528389339513</v>
          </cell>
          <cell r="AM29">
            <v>200</v>
          </cell>
        </row>
        <row r="30">
          <cell r="A30" t="str">
            <v>1201 В/к колбасы Сервелат Мясорубский с мелкорубленным окороком Бордо Весовой фиброуз Стародворье  П</v>
          </cell>
          <cell r="B30" t="str">
            <v>кг</v>
          </cell>
          <cell r="C30">
            <v>122.036</v>
          </cell>
          <cell r="E30">
            <v>61.142000000000003</v>
          </cell>
          <cell r="F30">
            <v>0</v>
          </cell>
          <cell r="G30">
            <v>1</v>
          </cell>
          <cell r="H30">
            <v>40</v>
          </cell>
          <cell r="I30" t="str">
            <v>матрица</v>
          </cell>
          <cell r="L30">
            <v>61.142000000000003</v>
          </cell>
          <cell r="O30">
            <v>70</v>
          </cell>
          <cell r="P30">
            <v>110</v>
          </cell>
          <cell r="Q30">
            <v>12.228400000000001</v>
          </cell>
          <cell r="R30">
            <v>40.111199999999997</v>
          </cell>
          <cell r="U30">
            <v>18</v>
          </cell>
          <cell r="V30">
            <v>14.719832521016649</v>
          </cell>
          <cell r="W30">
            <v>24.070599999999999</v>
          </cell>
          <cell r="X30">
            <v>19.779</v>
          </cell>
          <cell r="Y30">
            <v>10.7804</v>
          </cell>
          <cell r="Z30">
            <v>16.055399999999999</v>
          </cell>
          <cell r="AA30">
            <v>16.852799999999998</v>
          </cell>
          <cell r="AB30">
            <v>19.257200000000001</v>
          </cell>
          <cell r="AC30">
            <v>15.447800000000001</v>
          </cell>
          <cell r="AD30">
            <v>20.826000000000001</v>
          </cell>
          <cell r="AE30">
            <v>16.903299999999998</v>
          </cell>
          <cell r="AG30">
            <v>40.111199999999997</v>
          </cell>
          <cell r="AH30">
            <v>0</v>
          </cell>
          <cell r="AI30">
            <v>70</v>
          </cell>
          <cell r="AJ30">
            <v>110</v>
          </cell>
          <cell r="AK30">
            <v>16.903299999999998</v>
          </cell>
          <cell r="AL30">
            <v>19.818615299971015</v>
          </cell>
          <cell r="AM30">
            <v>155</v>
          </cell>
        </row>
        <row r="31">
          <cell r="A31" t="str">
            <v>1372-Сосиски Сочинки с сочным окороком Бордо Фикс.вес 0,4 П/а мгс Стародворье</v>
          </cell>
          <cell r="B31" t="str">
            <v>шт</v>
          </cell>
          <cell r="C31">
            <v>504</v>
          </cell>
          <cell r="E31">
            <v>239</v>
          </cell>
          <cell r="F31">
            <v>230</v>
          </cell>
          <cell r="G31">
            <v>0.4</v>
          </cell>
          <cell r="H31">
            <v>45</v>
          </cell>
          <cell r="I31" t="str">
            <v>матрица</v>
          </cell>
          <cell r="L31">
            <v>239</v>
          </cell>
          <cell r="O31">
            <v>125</v>
          </cell>
          <cell r="P31">
            <v>125</v>
          </cell>
          <cell r="Q31">
            <v>47.8</v>
          </cell>
          <cell r="R31">
            <v>380.4</v>
          </cell>
          <cell r="U31">
            <v>18</v>
          </cell>
          <cell r="V31">
            <v>10.041841004184102</v>
          </cell>
          <cell r="W31">
            <v>-3.2</v>
          </cell>
          <cell r="X31">
            <v>-5.8</v>
          </cell>
          <cell r="Y31">
            <v>30.2</v>
          </cell>
          <cell r="Z31">
            <v>27.2</v>
          </cell>
          <cell r="AA31">
            <v>45</v>
          </cell>
          <cell r="AB31">
            <v>39.799999999999997</v>
          </cell>
          <cell r="AC31">
            <v>48</v>
          </cell>
          <cell r="AD31">
            <v>41.8</v>
          </cell>
          <cell r="AE31">
            <v>16</v>
          </cell>
          <cell r="AG31">
            <v>152.16</v>
          </cell>
          <cell r="AH31">
            <v>92</v>
          </cell>
          <cell r="AI31">
            <v>50</v>
          </cell>
          <cell r="AJ31">
            <v>50</v>
          </cell>
          <cell r="AK31">
            <v>16</v>
          </cell>
          <cell r="AL31">
            <v>17.625</v>
          </cell>
          <cell r="AM31">
            <v>90</v>
          </cell>
        </row>
        <row r="32">
          <cell r="A32" t="str">
            <v>1851-Колбаса Филедворская по-стародворски ТМ Стародворье в оболочке полиамид 0,4 кг.  ПОКОМ</v>
          </cell>
          <cell r="B32" t="str">
            <v>шт</v>
          </cell>
          <cell r="C32">
            <v>440</v>
          </cell>
          <cell r="E32">
            <v>135</v>
          </cell>
          <cell r="F32">
            <v>270</v>
          </cell>
          <cell r="G32">
            <v>0.4</v>
          </cell>
          <cell r="H32">
            <v>55</v>
          </cell>
          <cell r="I32" t="str">
            <v>матрица</v>
          </cell>
          <cell r="L32">
            <v>135</v>
          </cell>
          <cell r="O32">
            <v>0</v>
          </cell>
          <cell r="P32">
            <v>162.5</v>
          </cell>
          <cell r="Q32">
            <v>27</v>
          </cell>
          <cell r="R32">
            <v>53.5</v>
          </cell>
          <cell r="U32">
            <v>18</v>
          </cell>
          <cell r="V32">
            <v>16.018518518518519</v>
          </cell>
          <cell r="W32">
            <v>23.4</v>
          </cell>
          <cell r="X32">
            <v>37.6</v>
          </cell>
          <cell r="Y32">
            <v>21.4</v>
          </cell>
          <cell r="Z32">
            <v>29.4</v>
          </cell>
          <cell r="AA32">
            <v>41.4</v>
          </cell>
          <cell r="AB32">
            <v>24.2</v>
          </cell>
          <cell r="AC32">
            <v>43</v>
          </cell>
          <cell r="AD32">
            <v>24.8</v>
          </cell>
          <cell r="AE32">
            <v>13.8</v>
          </cell>
          <cell r="AG32">
            <v>21.400000000000002</v>
          </cell>
          <cell r="AH32">
            <v>108</v>
          </cell>
          <cell r="AI32">
            <v>0</v>
          </cell>
          <cell r="AJ32">
            <v>65</v>
          </cell>
          <cell r="AK32">
            <v>13.8</v>
          </cell>
          <cell r="AL32">
            <v>18.333333333333332</v>
          </cell>
          <cell r="AM32">
            <v>80</v>
          </cell>
        </row>
        <row r="33">
          <cell r="A33" t="str">
            <v>Вареные колбасы Молокуша Вязанка Вес п/а Вязанка  ПОКОМ</v>
          </cell>
          <cell r="B33" t="str">
            <v>кг</v>
          </cell>
          <cell r="C33">
            <v>137.459</v>
          </cell>
          <cell r="E33">
            <v>49.859000000000002</v>
          </cell>
          <cell r="F33">
            <v>80.989000000000004</v>
          </cell>
          <cell r="G33">
            <v>1</v>
          </cell>
          <cell r="H33">
            <v>50</v>
          </cell>
          <cell r="I33" t="str">
            <v>матрица</v>
          </cell>
          <cell r="L33">
            <v>49.859000000000002</v>
          </cell>
          <cell r="O33">
            <v>100</v>
          </cell>
          <cell r="P33">
            <v>0</v>
          </cell>
          <cell r="Q33">
            <v>9.9718</v>
          </cell>
          <cell r="U33">
            <v>18.150083234721915</v>
          </cell>
          <cell r="V33">
            <v>18.150083234721915</v>
          </cell>
          <cell r="W33">
            <v>11.7598</v>
          </cell>
          <cell r="X33">
            <v>15.9208</v>
          </cell>
          <cell r="Y33">
            <v>14.7422</v>
          </cell>
          <cell r="Z33">
            <v>10.381</v>
          </cell>
          <cell r="AA33">
            <v>12.5642</v>
          </cell>
          <cell r="AB33">
            <v>17.967400000000001</v>
          </cell>
          <cell r="AC33">
            <v>13.9808</v>
          </cell>
          <cell r="AD33">
            <v>10.917</v>
          </cell>
          <cell r="AE33">
            <v>13.72335</v>
          </cell>
          <cell r="AG33">
            <v>0</v>
          </cell>
          <cell r="AH33">
            <v>80.989000000000004</v>
          </cell>
          <cell r="AI33">
            <v>100</v>
          </cell>
          <cell r="AJ33">
            <v>0</v>
          </cell>
          <cell r="AK33">
            <v>13.72335</v>
          </cell>
          <cell r="AL33">
            <v>18.289193236345355</v>
          </cell>
          <cell r="AM33">
            <v>70</v>
          </cell>
        </row>
        <row r="34">
          <cell r="A34" t="str">
            <v>Вареные колбасы Докторская ГОСТ Вязанка Фикс.вес 0,4 Вектор Вязанка  ПОКОМ</v>
          </cell>
          <cell r="B34" t="str">
            <v>шт</v>
          </cell>
          <cell r="C34">
            <v>250</v>
          </cell>
          <cell r="E34">
            <v>130</v>
          </cell>
          <cell r="F34">
            <v>30</v>
          </cell>
          <cell r="G34">
            <v>0.4</v>
          </cell>
          <cell r="H34">
            <v>50</v>
          </cell>
          <cell r="I34" t="str">
            <v>матрица</v>
          </cell>
          <cell r="L34">
            <v>130</v>
          </cell>
          <cell r="O34">
            <v>175</v>
          </cell>
          <cell r="P34">
            <v>187.5</v>
          </cell>
          <cell r="Q34">
            <v>26</v>
          </cell>
          <cell r="R34">
            <v>75.5</v>
          </cell>
          <cell r="U34">
            <v>18</v>
          </cell>
          <cell r="V34">
            <v>15.096153846153847</v>
          </cell>
          <cell r="W34">
            <v>31.4</v>
          </cell>
          <cell r="X34">
            <v>54.4</v>
          </cell>
          <cell r="Y34">
            <v>33</v>
          </cell>
          <cell r="Z34">
            <v>11.2</v>
          </cell>
          <cell r="AA34">
            <v>41.4</v>
          </cell>
          <cell r="AB34">
            <v>26.2</v>
          </cell>
          <cell r="AC34">
            <v>50.2</v>
          </cell>
          <cell r="AD34">
            <v>25.8</v>
          </cell>
          <cell r="AE34">
            <v>12.9</v>
          </cell>
          <cell r="AG34">
            <v>30.200000000000003</v>
          </cell>
          <cell r="AH34">
            <v>12</v>
          </cell>
          <cell r="AI34">
            <v>70</v>
          </cell>
          <cell r="AJ34">
            <v>75</v>
          </cell>
          <cell r="AK34">
            <v>12.9</v>
          </cell>
          <cell r="AL34">
            <v>18.372093023255815</v>
          </cell>
          <cell r="AM34">
            <v>80</v>
          </cell>
        </row>
        <row r="35">
          <cell r="A35" t="str">
            <v>Вареные колбасы «Филейская» Весовые Вектор ТМ «Вязанка»  ПОКОМ</v>
          </cell>
          <cell r="B35" t="str">
            <v>кг</v>
          </cell>
          <cell r="C35">
            <v>138.846</v>
          </cell>
          <cell r="E35">
            <v>2.5259999999999998</v>
          </cell>
          <cell r="F35">
            <v>103.92400000000001</v>
          </cell>
          <cell r="G35">
            <v>1</v>
          </cell>
          <cell r="H35">
            <v>50</v>
          </cell>
          <cell r="I35" t="str">
            <v>матрица</v>
          </cell>
          <cell r="L35">
            <v>2.5259999999999998</v>
          </cell>
          <cell r="O35">
            <v>50</v>
          </cell>
          <cell r="P35">
            <v>15</v>
          </cell>
          <cell r="Q35">
            <v>0.50519999999999998</v>
          </cell>
          <cell r="U35">
            <v>334.37054631828983</v>
          </cell>
          <cell r="V35">
            <v>334.37054631828983</v>
          </cell>
          <cell r="W35">
            <v>6.7165999999999997</v>
          </cell>
          <cell r="X35">
            <v>13.8034</v>
          </cell>
          <cell r="Y35">
            <v>8.3033999999999999</v>
          </cell>
          <cell r="Z35">
            <v>11.757999999999999</v>
          </cell>
          <cell r="AA35">
            <v>9.4796000000000014</v>
          </cell>
          <cell r="AB35">
            <v>13.783200000000001</v>
          </cell>
          <cell r="AC35">
            <v>13.698399999999999</v>
          </cell>
          <cell r="AD35">
            <v>7.4922000000000004</v>
          </cell>
          <cell r="AE35">
            <v>12.1798</v>
          </cell>
          <cell r="AF35" t="str">
            <v>нужно увеличить продажи!!!</v>
          </cell>
          <cell r="AG35">
            <v>0</v>
          </cell>
          <cell r="AH35">
            <v>103.92400000000001</v>
          </cell>
          <cell r="AI35">
            <v>50</v>
          </cell>
          <cell r="AJ35">
            <v>15</v>
          </cell>
          <cell r="AK35">
            <v>12.1798</v>
          </cell>
          <cell r="AL35">
            <v>17.974350974564445</v>
          </cell>
          <cell r="AM35">
            <v>50</v>
          </cell>
        </row>
        <row r="36">
          <cell r="A36" t="str">
            <v>0262 Ветчина «Сочинка с сочным окороком» Весовой п/а ТМ «Стародворье»  ПОКОМ</v>
          </cell>
          <cell r="B36" t="str">
            <v>кг</v>
          </cell>
          <cell r="C36">
            <v>158.614</v>
          </cell>
          <cell r="E36">
            <v>68.936999999999998</v>
          </cell>
          <cell r="F36">
            <v>84.409000000000006</v>
          </cell>
          <cell r="G36">
            <v>1</v>
          </cell>
          <cell r="H36">
            <v>50</v>
          </cell>
          <cell r="I36" t="str">
            <v>матрица</v>
          </cell>
          <cell r="L36">
            <v>68.936999999999998</v>
          </cell>
          <cell r="O36">
            <v>0</v>
          </cell>
          <cell r="P36">
            <v>60</v>
          </cell>
          <cell r="Q36">
            <v>13.7874</v>
          </cell>
          <cell r="R36">
            <v>103.7642</v>
          </cell>
          <cell r="U36">
            <v>18</v>
          </cell>
          <cell r="V36">
            <v>10.473983492174014</v>
          </cell>
          <cell r="W36">
            <v>10.507</v>
          </cell>
          <cell r="X36">
            <v>3.9436</v>
          </cell>
          <cell r="Y36">
            <v>8.9291999999999998</v>
          </cell>
          <cell r="Z36">
            <v>8.6709999999999994</v>
          </cell>
          <cell r="AA36">
            <v>11.391</v>
          </cell>
          <cell r="AB36">
            <v>12.6096</v>
          </cell>
          <cell r="AC36">
            <v>12.332000000000001</v>
          </cell>
          <cell r="AD36">
            <v>6.2881999999999998</v>
          </cell>
          <cell r="AE36">
            <v>11.2509</v>
          </cell>
          <cell r="AG36">
            <v>103.7642</v>
          </cell>
          <cell r="AH36">
            <v>84.409000000000006</v>
          </cell>
          <cell r="AI36">
            <v>0</v>
          </cell>
          <cell r="AJ36">
            <v>60</v>
          </cell>
          <cell r="AK36">
            <v>11.2509</v>
          </cell>
          <cell r="AL36">
            <v>18.168235430054484</v>
          </cell>
          <cell r="AM36">
            <v>60</v>
          </cell>
        </row>
        <row r="37">
          <cell r="A37" t="str">
            <v>1231 Сосиски Сливочные Дугушки Дугушка Весовые П/а Стародворье, вес 1кг</v>
          </cell>
          <cell r="B37" t="str">
            <v>кг</v>
          </cell>
          <cell r="C37">
            <v>86.756</v>
          </cell>
          <cell r="E37">
            <v>83.971000000000004</v>
          </cell>
          <cell r="F37">
            <v>8</v>
          </cell>
          <cell r="G37">
            <v>1</v>
          </cell>
          <cell r="H37">
            <v>45</v>
          </cell>
          <cell r="I37" t="str">
            <v>матрица</v>
          </cell>
          <cell r="L37">
            <v>83.971000000000004</v>
          </cell>
          <cell r="O37">
            <v>0</v>
          </cell>
          <cell r="P37">
            <v>75</v>
          </cell>
          <cell r="Q37">
            <v>16.7942</v>
          </cell>
          <cell r="R37">
            <v>118.53039999999999</v>
          </cell>
          <cell r="U37">
            <v>12</v>
          </cell>
          <cell r="V37">
            <v>4.9421824201212328</v>
          </cell>
          <cell r="W37">
            <v>17.0852</v>
          </cell>
          <cell r="X37">
            <v>11.982799999999999</v>
          </cell>
          <cell r="Y37">
            <v>9.9471999999999987</v>
          </cell>
          <cell r="Z37">
            <v>4.1318000000000001</v>
          </cell>
          <cell r="AA37">
            <v>6.1862000000000004</v>
          </cell>
          <cell r="AB37">
            <v>11.1876</v>
          </cell>
          <cell r="AC37">
            <v>21.934799999999999</v>
          </cell>
          <cell r="AD37">
            <v>18.319800000000001</v>
          </cell>
          <cell r="AE37">
            <v>10.860099999999999</v>
          </cell>
          <cell r="AG37">
            <v>118.53039999999999</v>
          </cell>
          <cell r="AH37">
            <v>8</v>
          </cell>
          <cell r="AI37">
            <v>0</v>
          </cell>
          <cell r="AJ37">
            <v>75</v>
          </cell>
          <cell r="AK37">
            <v>10.860099999999999</v>
          </cell>
          <cell r="AL37">
            <v>17.771475400779</v>
          </cell>
          <cell r="AM37">
            <v>110</v>
          </cell>
        </row>
        <row r="38">
          <cell r="A38" t="str">
            <v>1224 В/к колбасы «Сочинка по-европейски с сочной грудинкой» Весовой фиброуз ТМ «Стародворье»  ПОКОМ</v>
          </cell>
          <cell r="B38" t="str">
            <v>кг</v>
          </cell>
          <cell r="C38">
            <v>43.012</v>
          </cell>
          <cell r="E38">
            <v>36.225000000000001</v>
          </cell>
          <cell r="F38">
            <v>0.432</v>
          </cell>
          <cell r="G38">
            <v>1</v>
          </cell>
          <cell r="H38">
            <v>40</v>
          </cell>
          <cell r="I38" t="str">
            <v>матрица</v>
          </cell>
          <cell r="L38">
            <v>36.225000000000001</v>
          </cell>
          <cell r="O38">
            <v>80</v>
          </cell>
          <cell r="P38">
            <v>65</v>
          </cell>
          <cell r="Q38">
            <v>7.2450000000000001</v>
          </cell>
          <cell r="U38">
            <v>20.073429951690823</v>
          </cell>
          <cell r="V38">
            <v>20.073429951690823</v>
          </cell>
          <cell r="W38">
            <v>15.610799999999999</v>
          </cell>
          <cell r="X38">
            <v>19.899999999999999</v>
          </cell>
          <cell r="Y38">
            <v>13.0268</v>
          </cell>
          <cell r="Z38">
            <v>2.3544</v>
          </cell>
          <cell r="AA38">
            <v>13.5174</v>
          </cell>
          <cell r="AB38">
            <v>15.092599999999999</v>
          </cell>
          <cell r="AC38">
            <v>12.070600000000001</v>
          </cell>
          <cell r="AD38">
            <v>13.2996</v>
          </cell>
          <cell r="AE38">
            <v>10.758749999999999</v>
          </cell>
          <cell r="AF38" t="str">
            <v>18,09,25 списание недостача 103кг</v>
          </cell>
          <cell r="AG38">
            <v>0</v>
          </cell>
          <cell r="AH38">
            <v>0.432</v>
          </cell>
          <cell r="AI38">
            <v>80</v>
          </cell>
          <cell r="AJ38">
            <v>65</v>
          </cell>
          <cell r="AK38">
            <v>10.758749999999999</v>
          </cell>
          <cell r="AL38">
            <v>18.629673521552228</v>
          </cell>
          <cell r="AM38">
            <v>55</v>
          </cell>
        </row>
        <row r="39">
          <cell r="A39" t="str">
            <v>Вареные колбасы «Филейская» Фикс.вес 0,45 Вектор ТМ «Вязанка»  ПОКОМ</v>
          </cell>
          <cell r="B39" t="str">
            <v>шт</v>
          </cell>
          <cell r="C39">
            <v>129</v>
          </cell>
          <cell r="E39">
            <v>65</v>
          </cell>
          <cell r="F39">
            <v>10</v>
          </cell>
          <cell r="G39">
            <v>0.45</v>
          </cell>
          <cell r="H39">
            <v>50</v>
          </cell>
          <cell r="I39" t="str">
            <v>матрица</v>
          </cell>
          <cell r="L39">
            <v>65</v>
          </cell>
          <cell r="O39">
            <v>111.1111111111111</v>
          </cell>
          <cell r="P39">
            <v>166.66666666666671</v>
          </cell>
          <cell r="Q39">
            <v>13</v>
          </cell>
          <cell r="U39">
            <v>22.13675213675214</v>
          </cell>
          <cell r="V39">
            <v>22.13675213675214</v>
          </cell>
          <cell r="W39">
            <v>27</v>
          </cell>
          <cell r="X39">
            <v>33.6</v>
          </cell>
          <cell r="Y39">
            <v>17</v>
          </cell>
          <cell r="Z39">
            <v>11.2</v>
          </cell>
          <cell r="AA39">
            <v>23.8</v>
          </cell>
          <cell r="AB39">
            <v>29</v>
          </cell>
          <cell r="AC39">
            <v>27.2</v>
          </cell>
          <cell r="AD39">
            <v>25.8</v>
          </cell>
          <cell r="AE39">
            <v>10.26</v>
          </cell>
          <cell r="AG39">
            <v>0</v>
          </cell>
          <cell r="AH39">
            <v>4.5</v>
          </cell>
          <cell r="AI39">
            <v>49.999999999999993</v>
          </cell>
          <cell r="AJ39">
            <v>75.000000000000028</v>
          </cell>
          <cell r="AK39">
            <v>10.26</v>
          </cell>
          <cell r="AL39">
            <v>17.98245614035088</v>
          </cell>
          <cell r="AM39">
            <v>55</v>
          </cell>
        </row>
        <row r="40">
          <cell r="A40" t="str">
            <v>1461 Сосиски «Баварские» Фикс.вес 0,35 П/а ТМ «Стародворье»  ПОКОМ</v>
          </cell>
          <cell r="B40" t="str">
            <v>шт</v>
          </cell>
          <cell r="C40">
            <v>165</v>
          </cell>
          <cell r="E40">
            <v>82</v>
          </cell>
          <cell r="F40">
            <v>52</v>
          </cell>
          <cell r="G40">
            <v>0.35</v>
          </cell>
          <cell r="H40">
            <v>45</v>
          </cell>
          <cell r="I40" t="str">
            <v>матрица</v>
          </cell>
          <cell r="L40">
            <v>82</v>
          </cell>
          <cell r="O40">
            <v>85.714285714285722</v>
          </cell>
          <cell r="P40">
            <v>100</v>
          </cell>
          <cell r="Q40">
            <v>16.399999999999999</v>
          </cell>
          <cell r="R40">
            <v>57.485714285714266</v>
          </cell>
          <cell r="U40">
            <v>18</v>
          </cell>
          <cell r="V40">
            <v>14.494773519163765</v>
          </cell>
          <cell r="W40">
            <v>14.6</v>
          </cell>
          <cell r="X40">
            <v>23.4</v>
          </cell>
          <cell r="Y40">
            <v>15.009</v>
          </cell>
          <cell r="Z40">
            <v>5.2</v>
          </cell>
          <cell r="AA40">
            <v>24.4</v>
          </cell>
          <cell r="AB40">
            <v>21</v>
          </cell>
          <cell r="AC40">
            <v>29</v>
          </cell>
          <cell r="AD40">
            <v>22.2</v>
          </cell>
          <cell r="AE40">
            <v>6.964999999999999</v>
          </cell>
          <cell r="AG40">
            <v>20.11999999999999</v>
          </cell>
          <cell r="AH40">
            <v>18.2</v>
          </cell>
          <cell r="AI40">
            <v>30</v>
          </cell>
          <cell r="AJ40">
            <v>35</v>
          </cell>
          <cell r="AK40">
            <v>6.964999999999999</v>
          </cell>
          <cell r="AL40">
            <v>18.406317300789663</v>
          </cell>
          <cell r="AM40">
            <v>45</v>
          </cell>
        </row>
        <row r="41">
          <cell r="A41" t="str">
            <v>1868-Колбаса Филейная ТМ Особый рецепт в оболочке полиамид 0,5 кг.  ПОКОМ</v>
          </cell>
          <cell r="B41" t="str">
            <v>шт</v>
          </cell>
          <cell r="C41">
            <v>130</v>
          </cell>
          <cell r="E41">
            <v>32</v>
          </cell>
          <cell r="F41">
            <v>40</v>
          </cell>
          <cell r="G41">
            <v>0.5</v>
          </cell>
          <cell r="H41">
            <v>60</v>
          </cell>
          <cell r="I41" t="str">
            <v>матрица</v>
          </cell>
          <cell r="L41">
            <v>32</v>
          </cell>
          <cell r="O41">
            <v>80</v>
          </cell>
          <cell r="P41">
            <v>0</v>
          </cell>
          <cell r="Q41">
            <v>6.4</v>
          </cell>
          <cell r="R41">
            <v>-4.7999999999999972</v>
          </cell>
          <cell r="U41">
            <v>18</v>
          </cell>
          <cell r="V41">
            <v>18.75</v>
          </cell>
          <cell r="W41">
            <v>10.6</v>
          </cell>
          <cell r="X41">
            <v>16.2</v>
          </cell>
          <cell r="Y41">
            <v>15.8</v>
          </cell>
          <cell r="Z41">
            <v>10</v>
          </cell>
          <cell r="AA41">
            <v>9.6</v>
          </cell>
          <cell r="AB41">
            <v>25</v>
          </cell>
          <cell r="AC41">
            <v>7.4</v>
          </cell>
          <cell r="AD41">
            <v>23.6</v>
          </cell>
          <cell r="AE41">
            <v>6.5</v>
          </cell>
          <cell r="AG41">
            <v>-2.3999999999999986</v>
          </cell>
          <cell r="AH41">
            <v>20</v>
          </cell>
          <cell r="AI41">
            <v>40</v>
          </cell>
          <cell r="AJ41">
            <v>0</v>
          </cell>
          <cell r="AK41">
            <v>6.5</v>
          </cell>
          <cell r="AL41">
            <v>17.692307692307693</v>
          </cell>
          <cell r="AM41">
            <v>55</v>
          </cell>
        </row>
        <row r="42">
          <cell r="A42" t="str">
            <v>1284-Сосиски Баварушки ТМ Баварушка в оболочке амицел в модифицированной газовой среде 0,6 кг.</v>
          </cell>
          <cell r="B42" t="str">
            <v>шт</v>
          </cell>
          <cell r="C42">
            <v>53</v>
          </cell>
          <cell r="F42">
            <v>8</v>
          </cell>
          <cell r="G42">
            <v>0.6</v>
          </cell>
          <cell r="H42">
            <v>45</v>
          </cell>
          <cell r="I42" t="str">
            <v>матрица</v>
          </cell>
          <cell r="L42">
            <v>0</v>
          </cell>
          <cell r="O42">
            <v>83.333333333333343</v>
          </cell>
          <cell r="P42">
            <v>25</v>
          </cell>
          <cell r="Q42">
            <v>0</v>
          </cell>
          <cell r="U42" t="e">
            <v>#DIV/0!</v>
          </cell>
          <cell r="V42" t="e">
            <v>#DIV/0!</v>
          </cell>
          <cell r="W42">
            <v>14.6</v>
          </cell>
          <cell r="X42">
            <v>13.8</v>
          </cell>
          <cell r="Y42">
            <v>17</v>
          </cell>
          <cell r="Z42">
            <v>8.6</v>
          </cell>
          <cell r="AA42">
            <v>15.8</v>
          </cell>
          <cell r="AB42">
            <v>7.2</v>
          </cell>
          <cell r="AC42">
            <v>10.6</v>
          </cell>
          <cell r="AD42">
            <v>20</v>
          </cell>
          <cell r="AE42">
            <v>6.3299999999999992</v>
          </cell>
          <cell r="AF42" t="str">
            <v>нужно увеличить продажи!!!</v>
          </cell>
          <cell r="AG42">
            <v>0</v>
          </cell>
          <cell r="AH42">
            <v>4.8</v>
          </cell>
          <cell r="AI42">
            <v>50.000000000000007</v>
          </cell>
          <cell r="AJ42">
            <v>15</v>
          </cell>
          <cell r="AK42">
            <v>6.3299999999999992</v>
          </cell>
          <cell r="AL42">
            <v>18.13586097946288</v>
          </cell>
          <cell r="AM42">
            <v>45</v>
          </cell>
        </row>
        <row r="43">
          <cell r="A43" t="str">
            <v>2027 Ветчина Нежная п/а ТМ Особый рецепт шт. 0,4кг</v>
          </cell>
          <cell r="B43" t="str">
            <v>шт</v>
          </cell>
          <cell r="C43">
            <v>140</v>
          </cell>
          <cell r="E43">
            <v>55</v>
          </cell>
          <cell r="F43">
            <v>61</v>
          </cell>
          <cell r="G43">
            <v>0.4</v>
          </cell>
          <cell r="H43">
            <v>50</v>
          </cell>
          <cell r="I43" t="str">
            <v>матрица</v>
          </cell>
          <cell r="L43">
            <v>55</v>
          </cell>
          <cell r="O43">
            <v>0</v>
          </cell>
          <cell r="P43">
            <v>87.5</v>
          </cell>
          <cell r="Q43">
            <v>11</v>
          </cell>
          <cell r="R43">
            <v>49.5</v>
          </cell>
          <cell r="U43">
            <v>18</v>
          </cell>
          <cell r="V43">
            <v>13.5</v>
          </cell>
          <cell r="W43">
            <v>0.8</v>
          </cell>
          <cell r="X43">
            <v>6.4</v>
          </cell>
          <cell r="Y43">
            <v>17</v>
          </cell>
          <cell r="Z43">
            <v>7</v>
          </cell>
          <cell r="AA43">
            <v>17.8</v>
          </cell>
          <cell r="AB43">
            <v>20.8</v>
          </cell>
          <cell r="AC43">
            <v>8.1999999999999993</v>
          </cell>
          <cell r="AD43">
            <v>13</v>
          </cell>
          <cell r="AE43">
            <v>5.38</v>
          </cell>
          <cell r="AF43" t="str">
            <v>11,10,25 продано 141шт. (Тимофеева Кристина (ФЕРГАНА)) / 14,11,25 полный возврат 141шт.</v>
          </cell>
          <cell r="AG43">
            <v>19.8</v>
          </cell>
          <cell r="AH43">
            <v>24.400000000000002</v>
          </cell>
          <cell r="AI43">
            <v>0</v>
          </cell>
          <cell r="AJ43">
            <v>35</v>
          </cell>
          <cell r="AK43">
            <v>5.38</v>
          </cell>
          <cell r="AL43">
            <v>17.54646840148699</v>
          </cell>
          <cell r="AM43">
            <v>35</v>
          </cell>
        </row>
        <row r="44">
          <cell r="A44" t="str">
            <v>1952-Колбаса Со шпиком ТМ Особый рецепт в оболочке полиамид 0,5 кг.  ПОКОМ</v>
          </cell>
          <cell r="B44" t="str">
            <v>шт</v>
          </cell>
          <cell r="C44">
            <v>244</v>
          </cell>
          <cell r="E44">
            <v>65</v>
          </cell>
          <cell r="F44">
            <v>150</v>
          </cell>
          <cell r="G44">
            <v>0.5</v>
          </cell>
          <cell r="H44">
            <v>60</v>
          </cell>
          <cell r="I44" t="str">
            <v>матрица</v>
          </cell>
          <cell r="L44">
            <v>65</v>
          </cell>
          <cell r="O44">
            <v>0</v>
          </cell>
          <cell r="P44">
            <v>0</v>
          </cell>
          <cell r="Q44">
            <v>13</v>
          </cell>
          <cell r="R44">
            <v>84</v>
          </cell>
          <cell r="U44">
            <v>18</v>
          </cell>
          <cell r="V44">
            <v>11.538461538461538</v>
          </cell>
          <cell r="W44">
            <v>18.8</v>
          </cell>
          <cell r="X44">
            <v>28</v>
          </cell>
          <cell r="Y44">
            <v>25.2</v>
          </cell>
          <cell r="Z44">
            <v>10.4</v>
          </cell>
          <cell r="AA44">
            <v>23.8</v>
          </cell>
          <cell r="AB44">
            <v>-0.4</v>
          </cell>
          <cell r="AC44">
            <v>6.8</v>
          </cell>
          <cell r="AD44">
            <v>18.399999999999999</v>
          </cell>
          <cell r="AE44">
            <v>5.0750000000000002</v>
          </cell>
          <cell r="AG44">
            <v>42</v>
          </cell>
          <cell r="AH44">
            <v>75</v>
          </cell>
          <cell r="AI44">
            <v>0</v>
          </cell>
          <cell r="AJ44">
            <v>0</v>
          </cell>
          <cell r="AK44">
            <v>5.0750000000000002</v>
          </cell>
          <cell r="AL44">
            <v>17.733990147783249</v>
          </cell>
          <cell r="AM44">
            <v>15</v>
          </cell>
        </row>
        <row r="45">
          <cell r="A45" t="str">
            <v>1728-Сосиски сливочные по-стародворски в оболочке</v>
          </cell>
          <cell r="B45" t="str">
            <v>кг</v>
          </cell>
          <cell r="C45">
            <v>68.497</v>
          </cell>
          <cell r="E45">
            <v>-6.9009999999999998</v>
          </cell>
          <cell r="F45">
            <v>63.09</v>
          </cell>
          <cell r="G45">
            <v>1</v>
          </cell>
          <cell r="H45">
            <v>40</v>
          </cell>
          <cell r="I45" t="str">
            <v>матрица</v>
          </cell>
          <cell r="L45">
            <v>-6.9009999999999998</v>
          </cell>
          <cell r="O45">
            <v>0</v>
          </cell>
          <cell r="P45">
            <v>0</v>
          </cell>
          <cell r="Q45">
            <v>-1.3801999999999999</v>
          </cell>
          <cell r="U45">
            <v>-45.710766555571666</v>
          </cell>
          <cell r="V45">
            <v>-45.710766555571666</v>
          </cell>
          <cell r="W45">
            <v>4.3376000000000001</v>
          </cell>
          <cell r="X45">
            <v>-1.5336000000000001</v>
          </cell>
          <cell r="Y45">
            <v>-1.3872</v>
          </cell>
          <cell r="Z45">
            <v>1.0673999999999999</v>
          </cell>
          <cell r="AA45">
            <v>2.9087999999999998</v>
          </cell>
          <cell r="AB45">
            <v>6.24</v>
          </cell>
          <cell r="AC45">
            <v>9.7493999999999996</v>
          </cell>
          <cell r="AD45">
            <v>3.5133999999999999</v>
          </cell>
          <cell r="AE45">
            <v>4.9914000000000005</v>
          </cell>
          <cell r="AF45" t="str">
            <v>нужно увеличить продажи!!!</v>
          </cell>
          <cell r="AG45">
            <v>0</v>
          </cell>
          <cell r="AH45">
            <v>63.09</v>
          </cell>
          <cell r="AI45">
            <v>0</v>
          </cell>
          <cell r="AJ45">
            <v>0</v>
          </cell>
          <cell r="AK45">
            <v>4.9914000000000005</v>
          </cell>
          <cell r="AL45">
            <v>17.648355170893936</v>
          </cell>
          <cell r="AM45">
            <v>25</v>
          </cell>
        </row>
        <row r="46">
          <cell r="A46" t="str">
            <v>С/к колбасы Швейцарская Бордо Фикс.вес 0,17 Фиброуз терм/п Стародворье</v>
          </cell>
          <cell r="B46" t="str">
            <v>шт</v>
          </cell>
          <cell r="C46">
            <v>204</v>
          </cell>
          <cell r="E46">
            <v>174</v>
          </cell>
          <cell r="F46">
            <v>15</v>
          </cell>
          <cell r="G46">
            <v>0.17</v>
          </cell>
          <cell r="H46">
            <v>180</v>
          </cell>
          <cell r="I46" t="str">
            <v>матрица</v>
          </cell>
          <cell r="L46">
            <v>174</v>
          </cell>
          <cell r="O46">
            <v>0</v>
          </cell>
          <cell r="P46">
            <v>0</v>
          </cell>
          <cell r="Q46">
            <v>34.799999999999997</v>
          </cell>
          <cell r="R46">
            <v>263.39999999999998</v>
          </cell>
          <cell r="U46">
            <v>8</v>
          </cell>
          <cell r="V46">
            <v>0.43103448275862072</v>
          </cell>
          <cell r="W46">
            <v>21</v>
          </cell>
          <cell r="X46">
            <v>33.4</v>
          </cell>
          <cell r="Y46">
            <v>24.4</v>
          </cell>
          <cell r="Z46">
            <v>2.8</v>
          </cell>
          <cell r="AA46">
            <v>13.2</v>
          </cell>
          <cell r="AB46">
            <v>21.4</v>
          </cell>
          <cell r="AC46">
            <v>12.6</v>
          </cell>
          <cell r="AD46">
            <v>14.6</v>
          </cell>
          <cell r="AE46">
            <v>2.125</v>
          </cell>
          <cell r="AG46">
            <v>44.777999999999999</v>
          </cell>
          <cell r="AH46">
            <v>2.5500000000000003</v>
          </cell>
          <cell r="AI46">
            <v>0</v>
          </cell>
          <cell r="AJ46">
            <v>0</v>
          </cell>
          <cell r="AK46">
            <v>2.125</v>
          </cell>
          <cell r="AL46">
            <v>17.670588235294115</v>
          </cell>
          <cell r="AM46">
            <v>35</v>
          </cell>
        </row>
        <row r="47">
          <cell r="A47" t="str">
            <v>С/к колбасы Баварская Бавария Фикс.вес 0,17 б/о терм/п Стародворье</v>
          </cell>
          <cell r="B47" t="str">
            <v>шт</v>
          </cell>
          <cell r="C47">
            <v>370</v>
          </cell>
          <cell r="E47">
            <v>57</v>
          </cell>
          <cell r="F47">
            <v>300</v>
          </cell>
          <cell r="G47">
            <v>0.17</v>
          </cell>
          <cell r="H47">
            <v>180</v>
          </cell>
          <cell r="I47" t="str">
            <v>матрица</v>
          </cell>
          <cell r="L47">
            <v>57</v>
          </cell>
          <cell r="O47">
            <v>0</v>
          </cell>
          <cell r="P47">
            <v>0</v>
          </cell>
          <cell r="Q47">
            <v>11.4</v>
          </cell>
          <cell r="U47">
            <v>26.315789473684209</v>
          </cell>
          <cell r="V47">
            <v>26.315789473684209</v>
          </cell>
          <cell r="W47">
            <v>10.6</v>
          </cell>
          <cell r="X47">
            <v>12.2</v>
          </cell>
          <cell r="Y47">
            <v>6.6</v>
          </cell>
          <cell r="Z47">
            <v>5.4</v>
          </cell>
          <cell r="AA47">
            <v>13.2</v>
          </cell>
          <cell r="AB47">
            <v>10.4</v>
          </cell>
          <cell r="AC47">
            <v>3.6</v>
          </cell>
          <cell r="AD47">
            <v>13.6</v>
          </cell>
          <cell r="AE47">
            <v>1.3855000000000002</v>
          </cell>
          <cell r="AF47" t="str">
            <v>нужно увеличить продажи!!!</v>
          </cell>
          <cell r="AG47">
            <v>0</v>
          </cell>
          <cell r="AH47">
            <v>51.000000000000007</v>
          </cell>
          <cell r="AI47">
            <v>0</v>
          </cell>
          <cell r="AJ47">
            <v>0</v>
          </cell>
          <cell r="AK47">
            <v>1.3855000000000002</v>
          </cell>
          <cell r="AL47">
            <v>36.809815950920246</v>
          </cell>
        </row>
        <row r="48">
          <cell r="A48" t="str">
            <v>0232 С/к колбасы Княжеская Бордо Весовые б/о терм/п Стародворье</v>
          </cell>
          <cell r="B48" t="str">
            <v>кг</v>
          </cell>
          <cell r="C48">
            <v>44.22</v>
          </cell>
          <cell r="E48">
            <v>2.4089999999999998</v>
          </cell>
          <cell r="F48">
            <v>41.811</v>
          </cell>
          <cell r="G48">
            <v>1</v>
          </cell>
          <cell r="H48">
            <v>180</v>
          </cell>
          <cell r="I48" t="str">
            <v>матрица</v>
          </cell>
          <cell r="L48">
            <v>2.4089999999999998</v>
          </cell>
          <cell r="O48">
            <v>0</v>
          </cell>
          <cell r="P48">
            <v>0</v>
          </cell>
          <cell r="Q48">
            <v>0.48179999999999995</v>
          </cell>
          <cell r="U48">
            <v>86.780821917808225</v>
          </cell>
          <cell r="V48">
            <v>86.780821917808225</v>
          </cell>
          <cell r="W48">
            <v>0.72399999999999998</v>
          </cell>
          <cell r="X48">
            <v>0.63200000000000001</v>
          </cell>
          <cell r="Y48">
            <v>0</v>
          </cell>
          <cell r="Z48">
            <v>0</v>
          </cell>
          <cell r="AA48">
            <v>0.75780000000000003</v>
          </cell>
          <cell r="AB48">
            <v>2.1257999999999999</v>
          </cell>
          <cell r="AC48">
            <v>0.62960000000000005</v>
          </cell>
          <cell r="AD48">
            <v>0.9870000000000001</v>
          </cell>
          <cell r="AE48">
            <v>0.87829999999999997</v>
          </cell>
          <cell r="AF48" t="str">
            <v>нужно увеличить продажи!!! / 17,09,25 списание 25кг</v>
          </cell>
          <cell r="AG48">
            <v>0</v>
          </cell>
          <cell r="AH48">
            <v>41.811</v>
          </cell>
          <cell r="AI48">
            <v>0</v>
          </cell>
          <cell r="AJ48">
            <v>0</v>
          </cell>
          <cell r="AK48">
            <v>0.87829999999999997</v>
          </cell>
          <cell r="AL48">
            <v>47.604463167482642</v>
          </cell>
        </row>
        <row r="49">
          <cell r="A49" t="str">
            <v>1314-Сосиски Молокуши миникушай Вязанка Ф/в 0,45 амилюкс мгс Вязанка</v>
          </cell>
          <cell r="B49" t="str">
            <v>шт</v>
          </cell>
          <cell r="C49">
            <v>-2</v>
          </cell>
          <cell r="F49">
            <v>-2</v>
          </cell>
          <cell r="G49">
            <v>0</v>
          </cell>
          <cell r="H49">
            <v>45</v>
          </cell>
          <cell r="I49" t="str">
            <v>вывод</v>
          </cell>
          <cell r="L49">
            <v>0</v>
          </cell>
          <cell r="Q49">
            <v>0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 t="str">
            <v>завод вывел из производства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 t="e">
            <v>#DIV/0!</v>
          </cell>
        </row>
        <row r="50">
          <cell r="A50" t="str">
            <v>1989 Вареные колбасы Докторская Особая п/а ТМ Особый рецепт шт. 0,5 кг</v>
          </cell>
          <cell r="B50" t="str">
            <v>шт</v>
          </cell>
          <cell r="C50">
            <v>-31</v>
          </cell>
          <cell r="F50">
            <v>-31</v>
          </cell>
          <cell r="G50">
            <v>0</v>
          </cell>
          <cell r="I50" t="str">
            <v>не в матрице</v>
          </cell>
          <cell r="J50" t="str">
            <v>1868-Колбаса Филейная ТМ Особый рецепт в оболочке полиамид 0,5 кг.  ПОКОМ</v>
          </cell>
          <cell r="L50">
            <v>0</v>
          </cell>
          <cell r="Q50">
            <v>0</v>
          </cell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-0.2</v>
          </cell>
          <cell r="AD50">
            <v>0</v>
          </cell>
          <cell r="AE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 t="e">
            <v>#DIV/0!</v>
          </cell>
        </row>
        <row r="51">
          <cell r="A51" t="str">
            <v>2094 Вареные колбасы Докторская Дугушка Дугушка Весовые Вектор Стародворье, вес 1кг</v>
          </cell>
          <cell r="B51" t="str">
            <v>кг</v>
          </cell>
          <cell r="C51">
            <v>-2.5449999999999999</v>
          </cell>
          <cell r="F51">
            <v>-2.5449999999999999</v>
          </cell>
          <cell r="G51">
            <v>0</v>
          </cell>
          <cell r="I51" t="str">
            <v>не в матрице</v>
          </cell>
          <cell r="L51">
            <v>0</v>
          </cell>
          <cell r="Q51">
            <v>0</v>
          </cell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 t="e">
            <v>#DIV/0!</v>
          </cell>
        </row>
        <row r="52">
          <cell r="A52" t="str">
            <v>БОНУС_1204 Копченые колбасы Салями Мясорубская с рубленым шпиком Бордо Весовой фиброуз Стародворье  ПОКОМ</v>
          </cell>
          <cell r="B52" t="str">
            <v>кг</v>
          </cell>
          <cell r="C52">
            <v>21.108000000000001</v>
          </cell>
          <cell r="E52">
            <v>15.273</v>
          </cell>
          <cell r="G52">
            <v>0</v>
          </cell>
          <cell r="I52" t="str">
            <v>бонус</v>
          </cell>
          <cell r="J52" t="str">
            <v>1204 Копченые колбасы Салями Мясорубская с рубленым шпиком Бордо Весовой фиброуз Стародворье  ПОКОМ</v>
          </cell>
          <cell r="L52">
            <v>15.273</v>
          </cell>
          <cell r="Q52">
            <v>3.0545999999999998</v>
          </cell>
          <cell r="U52">
            <v>0</v>
          </cell>
          <cell r="V52">
            <v>0</v>
          </cell>
          <cell r="W52">
            <v>8.920399999999999</v>
          </cell>
          <cell r="X52">
            <v>6.1425999999999998</v>
          </cell>
          <cell r="Y52">
            <v>4.9412000000000003</v>
          </cell>
          <cell r="Z52">
            <v>3.4994000000000001</v>
          </cell>
          <cell r="AA52">
            <v>5.0663999999999998</v>
          </cell>
          <cell r="AB52">
            <v>6.2412000000000001</v>
          </cell>
          <cell r="AC52">
            <v>4.2472000000000003</v>
          </cell>
          <cell r="AD52">
            <v>7.4686000000000003</v>
          </cell>
          <cell r="AE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 t="e">
            <v>#DIV/0!</v>
          </cell>
        </row>
        <row r="53">
          <cell r="A53" t="str">
            <v>БОНУС_1205 Копченые колбасы Салями Мясорубская с рубленым шпиком срез Бордо ф/в 0,35 фиброуз Стародворье</v>
          </cell>
          <cell r="B53" t="str">
            <v>шт</v>
          </cell>
          <cell r="C53">
            <v>45</v>
          </cell>
          <cell r="E53">
            <v>64</v>
          </cell>
          <cell r="F53">
            <v>-23</v>
          </cell>
          <cell r="G53">
            <v>0</v>
          </cell>
          <cell r="I53" t="str">
            <v>бонус</v>
          </cell>
          <cell r="J53" t="str">
            <v>1205 Копченые колбасы Салями Мясорубская с рубленым шпиком срез Бордо ф/в 0,35 фиброуз Стародворье  ПОКОМ</v>
          </cell>
          <cell r="L53">
            <v>64</v>
          </cell>
          <cell r="Q53">
            <v>12.8</v>
          </cell>
          <cell r="U53">
            <v>-1.796875</v>
          </cell>
          <cell r="V53">
            <v>-1.796875</v>
          </cell>
          <cell r="W53">
            <v>15.8</v>
          </cell>
          <cell r="X53">
            <v>15</v>
          </cell>
          <cell r="Y53">
            <v>14</v>
          </cell>
          <cell r="Z53">
            <v>12.6</v>
          </cell>
          <cell r="AA53">
            <v>10</v>
          </cell>
          <cell r="AB53">
            <v>17.2</v>
          </cell>
          <cell r="AC53">
            <v>15.4</v>
          </cell>
          <cell r="AD53">
            <v>9.4</v>
          </cell>
          <cell r="AE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 t="e">
            <v>#DIV/0!</v>
          </cell>
        </row>
        <row r="54">
          <cell r="A54" t="str">
            <v>БОНУС_1370-Сосиски Сочинки Бордо Весовой п/а Стародворье</v>
          </cell>
          <cell r="B54" t="str">
            <v>кг</v>
          </cell>
          <cell r="C54">
            <v>15.941000000000001</v>
          </cell>
          <cell r="E54">
            <v>27.539000000000001</v>
          </cell>
          <cell r="F54">
            <v>-11.598000000000001</v>
          </cell>
          <cell r="G54">
            <v>0</v>
          </cell>
          <cell r="I54" t="str">
            <v>бонус</v>
          </cell>
          <cell r="J54" t="str">
            <v>1370-Сосиски Сочинки Бордо Весовой п/а Стародворье</v>
          </cell>
          <cell r="L54">
            <v>27.539000000000001</v>
          </cell>
          <cell r="Q54">
            <v>5.5078000000000005</v>
          </cell>
          <cell r="U54">
            <v>-2.1057409491993173</v>
          </cell>
          <cell r="V54">
            <v>-2.1057409491993173</v>
          </cell>
          <cell r="W54">
            <v>4.9828000000000001</v>
          </cell>
          <cell r="X54">
            <v>2.8896000000000002</v>
          </cell>
          <cell r="Y54">
            <v>2.3967999999999998</v>
          </cell>
          <cell r="Z54">
            <v>5.0686</v>
          </cell>
          <cell r="AA54">
            <v>4.8994</v>
          </cell>
          <cell r="AB54">
            <v>2.0022000000000002</v>
          </cell>
          <cell r="AC54">
            <v>5.5270000000000001</v>
          </cell>
          <cell r="AD54">
            <v>2.3443999999999998</v>
          </cell>
          <cell r="AE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 t="e">
            <v>#DIV/0!</v>
          </cell>
        </row>
        <row r="55">
          <cell r="A55" t="str">
            <v>БОНУС_1411 Сосиски «Сочинки Сливочные» Весовые ТМ «Стародворье» 1,35 кг  ПОКОМ</v>
          </cell>
          <cell r="B55" t="str">
            <v>шт</v>
          </cell>
          <cell r="C55">
            <v>-6.9210000000000003</v>
          </cell>
          <cell r="E55">
            <v>16.033999999999999</v>
          </cell>
          <cell r="F55">
            <v>-22.954999999999998</v>
          </cell>
          <cell r="G55">
            <v>0</v>
          </cell>
          <cell r="I55" t="str">
            <v>бонус</v>
          </cell>
          <cell r="J55" t="str">
            <v>1411 Сосиски «Сочинки Сливочные» Весовые ТМ «Стародворье» 1,35 кг  ПОКОМ</v>
          </cell>
          <cell r="L55">
            <v>16.033999999999999</v>
          </cell>
          <cell r="Q55">
            <v>3.2067999999999999</v>
          </cell>
          <cell r="U55">
            <v>-7.1582262691779963</v>
          </cell>
          <cell r="V55">
            <v>-7.1582262691779963</v>
          </cell>
          <cell r="W55">
            <v>1.3842000000000001</v>
          </cell>
          <cell r="X55">
            <v>14.4564</v>
          </cell>
          <cell r="Y55">
            <v>3.9980000000000002</v>
          </cell>
          <cell r="Z55">
            <v>8.0655999999999999</v>
          </cell>
          <cell r="AA55">
            <v>10.5006</v>
          </cell>
          <cell r="AB55">
            <v>10.217599999999999</v>
          </cell>
          <cell r="AC55">
            <v>13.2178</v>
          </cell>
          <cell r="AD55">
            <v>9.7118000000000002</v>
          </cell>
          <cell r="AE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 t="e">
            <v>#DIV/0!</v>
          </cell>
        </row>
        <row r="56">
          <cell r="A56" t="str">
            <v>БОНУС_1867-Колбаса Филейная ТМ Особый рецепт в оболочке полиамид большой батон.  ПОКОМ</v>
          </cell>
          <cell r="B56" t="str">
            <v>кг</v>
          </cell>
          <cell r="C56">
            <v>67.573999999999998</v>
          </cell>
          <cell r="E56">
            <v>58.284999999999997</v>
          </cell>
          <cell r="F56">
            <v>-20.574000000000002</v>
          </cell>
          <cell r="G56">
            <v>0</v>
          </cell>
          <cell r="I56" t="str">
            <v>бонус</v>
          </cell>
          <cell r="J56" t="str">
            <v>1867-Колбаса Филейная ТМ Особый рецепт в оболочке полиамид большой батон.  ПОКОМ</v>
          </cell>
          <cell r="L56">
            <v>58.284999999999997</v>
          </cell>
          <cell r="Q56">
            <v>11.657</v>
          </cell>
          <cell r="U56">
            <v>-1.7649480998541651</v>
          </cell>
          <cell r="V56">
            <v>-1.7649480998541651</v>
          </cell>
          <cell r="W56">
            <v>14.0426</v>
          </cell>
          <cell r="X56">
            <v>19.265799999999999</v>
          </cell>
          <cell r="Y56">
            <v>7.5004000000000008</v>
          </cell>
          <cell r="Z56">
            <v>22.939800000000002</v>
          </cell>
          <cell r="AA56">
            <v>12.2064</v>
          </cell>
          <cell r="AB56">
            <v>14.909000000000001</v>
          </cell>
          <cell r="AC56">
            <v>11.7362</v>
          </cell>
          <cell r="AD56">
            <v>13.587</v>
          </cell>
          <cell r="AE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 t="e">
            <v>#DIV/0!</v>
          </cell>
        </row>
        <row r="57">
          <cell r="A57" t="str">
            <v>БОНУС_1868-Колбаса Филейная ТМ Особый рецепт в оболочке полиамид 0,5 кг.  ПОКОМ</v>
          </cell>
          <cell r="E57">
            <v>3</v>
          </cell>
          <cell r="F57">
            <v>-3</v>
          </cell>
          <cell r="G57">
            <v>0</v>
          </cell>
          <cell r="I57" t="str">
            <v>бонус</v>
          </cell>
          <cell r="J57" t="str">
            <v>1868-Колбаса Филейная ТМ Особый рецепт в оболочке полиамид 0,5 кг.  ПОКОМ</v>
          </cell>
          <cell r="L57">
            <v>3</v>
          </cell>
          <cell r="Q57">
            <v>0.6</v>
          </cell>
          <cell r="U57">
            <v>-5</v>
          </cell>
          <cell r="V57">
            <v>-5</v>
          </cell>
          <cell r="W57">
            <v>1</v>
          </cell>
          <cell r="X57">
            <v>1.4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 t="e">
            <v>#DIV/0!</v>
          </cell>
        </row>
        <row r="58">
          <cell r="A58" t="str">
            <v>БОНУС_1869-Колбаса Молочная ТМ Особый рецепт в оболочке полиамид большой батон.  ПОКОМ</v>
          </cell>
          <cell r="B58" t="str">
            <v>кг</v>
          </cell>
          <cell r="C58">
            <v>16.986000000000001</v>
          </cell>
          <cell r="E58">
            <v>45.237000000000002</v>
          </cell>
          <cell r="F58">
            <v>-28.251000000000001</v>
          </cell>
          <cell r="G58">
            <v>0</v>
          </cell>
          <cell r="I58" t="str">
            <v>бонус</v>
          </cell>
          <cell r="J58" t="str">
            <v>1869-Колбаса Молочная ТМ Особый рецепт в оболочке полиамид большой батон.  ПОКОМ</v>
          </cell>
          <cell r="L58">
            <v>45.237000000000002</v>
          </cell>
          <cell r="Q58">
            <v>9.0473999999999997</v>
          </cell>
          <cell r="U58">
            <v>-3.1225545460574313</v>
          </cell>
          <cell r="V58">
            <v>-3.1225545460574313</v>
          </cell>
          <cell r="W58">
            <v>7.9974000000000007</v>
          </cell>
          <cell r="X58">
            <v>5.1243999999999996</v>
          </cell>
          <cell r="Y58">
            <v>9.6981999999999999</v>
          </cell>
          <cell r="Z58">
            <v>3.5289999999999999</v>
          </cell>
          <cell r="AA58">
            <v>10.135999999999999</v>
          </cell>
          <cell r="AB58">
            <v>22.827999999999999</v>
          </cell>
          <cell r="AC58">
            <v>9.0475999999999992</v>
          </cell>
          <cell r="AD58">
            <v>8.0025999999999993</v>
          </cell>
          <cell r="AE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 t="e">
            <v>#DIV/0!</v>
          </cell>
        </row>
        <row r="59">
          <cell r="A59" t="str">
            <v>БОНУС_1870-Колбаса Со шпиком ТМ Особый рецепт в оболочке полиамид большой батон.  ПОКОМ</v>
          </cell>
          <cell r="B59" t="str">
            <v>кг</v>
          </cell>
          <cell r="C59">
            <v>44.834000000000003</v>
          </cell>
          <cell r="E59">
            <v>44.713999999999999</v>
          </cell>
          <cell r="F59">
            <v>-29.818000000000001</v>
          </cell>
          <cell r="G59">
            <v>0</v>
          </cell>
          <cell r="I59" t="str">
            <v>бонус</v>
          </cell>
          <cell r="J59" t="str">
            <v>1870-Колбаса Со шпиком ТМ Особый рецепт в оболочке полиамид большой батон.  ПОКОМ</v>
          </cell>
          <cell r="L59">
            <v>44.713999999999999</v>
          </cell>
          <cell r="Q59">
            <v>8.9428000000000001</v>
          </cell>
          <cell r="U59">
            <v>-3.3343024556067453</v>
          </cell>
          <cell r="V59">
            <v>-3.3343024556067453</v>
          </cell>
          <cell r="W59">
            <v>13.5512</v>
          </cell>
          <cell r="X59">
            <v>14.083399999999999</v>
          </cell>
          <cell r="Y59">
            <v>10.1534</v>
          </cell>
          <cell r="Z59">
            <v>9.0644000000000009</v>
          </cell>
          <cell r="AA59">
            <v>4.4857999999999993</v>
          </cell>
          <cell r="AB59">
            <v>14.0044</v>
          </cell>
          <cell r="AC59">
            <v>3.0284</v>
          </cell>
          <cell r="AD59">
            <v>3.5004</v>
          </cell>
          <cell r="AE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 t="e">
            <v>#DIV/0!</v>
          </cell>
        </row>
        <row r="60">
          <cell r="A60" t="str">
            <v>БОНУС_1871-Колбаса Филейная оригинальная ТМ Особый рецепт в оболочке полиамид 0,4 кг.  ПОКОМ</v>
          </cell>
          <cell r="B60" t="str">
            <v>шт</v>
          </cell>
          <cell r="C60">
            <v>2</v>
          </cell>
          <cell r="E60">
            <v>19</v>
          </cell>
          <cell r="F60">
            <v>-17</v>
          </cell>
          <cell r="G60">
            <v>0</v>
          </cell>
          <cell r="I60" t="str">
            <v>бонус</v>
          </cell>
          <cell r="J60" t="str">
            <v>1871-Колбаса Филейная оригинальная ТМ Особый рецепт в оболочке полиамид 0,4 кг.  ПОКОМ</v>
          </cell>
          <cell r="L60">
            <v>19</v>
          </cell>
          <cell r="Q60">
            <v>3.8</v>
          </cell>
          <cell r="U60">
            <v>-4.4736842105263159</v>
          </cell>
          <cell r="V60">
            <v>-4.4736842105263159</v>
          </cell>
          <cell r="W60">
            <v>5.6</v>
          </cell>
          <cell r="X60">
            <v>6.4</v>
          </cell>
          <cell r="Y60">
            <v>2.2000000000000002</v>
          </cell>
          <cell r="Z60">
            <v>4.2</v>
          </cell>
          <cell r="AA60">
            <v>6.8</v>
          </cell>
          <cell r="AB60">
            <v>4.4000000000000004</v>
          </cell>
          <cell r="AC60">
            <v>6</v>
          </cell>
          <cell r="AD60">
            <v>3</v>
          </cell>
          <cell r="AE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 t="e">
            <v>#DIV/0!</v>
          </cell>
        </row>
        <row r="61">
          <cell r="A61" t="str">
            <v>БОНУС_1875-Колбаса Филейная оригинальная ТМ Особый рецепт в оболочке полиамид.  ПОКОМ</v>
          </cell>
          <cell r="B61" t="str">
            <v>кг</v>
          </cell>
          <cell r="C61">
            <v>14.54</v>
          </cell>
          <cell r="E61">
            <v>36.195999999999998</v>
          </cell>
          <cell r="F61">
            <v>-22.446000000000002</v>
          </cell>
          <cell r="G61">
            <v>0</v>
          </cell>
          <cell r="I61" t="str">
            <v>бонус</v>
          </cell>
          <cell r="J61" t="str">
            <v>1875-Колбаса Филейная оригинальная ТМ Особый рецепт в оболочке полиамид.  ПОКОМ</v>
          </cell>
          <cell r="L61">
            <v>36.195999999999998</v>
          </cell>
          <cell r="Q61">
            <v>7.2391999999999994</v>
          </cell>
          <cell r="U61">
            <v>-3.1006188529119245</v>
          </cell>
          <cell r="V61">
            <v>-3.1006188529119245</v>
          </cell>
          <cell r="W61">
            <v>17.9636</v>
          </cell>
          <cell r="X61">
            <v>12.4908</v>
          </cell>
          <cell r="Y61">
            <v>6.15</v>
          </cell>
          <cell r="Z61">
            <v>18.315200000000001</v>
          </cell>
          <cell r="AA61">
            <v>12.7662</v>
          </cell>
          <cell r="AB61">
            <v>9.8287999999999993</v>
          </cell>
          <cell r="AC61">
            <v>17.34</v>
          </cell>
          <cell r="AD61">
            <v>7.5890000000000004</v>
          </cell>
          <cell r="AE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 t="e">
            <v>#DIV/0!</v>
          </cell>
        </row>
        <row r="62">
          <cell r="A62" t="str">
            <v>БОНУС_2074-Сосиски Молочные для завтрака Особый рецепт</v>
          </cell>
          <cell r="B62" t="str">
            <v>кг</v>
          </cell>
          <cell r="C62">
            <v>42.686</v>
          </cell>
          <cell r="E62">
            <v>98.37</v>
          </cell>
          <cell r="F62">
            <v>-63.39</v>
          </cell>
          <cell r="G62">
            <v>0</v>
          </cell>
          <cell r="I62" t="str">
            <v>бонус</v>
          </cell>
          <cell r="J62" t="str">
            <v>2074-Сосиски Молочные для завтрака Особый рецепт</v>
          </cell>
          <cell r="L62">
            <v>98.37</v>
          </cell>
          <cell r="Q62">
            <v>19.673999999999999</v>
          </cell>
          <cell r="U62">
            <v>-3.2220189082037209</v>
          </cell>
          <cell r="V62">
            <v>-3.2220189082037209</v>
          </cell>
          <cell r="W62">
            <v>33.543999999999997</v>
          </cell>
          <cell r="X62">
            <v>40.716000000000001</v>
          </cell>
          <cell r="Y62">
            <v>17.152799999999999</v>
          </cell>
          <cell r="Z62">
            <v>29.183599999999998</v>
          </cell>
          <cell r="AA62">
            <v>31.096599999999999</v>
          </cell>
          <cell r="AB62">
            <v>28.802600000000002</v>
          </cell>
          <cell r="AC62">
            <v>29.346</v>
          </cell>
          <cell r="AD62">
            <v>21.61</v>
          </cell>
          <cell r="AE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 t="e">
            <v>#DIV/0!</v>
          </cell>
        </row>
        <row r="63">
          <cell r="A63" t="str">
            <v>БОНУС_2205-Сосиски Молочные для завтрака ТМ Особый рецепт 0,4кг</v>
          </cell>
          <cell r="B63" t="str">
            <v>шт</v>
          </cell>
          <cell r="C63">
            <v>43</v>
          </cell>
          <cell r="E63">
            <v>77</v>
          </cell>
          <cell r="F63">
            <v>-37</v>
          </cell>
          <cell r="G63">
            <v>0</v>
          </cell>
          <cell r="I63" t="str">
            <v>бонус</v>
          </cell>
          <cell r="J63" t="str">
            <v>2205-Сосиски Молочные для завтрака ТМ Особый рецепт 0,4кг</v>
          </cell>
          <cell r="L63">
            <v>77</v>
          </cell>
          <cell r="Q63">
            <v>15.4</v>
          </cell>
          <cell r="U63">
            <v>-2.4025974025974026</v>
          </cell>
          <cell r="V63">
            <v>-2.4025974025974026</v>
          </cell>
          <cell r="W63">
            <v>13</v>
          </cell>
          <cell r="X63">
            <v>17</v>
          </cell>
          <cell r="Y63">
            <v>5</v>
          </cell>
          <cell r="Z63">
            <v>13.2</v>
          </cell>
          <cell r="AA63">
            <v>13.2</v>
          </cell>
          <cell r="AB63">
            <v>15.2</v>
          </cell>
          <cell r="AC63">
            <v>10.8</v>
          </cell>
          <cell r="AD63">
            <v>11.8</v>
          </cell>
          <cell r="AE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 t="e">
            <v>#DIV/0!</v>
          </cell>
        </row>
        <row r="64">
          <cell r="A64" t="str">
            <v>БОНУС_2634 Колбаса Дугушка Стародворская ТМ Стародворье ТС Дугушка  ПОКОМ</v>
          </cell>
          <cell r="B64" t="str">
            <v>кг</v>
          </cell>
          <cell r="C64">
            <v>46.758000000000003</v>
          </cell>
          <cell r="E64">
            <v>80.013000000000005</v>
          </cell>
          <cell r="F64">
            <v>-50.247999999999998</v>
          </cell>
          <cell r="G64">
            <v>0</v>
          </cell>
          <cell r="I64" t="str">
            <v>бонус</v>
          </cell>
          <cell r="J64" t="str">
            <v>2634 Колбаса Дугушка Стародворская ТМ Стародворье ТС Дугушка  ПОКОМ</v>
          </cell>
          <cell r="L64">
            <v>80.013000000000005</v>
          </cell>
          <cell r="Q64">
            <v>16.002600000000001</v>
          </cell>
          <cell r="U64">
            <v>-3.1399897516653539</v>
          </cell>
          <cell r="V64">
            <v>-3.1399897516653539</v>
          </cell>
          <cell r="W64">
            <v>19.5852</v>
          </cell>
          <cell r="X64">
            <v>31.197600000000001</v>
          </cell>
          <cell r="Y64">
            <v>17.340399999999999</v>
          </cell>
          <cell r="Z64">
            <v>20.048200000000001</v>
          </cell>
          <cell r="AA64">
            <v>19.840800000000002</v>
          </cell>
          <cell r="AB64">
            <v>35.268999999999998</v>
          </cell>
          <cell r="AC64">
            <v>16.651800000000001</v>
          </cell>
          <cell r="AD64">
            <v>19.2394</v>
          </cell>
          <cell r="AE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 t="e">
            <v>#DIV/0!</v>
          </cell>
        </row>
        <row r="65">
          <cell r="A65" t="str">
            <v>БОНУС_С/к колбасы Швейцарская Бордо Фикс.вес 0,17 Фиброуз терм/п Стародворье</v>
          </cell>
          <cell r="B65" t="str">
            <v>шт</v>
          </cell>
          <cell r="E65">
            <v>22</v>
          </cell>
          <cell r="F65">
            <v>-22</v>
          </cell>
          <cell r="G65">
            <v>0</v>
          </cell>
          <cell r="I65" t="str">
            <v>бонус</v>
          </cell>
          <cell r="J65" t="str">
            <v>С/к колбасы Швейцарская Бордо Фикс.вес 0,17 Фиброуз терм/п Стародворье</v>
          </cell>
          <cell r="L65">
            <v>22</v>
          </cell>
          <cell r="Q65">
            <v>4.4000000000000004</v>
          </cell>
          <cell r="U65">
            <v>-5</v>
          </cell>
          <cell r="V65">
            <v>-5</v>
          </cell>
          <cell r="W65">
            <v>3.4</v>
          </cell>
          <cell r="X65">
            <v>4.8</v>
          </cell>
          <cell r="Y65">
            <v>0.2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 t="e">
            <v>#DIV/0!</v>
          </cell>
        </row>
        <row r="66">
          <cell r="A66" t="str">
            <v>0235 С/к колбасы Салями Охотничья Бордо Весовые б/о терм/п 180 Стародворье</v>
          </cell>
          <cell r="B66" t="str">
            <v>кг</v>
          </cell>
          <cell r="C66">
            <v>-0.62</v>
          </cell>
          <cell r="F66">
            <v>-0.62</v>
          </cell>
          <cell r="G66">
            <v>0</v>
          </cell>
          <cell r="H66">
            <v>180</v>
          </cell>
          <cell r="I66" t="str">
            <v>нет в бланке</v>
          </cell>
          <cell r="L66">
            <v>0</v>
          </cell>
          <cell r="Q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 t="str">
            <v>нет в бланке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 t="e">
            <v>#DIV/0!</v>
          </cell>
        </row>
        <row r="67">
          <cell r="E67">
            <v>0</v>
          </cell>
          <cell r="F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G6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M2" sqref="AM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8" width="7" customWidth="1"/>
    <col min="19" max="19" width="7" style="25" customWidth="1"/>
    <col min="20" max="20" width="5.7109375" customWidth="1"/>
    <col min="21" max="21" width="8.42578125" customWidth="1"/>
    <col min="22" max="23" width="5" customWidth="1"/>
    <col min="24" max="31" width="6" customWidth="1"/>
    <col min="32" max="32" width="38.140625" customWidth="1"/>
    <col min="33" max="33" width="7" customWidth="1"/>
    <col min="34" max="34" width="5.7109375" bestFit="1" customWidth="1"/>
    <col min="35" max="35" width="6.140625" bestFit="1" customWidth="1"/>
    <col min="36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 t="s">
        <v>23</v>
      </c>
      <c r="AI3" s="24" t="s">
        <v>115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117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 t="s">
        <v>117</v>
      </c>
      <c r="AH4" s="1" t="s">
        <v>114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SUM(E6:E484)</f>
        <v>8389.8560000000016</v>
      </c>
      <c r="F5" s="4">
        <f>SUM(F6:F484)</f>
        <v>7364.4019999999991</v>
      </c>
      <c r="G5" s="8"/>
      <c r="H5" s="1"/>
      <c r="I5" s="1"/>
      <c r="J5" s="1"/>
      <c r="K5" s="4">
        <f t="shared" ref="K5:T5" si="0">SUM(K6:K484)</f>
        <v>0</v>
      </c>
      <c r="L5" s="4">
        <f t="shared" si="0"/>
        <v>8389.8560000000016</v>
      </c>
      <c r="M5" s="4">
        <f t="shared" si="0"/>
        <v>0</v>
      </c>
      <c r="N5" s="4">
        <f t="shared" si="0"/>
        <v>0</v>
      </c>
      <c r="O5" s="4">
        <f t="shared" si="0"/>
        <v>9352.6984126984134</v>
      </c>
      <c r="P5" s="4">
        <f t="shared" si="0"/>
        <v>9525.4444444444453</v>
      </c>
      <c r="Q5" s="4">
        <f t="shared" si="0"/>
        <v>1677.9712000000004</v>
      </c>
      <c r="R5" s="4">
        <f t="shared" si="0"/>
        <v>4244.5518539682535</v>
      </c>
      <c r="S5" s="4">
        <f t="shared" si="0"/>
        <v>9341.3982259570494</v>
      </c>
      <c r="T5" s="4">
        <f t="shared" si="0"/>
        <v>0</v>
      </c>
      <c r="U5" s="1"/>
      <c r="V5" s="1"/>
      <c r="W5" s="1"/>
      <c r="X5" s="4">
        <f t="shared" ref="X5:AE5" si="1">SUM(X6:X484)</f>
        <v>1906.5168000000003</v>
      </c>
      <c r="Y5" s="4">
        <f t="shared" si="1"/>
        <v>2366.5888000000009</v>
      </c>
      <c r="Z5" s="4">
        <f t="shared" si="1"/>
        <v>1483.76</v>
      </c>
      <c r="AA5" s="4">
        <f t="shared" si="1"/>
        <v>1683.1852000000001</v>
      </c>
      <c r="AB5" s="4">
        <f t="shared" si="1"/>
        <v>1893.5028000000007</v>
      </c>
      <c r="AC5" s="4">
        <f t="shared" si="1"/>
        <v>2150.9337999999993</v>
      </c>
      <c r="AD5" s="4">
        <f t="shared" si="1"/>
        <v>1930.0276000000001</v>
      </c>
      <c r="AE5" s="4">
        <f t="shared" si="1"/>
        <v>1658.7159999999997</v>
      </c>
      <c r="AF5" s="1"/>
      <c r="AG5" s="4">
        <f>SUM(AG6:AG484)</f>
        <v>6595</v>
      </c>
      <c r="AH5" s="4">
        <f>SUM(AH6:AH484)</f>
        <v>6595</v>
      </c>
      <c r="AI5" s="4">
        <f>SUM(AI6:AI484)</f>
        <v>6265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587.83699999999999</v>
      </c>
      <c r="D6" s="1"/>
      <c r="E6" s="1">
        <v>198.41399999999999</v>
      </c>
      <c r="F6" s="1">
        <v>384.48399999999998</v>
      </c>
      <c r="G6" s="8">
        <v>1</v>
      </c>
      <c r="H6" s="1">
        <v>50</v>
      </c>
      <c r="I6" s="1" t="s">
        <v>37</v>
      </c>
      <c r="J6" s="1"/>
      <c r="K6" s="1"/>
      <c r="L6" s="1">
        <f t="shared" ref="L6:L37" si="2">E6-K6</f>
        <v>198.41399999999999</v>
      </c>
      <c r="M6" s="1"/>
      <c r="N6" s="1"/>
      <c r="O6" s="1">
        <v>300</v>
      </c>
      <c r="P6" s="1">
        <v>130</v>
      </c>
      <c r="Q6" s="1">
        <f t="shared" ref="Q6:Q37" si="3">E6/5</f>
        <v>39.6828</v>
      </c>
      <c r="R6" s="5"/>
      <c r="S6" s="5">
        <f>IFERROR(VLOOKUP(A6,[1]Sheet!$A:$AM,39,0),0)/G6</f>
        <v>300</v>
      </c>
      <c r="T6" s="5"/>
      <c r="U6" s="1"/>
      <c r="V6" s="1">
        <f t="shared" ref="V6:V37" si="4">(F6+O6+P6+R6)/Q6</f>
        <v>20.524862156904248</v>
      </c>
      <c r="W6" s="1">
        <f t="shared" ref="W6:W37" si="5">(F6+O6+P6)/Q6</f>
        <v>20.524862156904248</v>
      </c>
      <c r="X6" s="1">
        <v>43.6858</v>
      </c>
      <c r="Y6" s="1">
        <v>61.004600000000003</v>
      </c>
      <c r="Z6" s="1">
        <v>45.517600000000002</v>
      </c>
      <c r="AA6" s="1">
        <v>49.614999999999988</v>
      </c>
      <c r="AB6" s="1">
        <v>39.811199999999999</v>
      </c>
      <c r="AC6" s="1">
        <v>75.192800000000005</v>
      </c>
      <c r="AD6" s="1">
        <v>51.053800000000003</v>
      </c>
      <c r="AE6" s="1">
        <v>48.760800000000003</v>
      </c>
      <c r="AF6" s="1" t="s">
        <v>38</v>
      </c>
      <c r="AG6" s="1">
        <f>ROUND(G6*S6,0)</f>
        <v>300</v>
      </c>
      <c r="AH6" s="1">
        <f>VLOOKUP(A:A,[2]Sheet!$A:$AM,39,0)</f>
        <v>300</v>
      </c>
      <c r="AI6" s="1">
        <v>200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495.67500000000001</v>
      </c>
      <c r="D7" s="1"/>
      <c r="E7" s="1">
        <v>206.001</v>
      </c>
      <c r="F7" s="1">
        <v>242.52099999999999</v>
      </c>
      <c r="G7" s="8">
        <v>1</v>
      </c>
      <c r="H7" s="1">
        <v>55</v>
      </c>
      <c r="I7" s="1" t="s">
        <v>37</v>
      </c>
      <c r="J7" s="1"/>
      <c r="K7" s="1"/>
      <c r="L7" s="1">
        <f t="shared" si="2"/>
        <v>206.001</v>
      </c>
      <c r="M7" s="1"/>
      <c r="N7" s="1"/>
      <c r="O7" s="1">
        <v>400</v>
      </c>
      <c r="P7" s="1">
        <v>100</v>
      </c>
      <c r="Q7" s="1">
        <f t="shared" si="3"/>
        <v>41.200200000000002</v>
      </c>
      <c r="R7" s="5"/>
      <c r="S7" s="5">
        <f>IFERROR(VLOOKUP(A7,[1]Sheet!$A:$AM,39,0),0)/G7</f>
        <v>200</v>
      </c>
      <c r="T7" s="5"/>
      <c r="U7" s="1"/>
      <c r="V7" s="1">
        <f t="shared" si="4"/>
        <v>18.022266882199599</v>
      </c>
      <c r="W7" s="1">
        <f t="shared" si="5"/>
        <v>18.022266882199599</v>
      </c>
      <c r="X7" s="1">
        <v>48.932200000000002</v>
      </c>
      <c r="Y7" s="1">
        <v>67.626599999999996</v>
      </c>
      <c r="Z7" s="1">
        <v>37.741</v>
      </c>
      <c r="AA7" s="1">
        <v>43.161000000000001</v>
      </c>
      <c r="AB7" s="1">
        <v>44.670400000000001</v>
      </c>
      <c r="AC7" s="1">
        <v>69.520600000000002</v>
      </c>
      <c r="AD7" s="1">
        <v>40.617199999999997</v>
      </c>
      <c r="AE7" s="1">
        <v>43.379600000000003</v>
      </c>
      <c r="AF7" s="1"/>
      <c r="AG7" s="1">
        <f t="shared" ref="AG7:AG66" si="6">ROUND(G7*S7,0)</f>
        <v>200</v>
      </c>
      <c r="AH7" s="1">
        <f>VLOOKUP(A:A,[2]Sheet!$A:$AM,39,0)</f>
        <v>200</v>
      </c>
      <c r="AI7" s="1">
        <v>300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44.22</v>
      </c>
      <c r="D8" s="1"/>
      <c r="E8" s="1">
        <v>2.4089999999999998</v>
      </c>
      <c r="F8" s="1">
        <v>41.811</v>
      </c>
      <c r="G8" s="8">
        <v>1</v>
      </c>
      <c r="H8" s="1">
        <v>180</v>
      </c>
      <c r="I8" s="1" t="s">
        <v>37</v>
      </c>
      <c r="J8" s="1"/>
      <c r="K8" s="1"/>
      <c r="L8" s="1">
        <f t="shared" si="2"/>
        <v>2.4089999999999998</v>
      </c>
      <c r="M8" s="1"/>
      <c r="N8" s="1"/>
      <c r="O8" s="1">
        <v>0</v>
      </c>
      <c r="P8" s="1">
        <v>0</v>
      </c>
      <c r="Q8" s="1">
        <f t="shared" si="3"/>
        <v>0.48179999999999995</v>
      </c>
      <c r="R8" s="5"/>
      <c r="S8" s="5">
        <f>IFERROR(VLOOKUP(A8,[1]Sheet!$A:$AM,39,0),0)/G8</f>
        <v>0</v>
      </c>
      <c r="T8" s="5"/>
      <c r="U8" s="1"/>
      <c r="V8" s="1">
        <f t="shared" si="4"/>
        <v>86.780821917808225</v>
      </c>
      <c r="W8" s="1">
        <f t="shared" si="5"/>
        <v>86.780821917808225</v>
      </c>
      <c r="X8" s="1">
        <v>0.72399999999999998</v>
      </c>
      <c r="Y8" s="1">
        <v>0.63200000000000001</v>
      </c>
      <c r="Z8" s="1">
        <v>0</v>
      </c>
      <c r="AA8" s="1">
        <v>0</v>
      </c>
      <c r="AB8" s="1">
        <v>0.75780000000000003</v>
      </c>
      <c r="AC8" s="1">
        <v>2.1257999999999999</v>
      </c>
      <c r="AD8" s="1">
        <v>0.62960000000000005</v>
      </c>
      <c r="AE8" s="1">
        <v>0.9870000000000001</v>
      </c>
      <c r="AF8" s="22" t="s">
        <v>113</v>
      </c>
      <c r="AG8" s="1">
        <f t="shared" si="6"/>
        <v>0</v>
      </c>
      <c r="AH8" s="1">
        <f>VLOOKUP(A:A,[2]Sheet!$A:$AM,39,0)</f>
        <v>0</v>
      </c>
      <c r="AI8" s="1"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41</v>
      </c>
      <c r="B9" s="10" t="s">
        <v>36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0</v>
      </c>
      <c r="M9" s="10"/>
      <c r="N9" s="10"/>
      <c r="O9" s="10"/>
      <c r="P9" s="10"/>
      <c r="Q9" s="10">
        <f t="shared" si="3"/>
        <v>0</v>
      </c>
      <c r="R9" s="12"/>
      <c r="S9" s="12"/>
      <c r="T9" s="12"/>
      <c r="U9" s="10"/>
      <c r="V9" s="10" t="e">
        <f t="shared" si="4"/>
        <v>#DIV/0!</v>
      </c>
      <c r="W9" s="10" t="e">
        <f t="shared" si="5"/>
        <v>#DIV/0!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 t="s">
        <v>42</v>
      </c>
      <c r="AG9" s="1">
        <f t="shared" si="6"/>
        <v>0</v>
      </c>
      <c r="AH9" s="1">
        <f>VLOOKUP(A:A,[2]Sheet!$A:$AM,39,0)</f>
        <v>0</v>
      </c>
      <c r="AI9" s="1"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158.614</v>
      </c>
      <c r="D10" s="1"/>
      <c r="E10" s="1">
        <v>68.936999999999998</v>
      </c>
      <c r="F10" s="1">
        <v>84.409000000000006</v>
      </c>
      <c r="G10" s="8">
        <v>1</v>
      </c>
      <c r="H10" s="1">
        <v>50</v>
      </c>
      <c r="I10" s="1" t="s">
        <v>37</v>
      </c>
      <c r="J10" s="1"/>
      <c r="K10" s="1"/>
      <c r="L10" s="1">
        <f t="shared" si="2"/>
        <v>68.936999999999998</v>
      </c>
      <c r="M10" s="1"/>
      <c r="N10" s="1"/>
      <c r="O10" s="1">
        <v>0</v>
      </c>
      <c r="P10" s="1">
        <v>60</v>
      </c>
      <c r="Q10" s="1">
        <f t="shared" si="3"/>
        <v>13.7874</v>
      </c>
      <c r="R10" s="5">
        <f t="shared" ref="R10:R16" si="7">18*Q10-P10-O10-F10</f>
        <v>103.7642</v>
      </c>
      <c r="S10" s="5">
        <f>IFERROR(VLOOKUP(A10,[1]Sheet!$A:$AM,39,0),0)/G10</f>
        <v>60</v>
      </c>
      <c r="T10" s="5"/>
      <c r="U10" s="1"/>
      <c r="V10" s="1">
        <f t="shared" si="4"/>
        <v>18</v>
      </c>
      <c r="W10" s="1">
        <f t="shared" si="5"/>
        <v>10.473983492174014</v>
      </c>
      <c r="X10" s="1">
        <v>10.507</v>
      </c>
      <c r="Y10" s="1">
        <v>3.9436</v>
      </c>
      <c r="Z10" s="1">
        <v>8.9291999999999998</v>
      </c>
      <c r="AA10" s="1">
        <v>8.6709999999999994</v>
      </c>
      <c r="AB10" s="1">
        <v>11.391</v>
      </c>
      <c r="AC10" s="1">
        <v>12.6096</v>
      </c>
      <c r="AD10" s="1">
        <v>12.332000000000001</v>
      </c>
      <c r="AE10" s="1">
        <v>6.2881999999999998</v>
      </c>
      <c r="AF10" s="1"/>
      <c r="AG10" s="1">
        <f t="shared" si="6"/>
        <v>60</v>
      </c>
      <c r="AH10" s="1">
        <f>VLOOKUP(A:A,[2]Sheet!$A:$AM,39,0)</f>
        <v>60</v>
      </c>
      <c r="AI10" s="1">
        <v>60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36</v>
      </c>
      <c r="C11" s="1">
        <v>197.63300000000001</v>
      </c>
      <c r="D11" s="1"/>
      <c r="E11" s="1">
        <v>77.534000000000006</v>
      </c>
      <c r="F11" s="1">
        <v>111.379</v>
      </c>
      <c r="G11" s="8">
        <v>1</v>
      </c>
      <c r="H11" s="1">
        <v>60</v>
      </c>
      <c r="I11" s="1" t="s">
        <v>37</v>
      </c>
      <c r="J11" s="1"/>
      <c r="K11" s="1"/>
      <c r="L11" s="1">
        <f t="shared" si="2"/>
        <v>77.534000000000006</v>
      </c>
      <c r="M11" s="1"/>
      <c r="N11" s="1"/>
      <c r="O11" s="1">
        <v>220</v>
      </c>
      <c r="P11" s="1">
        <v>0</v>
      </c>
      <c r="Q11" s="1">
        <f t="shared" si="3"/>
        <v>15.506800000000002</v>
      </c>
      <c r="R11" s="5"/>
      <c r="S11" s="5">
        <f>IFERROR(VLOOKUP(A11,[1]Sheet!$A:$AM,39,0),0)/G11</f>
        <v>150</v>
      </c>
      <c r="T11" s="5"/>
      <c r="U11" s="1"/>
      <c r="V11" s="1">
        <f t="shared" si="4"/>
        <v>21.369915134005726</v>
      </c>
      <c r="W11" s="1">
        <f t="shared" si="5"/>
        <v>21.369915134005726</v>
      </c>
      <c r="X11" s="1">
        <v>25.658200000000001</v>
      </c>
      <c r="Y11" s="1">
        <v>36.5762</v>
      </c>
      <c r="Z11" s="1">
        <v>18.8</v>
      </c>
      <c r="AA11" s="1">
        <v>23.578600000000002</v>
      </c>
      <c r="AB11" s="1">
        <v>21.7056</v>
      </c>
      <c r="AC11" s="1">
        <v>36.222799999999999</v>
      </c>
      <c r="AD11" s="1">
        <v>18.4648</v>
      </c>
      <c r="AE11" s="1">
        <v>21.310600000000001</v>
      </c>
      <c r="AF11" s="1"/>
      <c r="AG11" s="1">
        <f t="shared" si="6"/>
        <v>150</v>
      </c>
      <c r="AH11" s="1">
        <f>VLOOKUP(A:A,[2]Sheet!$A:$AM,39,0)</f>
        <v>150</v>
      </c>
      <c r="AI11" s="1">
        <v>100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342.07499999999999</v>
      </c>
      <c r="D12" s="1"/>
      <c r="E12" s="1">
        <v>72.513999999999996</v>
      </c>
      <c r="F12" s="1">
        <v>232.96799999999999</v>
      </c>
      <c r="G12" s="8">
        <v>1</v>
      </c>
      <c r="H12" s="1">
        <v>60</v>
      </c>
      <c r="I12" s="1" t="s">
        <v>37</v>
      </c>
      <c r="J12" s="1"/>
      <c r="K12" s="1"/>
      <c r="L12" s="1">
        <f t="shared" si="2"/>
        <v>72.513999999999996</v>
      </c>
      <c r="M12" s="1"/>
      <c r="N12" s="1"/>
      <c r="O12" s="1">
        <v>140</v>
      </c>
      <c r="P12" s="1">
        <v>100</v>
      </c>
      <c r="Q12" s="1">
        <f t="shared" si="3"/>
        <v>14.502799999999999</v>
      </c>
      <c r="R12" s="5"/>
      <c r="S12" s="5">
        <f>IFERROR(VLOOKUP(A12,[1]Sheet!$A:$AM,39,0),0)/G12</f>
        <v>60</v>
      </c>
      <c r="T12" s="5"/>
      <c r="U12" s="1"/>
      <c r="V12" s="1">
        <f t="shared" si="4"/>
        <v>32.61218523319635</v>
      </c>
      <c r="W12" s="1">
        <f t="shared" si="5"/>
        <v>32.61218523319635</v>
      </c>
      <c r="X12" s="1">
        <v>26.8992</v>
      </c>
      <c r="Y12" s="1">
        <v>39.279200000000003</v>
      </c>
      <c r="Z12" s="1">
        <v>18.087</v>
      </c>
      <c r="AA12" s="1">
        <v>30.946999999999999</v>
      </c>
      <c r="AB12" s="1">
        <v>22.4068</v>
      </c>
      <c r="AC12" s="1">
        <v>42.535400000000003</v>
      </c>
      <c r="AD12" s="1">
        <v>16.547599999999999</v>
      </c>
      <c r="AE12" s="1">
        <v>17.350000000000001</v>
      </c>
      <c r="AF12" s="23" t="s">
        <v>69</v>
      </c>
      <c r="AG12" s="1">
        <f t="shared" si="6"/>
        <v>60</v>
      </c>
      <c r="AH12" s="1">
        <f>VLOOKUP(A:A,[2]Sheet!$A:$AM,39,0)</f>
        <v>60</v>
      </c>
      <c r="AI12" s="1"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122.036</v>
      </c>
      <c r="D13" s="1"/>
      <c r="E13" s="1">
        <v>61.142000000000003</v>
      </c>
      <c r="F13" s="1">
        <v>9.8859999999999992</v>
      </c>
      <c r="G13" s="8">
        <v>1</v>
      </c>
      <c r="H13" s="1">
        <v>40</v>
      </c>
      <c r="I13" s="1" t="s">
        <v>37</v>
      </c>
      <c r="J13" s="1"/>
      <c r="K13" s="1"/>
      <c r="L13" s="1">
        <f t="shared" si="2"/>
        <v>61.142000000000003</v>
      </c>
      <c r="M13" s="1"/>
      <c r="N13" s="1"/>
      <c r="O13" s="1">
        <v>70</v>
      </c>
      <c r="P13" s="1">
        <v>110</v>
      </c>
      <c r="Q13" s="1">
        <f t="shared" si="3"/>
        <v>12.228400000000001</v>
      </c>
      <c r="R13" s="5">
        <f t="shared" si="7"/>
        <v>30.225199999999997</v>
      </c>
      <c r="S13" s="5">
        <f>IFERROR(VLOOKUP(A13,[1]Sheet!$A:$AM,39,0),0)/G13</f>
        <v>155</v>
      </c>
      <c r="T13" s="5"/>
      <c r="U13" s="1"/>
      <c r="V13" s="1">
        <f t="shared" si="4"/>
        <v>18</v>
      </c>
      <c r="W13" s="1">
        <f t="shared" si="5"/>
        <v>15.528278433809819</v>
      </c>
      <c r="X13" s="1">
        <v>24.070599999999999</v>
      </c>
      <c r="Y13" s="1">
        <v>19.779</v>
      </c>
      <c r="Z13" s="1">
        <v>10.7804</v>
      </c>
      <c r="AA13" s="1">
        <v>16.055399999999999</v>
      </c>
      <c r="AB13" s="1">
        <v>16.852799999999998</v>
      </c>
      <c r="AC13" s="1">
        <v>19.257200000000001</v>
      </c>
      <c r="AD13" s="1">
        <v>15.447800000000001</v>
      </c>
      <c r="AE13" s="1">
        <v>20.826000000000001</v>
      </c>
      <c r="AF13" s="1"/>
      <c r="AG13" s="1">
        <f t="shared" si="6"/>
        <v>155</v>
      </c>
      <c r="AH13" s="1">
        <f>VLOOKUP(A:A,[2]Sheet!$A:$AM,39,0)</f>
        <v>155</v>
      </c>
      <c r="AI13" s="1">
        <v>155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48</v>
      </c>
      <c r="C14" s="1">
        <v>641</v>
      </c>
      <c r="D14" s="1"/>
      <c r="E14" s="1">
        <v>313</v>
      </c>
      <c r="F14" s="1">
        <v>300</v>
      </c>
      <c r="G14" s="8">
        <v>0.35</v>
      </c>
      <c r="H14" s="1">
        <v>40</v>
      </c>
      <c r="I14" s="1" t="s">
        <v>37</v>
      </c>
      <c r="J14" s="1"/>
      <c r="K14" s="1"/>
      <c r="L14" s="1">
        <f t="shared" si="2"/>
        <v>313</v>
      </c>
      <c r="M14" s="1"/>
      <c r="N14" s="1"/>
      <c r="O14" s="1">
        <v>257.14285714285722</v>
      </c>
      <c r="P14" s="1">
        <v>400</v>
      </c>
      <c r="Q14" s="1">
        <f t="shared" si="3"/>
        <v>62.6</v>
      </c>
      <c r="R14" s="5">
        <f t="shared" si="7"/>
        <v>169.65714285714273</v>
      </c>
      <c r="S14" s="5">
        <f>IFERROR(VLOOKUP(A14,[1]Sheet!$A:$AM,39,0),0)/G14</f>
        <v>442.85714285714289</v>
      </c>
      <c r="T14" s="5"/>
      <c r="U14" s="1"/>
      <c r="V14" s="1">
        <f t="shared" si="4"/>
        <v>18</v>
      </c>
      <c r="W14" s="1">
        <f t="shared" si="5"/>
        <v>15.289821999087176</v>
      </c>
      <c r="X14" s="1">
        <v>74.599999999999994</v>
      </c>
      <c r="Y14" s="1">
        <v>84.2</v>
      </c>
      <c r="Z14" s="1">
        <v>61.6</v>
      </c>
      <c r="AA14" s="1">
        <v>66</v>
      </c>
      <c r="AB14" s="1">
        <v>56.6</v>
      </c>
      <c r="AC14" s="1">
        <v>84</v>
      </c>
      <c r="AD14" s="1">
        <v>85.6</v>
      </c>
      <c r="AE14" s="1">
        <v>59.2</v>
      </c>
      <c r="AF14" s="1"/>
      <c r="AG14" s="1">
        <f t="shared" si="6"/>
        <v>155</v>
      </c>
      <c r="AH14" s="1">
        <f>VLOOKUP(A:A,[2]Sheet!$A:$AM,39,0)</f>
        <v>155</v>
      </c>
      <c r="AI14" s="1">
        <v>155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72.099999999999994</v>
      </c>
      <c r="D15" s="1"/>
      <c r="E15" s="21">
        <f>51.47+E53</f>
        <v>66.742999999999995</v>
      </c>
      <c r="F15" s="1">
        <v>-0.156</v>
      </c>
      <c r="G15" s="8">
        <v>1</v>
      </c>
      <c r="H15" s="1">
        <v>40</v>
      </c>
      <c r="I15" s="1" t="s">
        <v>37</v>
      </c>
      <c r="J15" s="1"/>
      <c r="K15" s="1"/>
      <c r="L15" s="1">
        <f t="shared" si="2"/>
        <v>66.742999999999995</v>
      </c>
      <c r="M15" s="1"/>
      <c r="N15" s="1"/>
      <c r="O15" s="1">
        <v>110</v>
      </c>
      <c r="P15" s="1">
        <v>120</v>
      </c>
      <c r="Q15" s="1">
        <f t="shared" si="3"/>
        <v>13.348599999999999</v>
      </c>
      <c r="R15" s="5">
        <f t="shared" si="7"/>
        <v>10.4308</v>
      </c>
      <c r="S15" s="5">
        <f>IFERROR(VLOOKUP(A15,[1]Sheet!$A:$AM,39,0),0)/G15</f>
        <v>95</v>
      </c>
      <c r="T15" s="5"/>
      <c r="U15" s="1"/>
      <c r="V15" s="1">
        <f t="shared" si="4"/>
        <v>18</v>
      </c>
      <c r="W15" s="1">
        <f t="shared" si="5"/>
        <v>17.218584720495034</v>
      </c>
      <c r="X15" s="1">
        <v>27.452000000000002</v>
      </c>
      <c r="Y15" s="1">
        <v>26.2254</v>
      </c>
      <c r="Z15" s="1">
        <v>20.599799999999998</v>
      </c>
      <c r="AA15" s="1">
        <v>14.2568</v>
      </c>
      <c r="AB15" s="1">
        <v>18.3004</v>
      </c>
      <c r="AC15" s="1">
        <v>18.089400000000001</v>
      </c>
      <c r="AD15" s="1">
        <v>18.911799999999999</v>
      </c>
      <c r="AE15" s="1">
        <v>26.3384</v>
      </c>
      <c r="AF15" s="1"/>
      <c r="AG15" s="1">
        <f t="shared" si="6"/>
        <v>95</v>
      </c>
      <c r="AH15" s="1">
        <f>VLOOKUP(A:A,[2]Sheet!$A:$AM,39,0)</f>
        <v>95</v>
      </c>
      <c r="AI15" s="1"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48</v>
      </c>
      <c r="C16" s="1">
        <v>562</v>
      </c>
      <c r="D16" s="1"/>
      <c r="E16" s="21">
        <f>270+E54</f>
        <v>334</v>
      </c>
      <c r="F16" s="21">
        <f>266+F54</f>
        <v>243</v>
      </c>
      <c r="G16" s="8">
        <v>0.35</v>
      </c>
      <c r="H16" s="1">
        <v>40</v>
      </c>
      <c r="I16" s="1" t="s">
        <v>37</v>
      </c>
      <c r="J16" s="1"/>
      <c r="K16" s="1"/>
      <c r="L16" s="1">
        <f t="shared" si="2"/>
        <v>334</v>
      </c>
      <c r="M16" s="1"/>
      <c r="N16" s="1"/>
      <c r="O16" s="1">
        <v>314.28571428571428</v>
      </c>
      <c r="P16" s="1">
        <v>400</v>
      </c>
      <c r="Q16" s="1">
        <f t="shared" si="3"/>
        <v>66.8</v>
      </c>
      <c r="R16" s="5">
        <f t="shared" si="7"/>
        <v>245.11428571428559</v>
      </c>
      <c r="S16" s="5">
        <f>IFERROR(VLOOKUP(A16,[1]Sheet!$A:$AM,39,0),0)/G16</f>
        <v>357.14285714285717</v>
      </c>
      <c r="T16" s="5"/>
      <c r="U16" s="1"/>
      <c r="V16" s="1">
        <f t="shared" si="4"/>
        <v>18</v>
      </c>
      <c r="W16" s="1">
        <f t="shared" si="5"/>
        <v>14.330624465355005</v>
      </c>
      <c r="X16" s="1">
        <v>72.599999999999994</v>
      </c>
      <c r="Y16" s="1">
        <v>86</v>
      </c>
      <c r="Z16" s="1">
        <v>72.2</v>
      </c>
      <c r="AA16" s="1">
        <v>64.599999999999994</v>
      </c>
      <c r="AB16" s="1">
        <v>55.2</v>
      </c>
      <c r="AC16" s="1">
        <v>86.2</v>
      </c>
      <c r="AD16" s="1">
        <v>84.8</v>
      </c>
      <c r="AE16" s="1">
        <v>59.6</v>
      </c>
      <c r="AF16" s="1"/>
      <c r="AG16" s="1">
        <f t="shared" si="6"/>
        <v>125</v>
      </c>
      <c r="AH16" s="1">
        <f>VLOOKUP(A:A,[2]Sheet!$A:$AM,39,0)</f>
        <v>125</v>
      </c>
      <c r="AI16" s="1">
        <v>125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36</v>
      </c>
      <c r="C17" s="1">
        <v>43.012</v>
      </c>
      <c r="D17" s="1"/>
      <c r="E17" s="1">
        <v>36.225000000000001</v>
      </c>
      <c r="F17" s="1">
        <v>0.432</v>
      </c>
      <c r="G17" s="8">
        <v>1</v>
      </c>
      <c r="H17" s="1">
        <v>40</v>
      </c>
      <c r="I17" s="1" t="s">
        <v>37</v>
      </c>
      <c r="J17" s="1"/>
      <c r="K17" s="1"/>
      <c r="L17" s="1">
        <f t="shared" si="2"/>
        <v>36.225000000000001</v>
      </c>
      <c r="M17" s="1"/>
      <c r="N17" s="1"/>
      <c r="O17" s="1">
        <v>80</v>
      </c>
      <c r="P17" s="1">
        <v>65</v>
      </c>
      <c r="Q17" s="1">
        <f t="shared" si="3"/>
        <v>7.2450000000000001</v>
      </c>
      <c r="R17" s="5"/>
      <c r="S17" s="5">
        <f>IFERROR(VLOOKUP(A17,[1]Sheet!$A:$AM,39,0),0)/G17</f>
        <v>55</v>
      </c>
      <c r="T17" s="5"/>
      <c r="U17" s="1"/>
      <c r="V17" s="1">
        <f t="shared" si="4"/>
        <v>20.073429951690823</v>
      </c>
      <c r="W17" s="1">
        <f t="shared" si="5"/>
        <v>20.073429951690823</v>
      </c>
      <c r="X17" s="1">
        <v>15.610799999999999</v>
      </c>
      <c r="Y17" s="1">
        <v>19.899999999999999</v>
      </c>
      <c r="Z17" s="1">
        <v>13.0268</v>
      </c>
      <c r="AA17" s="1">
        <v>2.3544</v>
      </c>
      <c r="AB17" s="1">
        <v>13.5174</v>
      </c>
      <c r="AC17" s="1">
        <v>15.092599999999999</v>
      </c>
      <c r="AD17" s="1">
        <v>12.070600000000001</v>
      </c>
      <c r="AE17" s="1">
        <v>13.2996</v>
      </c>
      <c r="AF17" s="1" t="s">
        <v>52</v>
      </c>
      <c r="AG17" s="1">
        <f t="shared" si="6"/>
        <v>55</v>
      </c>
      <c r="AH17" s="1">
        <f>VLOOKUP(A:A,[2]Sheet!$A:$AM,39,0)</f>
        <v>55</v>
      </c>
      <c r="AI17" s="1">
        <v>55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86.756</v>
      </c>
      <c r="D18" s="1"/>
      <c r="E18" s="1">
        <v>83.971000000000004</v>
      </c>
      <c r="F18" s="1">
        <v>-2.6459999999999999</v>
      </c>
      <c r="G18" s="8">
        <v>1</v>
      </c>
      <c r="H18" s="1">
        <v>45</v>
      </c>
      <c r="I18" s="1" t="s">
        <v>37</v>
      </c>
      <c r="J18" s="1"/>
      <c r="K18" s="1"/>
      <c r="L18" s="1">
        <f t="shared" si="2"/>
        <v>83.971000000000004</v>
      </c>
      <c r="M18" s="1"/>
      <c r="N18" s="1"/>
      <c r="O18" s="1">
        <v>0</v>
      </c>
      <c r="P18" s="1">
        <v>75</v>
      </c>
      <c r="Q18" s="1">
        <f t="shared" si="3"/>
        <v>16.7942</v>
      </c>
      <c r="R18" s="5">
        <f>12*Q18-P18-O18-F18</f>
        <v>129.17639999999997</v>
      </c>
      <c r="S18" s="5">
        <f>IFERROR(VLOOKUP(A18,[1]Sheet!$A:$AM,39,0),0)/G18</f>
        <v>110</v>
      </c>
      <c r="T18" s="5"/>
      <c r="U18" s="1"/>
      <c r="V18" s="1">
        <f t="shared" si="4"/>
        <v>12</v>
      </c>
      <c r="W18" s="1">
        <f t="shared" si="5"/>
        <v>4.3082730942825496</v>
      </c>
      <c r="X18" s="1">
        <v>17.0852</v>
      </c>
      <c r="Y18" s="1">
        <v>11.982799999999999</v>
      </c>
      <c r="Z18" s="1">
        <v>9.9471999999999987</v>
      </c>
      <c r="AA18" s="1">
        <v>4.1318000000000001</v>
      </c>
      <c r="AB18" s="1">
        <v>6.1862000000000004</v>
      </c>
      <c r="AC18" s="1">
        <v>11.1876</v>
      </c>
      <c r="AD18" s="1">
        <v>21.934799999999999</v>
      </c>
      <c r="AE18" s="1">
        <v>18.319800000000001</v>
      </c>
      <c r="AF18" s="1"/>
      <c r="AG18" s="1">
        <f t="shared" si="6"/>
        <v>110</v>
      </c>
      <c r="AH18" s="1">
        <f>VLOOKUP(A:A,[2]Sheet!$A:$AM,39,0)</f>
        <v>110</v>
      </c>
      <c r="AI18" s="1">
        <v>110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48</v>
      </c>
      <c r="C19" s="1">
        <v>53</v>
      </c>
      <c r="D19" s="1"/>
      <c r="E19" s="1"/>
      <c r="F19" s="1">
        <v>29</v>
      </c>
      <c r="G19" s="8">
        <v>0.6</v>
      </c>
      <c r="H19" s="1">
        <v>45</v>
      </c>
      <c r="I19" s="1" t="s">
        <v>37</v>
      </c>
      <c r="J19" s="1"/>
      <c r="K19" s="1"/>
      <c r="L19" s="1">
        <f t="shared" si="2"/>
        <v>0</v>
      </c>
      <c r="M19" s="1"/>
      <c r="N19" s="1"/>
      <c r="O19" s="1">
        <v>83.333333333333343</v>
      </c>
      <c r="P19" s="1">
        <v>25</v>
      </c>
      <c r="Q19" s="1">
        <f t="shared" si="3"/>
        <v>0</v>
      </c>
      <c r="R19" s="5"/>
      <c r="S19" s="5">
        <f>IFERROR(VLOOKUP(A19,[1]Sheet!$A:$AM,39,0),0)/G19</f>
        <v>75</v>
      </c>
      <c r="T19" s="5"/>
      <c r="U19" s="1"/>
      <c r="V19" s="1" t="e">
        <f t="shared" si="4"/>
        <v>#DIV/0!</v>
      </c>
      <c r="W19" s="1" t="e">
        <f t="shared" si="5"/>
        <v>#DIV/0!</v>
      </c>
      <c r="X19" s="1">
        <v>14.6</v>
      </c>
      <c r="Y19" s="1">
        <v>13.8</v>
      </c>
      <c r="Z19" s="1">
        <v>17</v>
      </c>
      <c r="AA19" s="1">
        <v>8.6</v>
      </c>
      <c r="AB19" s="1">
        <v>15.8</v>
      </c>
      <c r="AC19" s="1">
        <v>7.2</v>
      </c>
      <c r="AD19" s="1">
        <v>10.6</v>
      </c>
      <c r="AE19" s="1">
        <v>20</v>
      </c>
      <c r="AF19" s="23" t="s">
        <v>69</v>
      </c>
      <c r="AG19" s="1">
        <f t="shared" si="6"/>
        <v>45</v>
      </c>
      <c r="AH19" s="1">
        <f>VLOOKUP(A:A,[2]Sheet!$A:$AM,39,0)</f>
        <v>45</v>
      </c>
      <c r="AI19" s="1">
        <v>45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55</v>
      </c>
      <c r="B20" s="10" t="s">
        <v>48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12"/>
      <c r="T20" s="12"/>
      <c r="U20" s="10"/>
      <c r="V20" s="10" t="e">
        <f t="shared" si="4"/>
        <v>#DIV/0!</v>
      </c>
      <c r="W20" s="10" t="e">
        <f t="shared" si="5"/>
        <v>#DIV/0!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 t="s">
        <v>57</v>
      </c>
      <c r="AG20" s="1">
        <f t="shared" si="6"/>
        <v>0</v>
      </c>
      <c r="AH20" s="1">
        <f>VLOOKUP(A:A,[2]Sheet!$A:$AM,39,0)</f>
        <v>0</v>
      </c>
      <c r="AI20" s="1"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36</v>
      </c>
      <c r="C21" s="1">
        <v>224.905</v>
      </c>
      <c r="D21" s="1"/>
      <c r="E21" s="21">
        <f>208.228+E55</f>
        <v>235.767</v>
      </c>
      <c r="F21" s="21">
        <f>0.12+F55</f>
        <v>-11.478000000000002</v>
      </c>
      <c r="G21" s="8">
        <v>1</v>
      </c>
      <c r="H21" s="1">
        <v>45</v>
      </c>
      <c r="I21" s="1" t="s">
        <v>37</v>
      </c>
      <c r="J21" s="1"/>
      <c r="K21" s="1"/>
      <c r="L21" s="1">
        <f t="shared" si="2"/>
        <v>235.767</v>
      </c>
      <c r="M21" s="1"/>
      <c r="N21" s="1"/>
      <c r="O21" s="1">
        <v>190</v>
      </c>
      <c r="P21" s="1">
        <v>210</v>
      </c>
      <c r="Q21" s="1">
        <f t="shared" si="3"/>
        <v>47.153399999999998</v>
      </c>
      <c r="R21" s="5">
        <f>16*Q21-P21-O21-F21</f>
        <v>365.93239999999997</v>
      </c>
      <c r="S21" s="5">
        <f>IFERROR(VLOOKUP(A21,[1]Sheet!$A:$AM,39,0),0)/G21</f>
        <v>350</v>
      </c>
      <c r="T21" s="5"/>
      <c r="U21" s="1"/>
      <c r="V21" s="1">
        <f t="shared" si="4"/>
        <v>16</v>
      </c>
      <c r="W21" s="1">
        <f t="shared" si="5"/>
        <v>8.2395330983555795</v>
      </c>
      <c r="X21" s="1">
        <v>35.1066</v>
      </c>
      <c r="Y21" s="1">
        <v>36.44</v>
      </c>
      <c r="Z21" s="1">
        <v>27.1386</v>
      </c>
      <c r="AA21" s="1">
        <v>33.550600000000003</v>
      </c>
      <c r="AB21" s="1">
        <v>37.227800000000002</v>
      </c>
      <c r="AC21" s="1">
        <v>28.1114</v>
      </c>
      <c r="AD21" s="1">
        <v>42.4818</v>
      </c>
      <c r="AE21" s="1">
        <v>31.167000000000002</v>
      </c>
      <c r="AF21" s="1"/>
      <c r="AG21" s="1">
        <f t="shared" si="6"/>
        <v>350</v>
      </c>
      <c r="AH21" s="1">
        <f>VLOOKUP(A:A,[2]Sheet!$A:$AM,39,0)</f>
        <v>350</v>
      </c>
      <c r="AI21" s="1">
        <v>350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48</v>
      </c>
      <c r="C22" s="1">
        <v>504</v>
      </c>
      <c r="D22" s="1"/>
      <c r="E22" s="1">
        <v>257</v>
      </c>
      <c r="F22" s="1">
        <v>222</v>
      </c>
      <c r="G22" s="8">
        <v>0.4</v>
      </c>
      <c r="H22" s="1">
        <v>45</v>
      </c>
      <c r="I22" s="1" t="s">
        <v>37</v>
      </c>
      <c r="J22" s="1"/>
      <c r="K22" s="1"/>
      <c r="L22" s="1">
        <f t="shared" si="2"/>
        <v>257</v>
      </c>
      <c r="M22" s="1"/>
      <c r="N22" s="1"/>
      <c r="O22" s="1">
        <v>150</v>
      </c>
      <c r="P22" s="1">
        <v>212.5</v>
      </c>
      <c r="Q22" s="1">
        <f t="shared" si="3"/>
        <v>51.4</v>
      </c>
      <c r="R22" s="5">
        <f t="shared" ref="R22:R37" si="8">18*Q22-P22-O22-F22</f>
        <v>340.69999999999993</v>
      </c>
      <c r="S22" s="5">
        <f>IFERROR(VLOOKUP(A22,[1]Sheet!$A:$AM,39,0),0)/G22</f>
        <v>225</v>
      </c>
      <c r="T22" s="5"/>
      <c r="U22" s="1"/>
      <c r="V22" s="1">
        <f t="shared" si="4"/>
        <v>18</v>
      </c>
      <c r="W22" s="1">
        <f t="shared" si="5"/>
        <v>11.3715953307393</v>
      </c>
      <c r="X22" s="1">
        <v>-3</v>
      </c>
      <c r="Y22" s="1">
        <v>-5</v>
      </c>
      <c r="Z22" s="1">
        <v>23.8</v>
      </c>
      <c r="AA22" s="1">
        <v>31.8</v>
      </c>
      <c r="AB22" s="1">
        <v>51</v>
      </c>
      <c r="AC22" s="1">
        <v>43</v>
      </c>
      <c r="AD22" s="1">
        <v>56.6</v>
      </c>
      <c r="AE22" s="1">
        <v>61</v>
      </c>
      <c r="AF22" s="1"/>
      <c r="AG22" s="1">
        <f t="shared" si="6"/>
        <v>90</v>
      </c>
      <c r="AH22" s="1">
        <f>VLOOKUP(A:A,[2]Sheet!$A:$AM,39,0)</f>
        <v>90</v>
      </c>
      <c r="AI22" s="1">
        <v>100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48</v>
      </c>
      <c r="C23" s="1">
        <v>504</v>
      </c>
      <c r="D23" s="1"/>
      <c r="E23" s="1">
        <v>239</v>
      </c>
      <c r="F23" s="1">
        <v>240</v>
      </c>
      <c r="G23" s="8">
        <v>0.4</v>
      </c>
      <c r="H23" s="1">
        <v>45</v>
      </c>
      <c r="I23" s="1" t="s">
        <v>37</v>
      </c>
      <c r="J23" s="1"/>
      <c r="K23" s="1"/>
      <c r="L23" s="1">
        <f t="shared" si="2"/>
        <v>239</v>
      </c>
      <c r="M23" s="1"/>
      <c r="N23" s="1"/>
      <c r="O23" s="1">
        <v>125</v>
      </c>
      <c r="P23" s="1">
        <v>125</v>
      </c>
      <c r="Q23" s="1">
        <f t="shared" si="3"/>
        <v>47.8</v>
      </c>
      <c r="R23" s="5">
        <f t="shared" si="8"/>
        <v>370.4</v>
      </c>
      <c r="S23" s="5">
        <f>IFERROR(VLOOKUP(A23,[1]Sheet!$A:$AM,39,0),0)/G23</f>
        <v>225</v>
      </c>
      <c r="T23" s="5"/>
      <c r="U23" s="1"/>
      <c r="V23" s="1">
        <f t="shared" si="4"/>
        <v>18</v>
      </c>
      <c r="W23" s="1">
        <f t="shared" si="5"/>
        <v>10.251046025104603</v>
      </c>
      <c r="X23" s="1">
        <v>-3.2</v>
      </c>
      <c r="Y23" s="1">
        <v>-5.8</v>
      </c>
      <c r="Z23" s="1">
        <v>30.2</v>
      </c>
      <c r="AA23" s="1">
        <v>27.2</v>
      </c>
      <c r="AB23" s="1">
        <v>45</v>
      </c>
      <c r="AC23" s="1">
        <v>39.799999999999997</v>
      </c>
      <c r="AD23" s="1">
        <v>48</v>
      </c>
      <c r="AE23" s="1">
        <v>41.8</v>
      </c>
      <c r="AF23" s="1"/>
      <c r="AG23" s="1">
        <f t="shared" si="6"/>
        <v>90</v>
      </c>
      <c r="AH23" s="1">
        <f>VLOOKUP(A:A,[2]Sheet!$A:$AM,39,0)</f>
        <v>90</v>
      </c>
      <c r="AI23" s="1">
        <v>100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36</v>
      </c>
      <c r="C24" s="1">
        <v>298.16699999999997</v>
      </c>
      <c r="D24" s="1"/>
      <c r="E24" s="21">
        <f>129.858+E56</f>
        <v>145.892</v>
      </c>
      <c r="F24" s="21">
        <f>146.531+F56</f>
        <v>123.57600000000001</v>
      </c>
      <c r="G24" s="8">
        <v>1</v>
      </c>
      <c r="H24" s="1">
        <v>40</v>
      </c>
      <c r="I24" s="1" t="s">
        <v>37</v>
      </c>
      <c r="J24" s="1"/>
      <c r="K24" s="1"/>
      <c r="L24" s="1">
        <f t="shared" si="2"/>
        <v>145.892</v>
      </c>
      <c r="M24" s="1"/>
      <c r="N24" s="1"/>
      <c r="O24" s="1">
        <v>150</v>
      </c>
      <c r="P24" s="1">
        <v>255</v>
      </c>
      <c r="Q24" s="1">
        <f t="shared" si="3"/>
        <v>29.1784</v>
      </c>
      <c r="R24" s="5"/>
      <c r="S24" s="5">
        <f>IFERROR(VLOOKUP(A24,[1]Sheet!$A:$AM,39,0),0)/G24</f>
        <v>195</v>
      </c>
      <c r="T24" s="5"/>
      <c r="U24" s="1"/>
      <c r="V24" s="1">
        <f t="shared" si="4"/>
        <v>18.115318180571929</v>
      </c>
      <c r="W24" s="1">
        <f t="shared" si="5"/>
        <v>18.115318180571929</v>
      </c>
      <c r="X24" s="1">
        <v>24.391200000000001</v>
      </c>
      <c r="Y24" s="1">
        <v>56.445000000000007</v>
      </c>
      <c r="Z24" s="1">
        <v>14.645</v>
      </c>
      <c r="AA24" s="1">
        <v>27.874199999999998</v>
      </c>
      <c r="AB24" s="1">
        <v>37.243600000000001</v>
      </c>
      <c r="AC24" s="1">
        <v>40.004600000000003</v>
      </c>
      <c r="AD24" s="1">
        <v>45.374200000000002</v>
      </c>
      <c r="AE24" s="1">
        <v>25.124199999999998</v>
      </c>
      <c r="AF24" s="1"/>
      <c r="AG24" s="1">
        <f t="shared" si="6"/>
        <v>195</v>
      </c>
      <c r="AH24" s="1">
        <f>VLOOKUP(A:A,[2]Sheet!$A:$AM,39,0)</f>
        <v>195</v>
      </c>
      <c r="AI24" s="1">
        <v>190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48</v>
      </c>
      <c r="C25" s="1">
        <v>165</v>
      </c>
      <c r="D25" s="1"/>
      <c r="E25" s="1">
        <v>82</v>
      </c>
      <c r="F25" s="1">
        <v>52</v>
      </c>
      <c r="G25" s="8">
        <v>0.35</v>
      </c>
      <c r="H25" s="1">
        <v>45</v>
      </c>
      <c r="I25" s="1" t="s">
        <v>37</v>
      </c>
      <c r="J25" s="1"/>
      <c r="K25" s="1"/>
      <c r="L25" s="1">
        <f t="shared" si="2"/>
        <v>82</v>
      </c>
      <c r="M25" s="1"/>
      <c r="N25" s="1"/>
      <c r="O25" s="1">
        <v>85.714285714285722</v>
      </c>
      <c r="P25" s="1">
        <v>100</v>
      </c>
      <c r="Q25" s="1">
        <f t="shared" si="3"/>
        <v>16.399999999999999</v>
      </c>
      <c r="R25" s="5">
        <f t="shared" si="8"/>
        <v>57.485714285714266</v>
      </c>
      <c r="S25" s="5">
        <f>IFERROR(VLOOKUP(A25,[1]Sheet!$A:$AM,39,0),0)/G25</f>
        <v>128.57142857142858</v>
      </c>
      <c r="T25" s="5"/>
      <c r="U25" s="1"/>
      <c r="V25" s="1">
        <f t="shared" si="4"/>
        <v>18</v>
      </c>
      <c r="W25" s="1">
        <f t="shared" si="5"/>
        <v>14.494773519163765</v>
      </c>
      <c r="X25" s="1">
        <v>14.6</v>
      </c>
      <c r="Y25" s="1">
        <v>23.4</v>
      </c>
      <c r="Z25" s="1">
        <v>15.009</v>
      </c>
      <c r="AA25" s="1">
        <v>5.2</v>
      </c>
      <c r="AB25" s="1">
        <v>24.4</v>
      </c>
      <c r="AC25" s="1">
        <v>21</v>
      </c>
      <c r="AD25" s="1">
        <v>29</v>
      </c>
      <c r="AE25" s="1">
        <v>22.2</v>
      </c>
      <c r="AF25" s="1"/>
      <c r="AG25" s="1">
        <f t="shared" si="6"/>
        <v>45</v>
      </c>
      <c r="AH25" s="1">
        <f>VLOOKUP(A:A,[2]Sheet!$A:$AM,39,0)</f>
        <v>45</v>
      </c>
      <c r="AI25" s="1">
        <v>45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149.23599999999999</v>
      </c>
      <c r="D26" s="1"/>
      <c r="E26" s="1">
        <v>102.745</v>
      </c>
      <c r="F26" s="1">
        <v>36.033999999999999</v>
      </c>
      <c r="G26" s="8">
        <v>1</v>
      </c>
      <c r="H26" s="1">
        <v>45</v>
      </c>
      <c r="I26" s="1" t="s">
        <v>37</v>
      </c>
      <c r="J26" s="1"/>
      <c r="K26" s="1"/>
      <c r="L26" s="1">
        <f t="shared" si="2"/>
        <v>102.745</v>
      </c>
      <c r="M26" s="1"/>
      <c r="N26" s="1"/>
      <c r="O26" s="1">
        <v>180</v>
      </c>
      <c r="P26" s="1">
        <v>96</v>
      </c>
      <c r="Q26" s="1">
        <f t="shared" si="3"/>
        <v>20.548999999999999</v>
      </c>
      <c r="R26" s="5">
        <f t="shared" si="8"/>
        <v>57.848000000000006</v>
      </c>
      <c r="S26" s="5">
        <f>IFERROR(VLOOKUP(A26,[1]Sheet!$A:$AM,39,0),0)/G26</f>
        <v>165</v>
      </c>
      <c r="T26" s="5"/>
      <c r="U26" s="1"/>
      <c r="V26" s="1">
        <f t="shared" si="4"/>
        <v>18</v>
      </c>
      <c r="W26" s="1">
        <f t="shared" si="5"/>
        <v>15.18487517640761</v>
      </c>
      <c r="X26" s="1">
        <v>21.646000000000001</v>
      </c>
      <c r="Y26" s="1">
        <v>34.644799999999996</v>
      </c>
      <c r="Z26" s="1">
        <v>15.675000000000001</v>
      </c>
      <c r="AA26" s="1">
        <v>11.4254</v>
      </c>
      <c r="AB26" s="1">
        <v>37.688200000000002</v>
      </c>
      <c r="AC26" s="1">
        <v>25.6218</v>
      </c>
      <c r="AD26" s="1">
        <v>19.736599999999999</v>
      </c>
      <c r="AE26" s="1">
        <v>18.6174</v>
      </c>
      <c r="AF26" s="1" t="s">
        <v>64</v>
      </c>
      <c r="AG26" s="1">
        <f t="shared" si="6"/>
        <v>165</v>
      </c>
      <c r="AH26" s="1">
        <f>VLOOKUP(A:A,[2]Sheet!$A:$AM,39,0)</f>
        <v>165</v>
      </c>
      <c r="AI26" s="1">
        <v>165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48</v>
      </c>
      <c r="C27" s="1">
        <v>314</v>
      </c>
      <c r="D27" s="1"/>
      <c r="E27" s="1">
        <v>213</v>
      </c>
      <c r="F27" s="1">
        <v>90</v>
      </c>
      <c r="G27" s="8">
        <v>0.45</v>
      </c>
      <c r="H27" s="1">
        <v>45</v>
      </c>
      <c r="I27" s="1" t="s">
        <v>37</v>
      </c>
      <c r="J27" s="1"/>
      <c r="K27" s="1"/>
      <c r="L27" s="1">
        <f t="shared" si="2"/>
        <v>213</v>
      </c>
      <c r="M27" s="1"/>
      <c r="N27" s="1"/>
      <c r="O27" s="1">
        <v>222.2222222222222</v>
      </c>
      <c r="P27" s="1">
        <v>244.4444444444444</v>
      </c>
      <c r="Q27" s="1">
        <f t="shared" si="3"/>
        <v>42.6</v>
      </c>
      <c r="R27" s="5">
        <f t="shared" si="8"/>
        <v>210.13333333333344</v>
      </c>
      <c r="S27" s="5">
        <f>IFERROR(VLOOKUP(A27,[1]Sheet!$A:$AM,39,0),0)/G27</f>
        <v>244.44444444444443</v>
      </c>
      <c r="T27" s="5"/>
      <c r="U27" s="1"/>
      <c r="V27" s="1">
        <f t="shared" si="4"/>
        <v>18</v>
      </c>
      <c r="W27" s="1">
        <f t="shared" si="5"/>
        <v>13.06729264475743</v>
      </c>
      <c r="X27" s="1">
        <v>41.6</v>
      </c>
      <c r="Y27" s="1">
        <v>50.2</v>
      </c>
      <c r="Z27" s="1">
        <v>26.4</v>
      </c>
      <c r="AA27" s="1">
        <v>35.799999999999997</v>
      </c>
      <c r="AB27" s="1">
        <v>50.2</v>
      </c>
      <c r="AC27" s="1">
        <v>43.6</v>
      </c>
      <c r="AD27" s="1">
        <v>41.8</v>
      </c>
      <c r="AE27" s="1">
        <v>45</v>
      </c>
      <c r="AF27" s="1"/>
      <c r="AG27" s="1">
        <f t="shared" si="6"/>
        <v>110</v>
      </c>
      <c r="AH27" s="1">
        <f>VLOOKUP(A:A,[2]Sheet!$A:$AM,39,0)</f>
        <v>110</v>
      </c>
      <c r="AI27" s="1">
        <v>110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>
        <v>934.48800000000006</v>
      </c>
      <c r="D28" s="1"/>
      <c r="E28" s="1">
        <v>469.84800000000001</v>
      </c>
      <c r="F28" s="1">
        <v>447.85199999999998</v>
      </c>
      <c r="G28" s="8">
        <v>1</v>
      </c>
      <c r="H28" s="1">
        <v>45</v>
      </c>
      <c r="I28" s="1" t="s">
        <v>37</v>
      </c>
      <c r="J28" s="1"/>
      <c r="K28" s="1"/>
      <c r="L28" s="1">
        <f t="shared" si="2"/>
        <v>469.84800000000001</v>
      </c>
      <c r="M28" s="1"/>
      <c r="N28" s="1"/>
      <c r="O28" s="1">
        <v>700</v>
      </c>
      <c r="P28" s="1">
        <v>550</v>
      </c>
      <c r="Q28" s="1">
        <f t="shared" si="3"/>
        <v>93.9696</v>
      </c>
      <c r="R28" s="5"/>
      <c r="S28" s="5">
        <f>IFERROR(VLOOKUP(A28,[1]Sheet!$A:$AM,39,0),0)/G28</f>
        <v>530</v>
      </c>
      <c r="T28" s="5"/>
      <c r="U28" s="1"/>
      <c r="V28" s="1">
        <f t="shared" si="4"/>
        <v>18.068098619127888</v>
      </c>
      <c r="W28" s="1">
        <f t="shared" si="5"/>
        <v>18.068098619127888</v>
      </c>
      <c r="X28" s="1">
        <v>96.637199999999993</v>
      </c>
      <c r="Y28" s="1">
        <v>145.0078</v>
      </c>
      <c r="Z28" s="1">
        <v>75.780600000000007</v>
      </c>
      <c r="AA28" s="1">
        <v>99.303399999999996</v>
      </c>
      <c r="AB28" s="1">
        <v>122.3514</v>
      </c>
      <c r="AC28" s="1">
        <v>104.4966</v>
      </c>
      <c r="AD28" s="1">
        <v>117.86499999999999</v>
      </c>
      <c r="AE28" s="1">
        <v>116.7268</v>
      </c>
      <c r="AF28" s="1" t="s">
        <v>67</v>
      </c>
      <c r="AG28" s="1">
        <f t="shared" si="6"/>
        <v>530</v>
      </c>
      <c r="AH28" s="1">
        <f>VLOOKUP(A:A,[2]Sheet!$A:$AM,39,0)</f>
        <v>530</v>
      </c>
      <c r="AI28" s="1">
        <v>530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68.497</v>
      </c>
      <c r="D29" s="1"/>
      <c r="E29" s="1">
        <v>-6.9009999999999998</v>
      </c>
      <c r="F29" s="1">
        <v>63.09</v>
      </c>
      <c r="G29" s="8">
        <v>1</v>
      </c>
      <c r="H29" s="1">
        <v>40</v>
      </c>
      <c r="I29" s="1" t="s">
        <v>37</v>
      </c>
      <c r="J29" s="1"/>
      <c r="K29" s="1"/>
      <c r="L29" s="1">
        <f t="shared" si="2"/>
        <v>-6.9009999999999998</v>
      </c>
      <c r="M29" s="1"/>
      <c r="N29" s="1"/>
      <c r="O29" s="1">
        <v>0</v>
      </c>
      <c r="P29" s="1">
        <v>0</v>
      </c>
      <c r="Q29" s="1">
        <f t="shared" si="3"/>
        <v>-1.3801999999999999</v>
      </c>
      <c r="R29" s="5"/>
      <c r="S29" s="5">
        <f>IFERROR(VLOOKUP(A29,[1]Sheet!$A:$AM,39,0),0)/G29</f>
        <v>25</v>
      </c>
      <c r="T29" s="5"/>
      <c r="U29" s="1"/>
      <c r="V29" s="1">
        <f t="shared" si="4"/>
        <v>-45.710766555571666</v>
      </c>
      <c r="W29" s="1">
        <f t="shared" si="5"/>
        <v>-45.710766555571666</v>
      </c>
      <c r="X29" s="1">
        <v>4.3376000000000001</v>
      </c>
      <c r="Y29" s="1">
        <v>-1.5336000000000001</v>
      </c>
      <c r="Z29" s="1">
        <v>-1.3872</v>
      </c>
      <c r="AA29" s="1">
        <v>1.0673999999999999</v>
      </c>
      <c r="AB29" s="1">
        <v>2.9087999999999998</v>
      </c>
      <c r="AC29" s="1">
        <v>6.24</v>
      </c>
      <c r="AD29" s="1">
        <v>9.7493999999999996</v>
      </c>
      <c r="AE29" s="1">
        <v>3.5133999999999999</v>
      </c>
      <c r="AF29" s="23" t="s">
        <v>69</v>
      </c>
      <c r="AG29" s="1">
        <f t="shared" si="6"/>
        <v>25</v>
      </c>
      <c r="AH29" s="1">
        <f>VLOOKUP(A:A,[2]Sheet!$A:$AM,39,0)</f>
        <v>25</v>
      </c>
      <c r="AI29" s="1">
        <v>25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48</v>
      </c>
      <c r="C30" s="1">
        <v>440</v>
      </c>
      <c r="D30" s="1"/>
      <c r="E30" s="1">
        <v>135</v>
      </c>
      <c r="F30" s="1">
        <v>289</v>
      </c>
      <c r="G30" s="8">
        <v>0.4</v>
      </c>
      <c r="H30" s="1">
        <v>55</v>
      </c>
      <c r="I30" s="1" t="s">
        <v>37</v>
      </c>
      <c r="J30" s="1"/>
      <c r="K30" s="1"/>
      <c r="L30" s="1">
        <f t="shared" si="2"/>
        <v>135</v>
      </c>
      <c r="M30" s="1"/>
      <c r="N30" s="1"/>
      <c r="O30" s="1">
        <v>0</v>
      </c>
      <c r="P30" s="1">
        <v>162.5</v>
      </c>
      <c r="Q30" s="1">
        <f t="shared" si="3"/>
        <v>27</v>
      </c>
      <c r="R30" s="5">
        <f t="shared" si="8"/>
        <v>34.5</v>
      </c>
      <c r="S30" s="5">
        <f>IFERROR(VLOOKUP(A30,[1]Sheet!$A:$AM,39,0),0)/G30</f>
        <v>200</v>
      </c>
      <c r="T30" s="5"/>
      <c r="U30" s="1"/>
      <c r="V30" s="1">
        <f t="shared" si="4"/>
        <v>18</v>
      </c>
      <c r="W30" s="1">
        <f t="shared" si="5"/>
        <v>16.722222222222221</v>
      </c>
      <c r="X30" s="1">
        <v>23.4</v>
      </c>
      <c r="Y30" s="1">
        <v>37.6</v>
      </c>
      <c r="Z30" s="1">
        <v>21.4</v>
      </c>
      <c r="AA30" s="1">
        <v>29.4</v>
      </c>
      <c r="AB30" s="1">
        <v>41.4</v>
      </c>
      <c r="AC30" s="1">
        <v>24.2</v>
      </c>
      <c r="AD30" s="1">
        <v>43</v>
      </c>
      <c r="AE30" s="1">
        <v>24.8</v>
      </c>
      <c r="AF30" s="1"/>
      <c r="AG30" s="1">
        <f t="shared" si="6"/>
        <v>80</v>
      </c>
      <c r="AH30" s="1">
        <f>VLOOKUP(A:A,[2]Sheet!$A:$AM,39,0)</f>
        <v>80</v>
      </c>
      <c r="AI30" s="1">
        <v>80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848.83699999999999</v>
      </c>
      <c r="D31" s="1"/>
      <c r="E31" s="21">
        <f>266.108+E57</f>
        <v>324.39300000000003</v>
      </c>
      <c r="F31" s="21">
        <f>564.671+F57</f>
        <v>544.09700000000009</v>
      </c>
      <c r="G31" s="8">
        <v>1</v>
      </c>
      <c r="H31" s="1">
        <v>60</v>
      </c>
      <c r="I31" s="1" t="s">
        <v>37</v>
      </c>
      <c r="J31" s="1"/>
      <c r="K31" s="1"/>
      <c r="L31" s="1">
        <f t="shared" si="2"/>
        <v>324.39300000000003</v>
      </c>
      <c r="M31" s="1"/>
      <c r="N31" s="1"/>
      <c r="O31" s="1">
        <v>500</v>
      </c>
      <c r="P31" s="1">
        <v>190</v>
      </c>
      <c r="Q31" s="1">
        <f t="shared" si="3"/>
        <v>64.878600000000006</v>
      </c>
      <c r="R31" s="5"/>
      <c r="S31" s="5">
        <f>IFERROR(VLOOKUP(A31,[1]Sheet!$A:$AM,39,0),0)/G31</f>
        <v>250</v>
      </c>
      <c r="T31" s="5"/>
      <c r="U31" s="1"/>
      <c r="V31" s="1">
        <f t="shared" si="4"/>
        <v>19.021634252280414</v>
      </c>
      <c r="W31" s="1">
        <f t="shared" si="5"/>
        <v>19.021634252280414</v>
      </c>
      <c r="X31" s="1">
        <v>67.605999999999995</v>
      </c>
      <c r="Y31" s="1">
        <v>98.049199999999999</v>
      </c>
      <c r="Z31" s="1">
        <v>63.814999999999998</v>
      </c>
      <c r="AA31" s="1">
        <v>70.668599999999998</v>
      </c>
      <c r="AB31" s="1">
        <v>63.731999999999992</v>
      </c>
      <c r="AC31" s="1">
        <v>107.76260000000001</v>
      </c>
      <c r="AD31" s="1">
        <v>62.413800000000002</v>
      </c>
      <c r="AE31" s="1">
        <v>63.05060000000001</v>
      </c>
      <c r="AF31" s="1"/>
      <c r="AG31" s="1">
        <f t="shared" si="6"/>
        <v>250</v>
      </c>
      <c r="AH31" s="1">
        <f>VLOOKUP(A:A,[2]Sheet!$A:$AM,39,0)</f>
        <v>250</v>
      </c>
      <c r="AI31" s="1">
        <v>250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48</v>
      </c>
      <c r="C32" s="1">
        <v>130</v>
      </c>
      <c r="D32" s="1"/>
      <c r="E32" s="21">
        <f>32+E58</f>
        <v>35</v>
      </c>
      <c r="F32" s="21">
        <f>69+F38+F58</f>
        <v>35</v>
      </c>
      <c r="G32" s="8">
        <v>0.5</v>
      </c>
      <c r="H32" s="1">
        <v>60</v>
      </c>
      <c r="I32" s="1" t="s">
        <v>37</v>
      </c>
      <c r="J32" s="1"/>
      <c r="K32" s="1"/>
      <c r="L32" s="1">
        <f t="shared" si="2"/>
        <v>35</v>
      </c>
      <c r="M32" s="1"/>
      <c r="N32" s="1"/>
      <c r="O32" s="1">
        <v>80</v>
      </c>
      <c r="P32" s="1">
        <v>0</v>
      </c>
      <c r="Q32" s="1">
        <f t="shared" si="3"/>
        <v>7</v>
      </c>
      <c r="R32" s="5">
        <f t="shared" si="8"/>
        <v>11</v>
      </c>
      <c r="S32" s="5">
        <f>IFERROR(VLOOKUP(A32,[1]Sheet!$A:$AM,39,0),0)/G32</f>
        <v>110</v>
      </c>
      <c r="T32" s="5"/>
      <c r="U32" s="1"/>
      <c r="V32" s="1">
        <f t="shared" si="4"/>
        <v>18</v>
      </c>
      <c r="W32" s="1">
        <f t="shared" si="5"/>
        <v>16.428571428571427</v>
      </c>
      <c r="X32" s="1">
        <v>10.6</v>
      </c>
      <c r="Y32" s="1">
        <v>16.2</v>
      </c>
      <c r="Z32" s="1">
        <v>15.8</v>
      </c>
      <c r="AA32" s="1">
        <v>10</v>
      </c>
      <c r="AB32" s="1">
        <v>9.6</v>
      </c>
      <c r="AC32" s="1">
        <v>25</v>
      </c>
      <c r="AD32" s="1">
        <v>7.4</v>
      </c>
      <c r="AE32" s="1">
        <v>23.6</v>
      </c>
      <c r="AF32" s="1"/>
      <c r="AG32" s="1">
        <f t="shared" si="6"/>
        <v>55</v>
      </c>
      <c r="AH32" s="1">
        <f>VLOOKUP(A:A,[2]Sheet!$A:$AM,39,0)</f>
        <v>55</v>
      </c>
      <c r="AI32" s="1">
        <v>55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1126.402</v>
      </c>
      <c r="D33" s="1"/>
      <c r="E33" s="21">
        <f>268.458+E59</f>
        <v>313.69500000000005</v>
      </c>
      <c r="F33" s="21">
        <f>559.525+F59</f>
        <v>531.274</v>
      </c>
      <c r="G33" s="8">
        <v>1</v>
      </c>
      <c r="H33" s="1">
        <v>60</v>
      </c>
      <c r="I33" s="1" t="s">
        <v>37</v>
      </c>
      <c r="J33" s="1"/>
      <c r="K33" s="1"/>
      <c r="L33" s="1">
        <f t="shared" si="2"/>
        <v>313.69500000000005</v>
      </c>
      <c r="M33" s="1"/>
      <c r="N33" s="1"/>
      <c r="O33" s="1">
        <v>300</v>
      </c>
      <c r="P33" s="1">
        <v>630</v>
      </c>
      <c r="Q33" s="1">
        <f t="shared" si="3"/>
        <v>62.739000000000011</v>
      </c>
      <c r="R33" s="5"/>
      <c r="S33" s="5">
        <f>IFERROR(VLOOKUP(A33,[1]Sheet!$A:$AM,39,0),0)/G33</f>
        <v>200</v>
      </c>
      <c r="T33" s="5"/>
      <c r="U33" s="1"/>
      <c r="V33" s="1">
        <f t="shared" si="4"/>
        <v>23.291317999968115</v>
      </c>
      <c r="W33" s="1">
        <f t="shared" si="5"/>
        <v>23.291317999968115</v>
      </c>
      <c r="X33" s="1">
        <v>110.8276</v>
      </c>
      <c r="Y33" s="1">
        <v>72.517799999999994</v>
      </c>
      <c r="Z33" s="1">
        <v>64.449600000000004</v>
      </c>
      <c r="AA33" s="1">
        <v>86.211199999999991</v>
      </c>
      <c r="AB33" s="1">
        <v>60.296599999999998</v>
      </c>
      <c r="AC33" s="1">
        <v>113.932</v>
      </c>
      <c r="AD33" s="1">
        <v>53.376399999999997</v>
      </c>
      <c r="AE33" s="1">
        <v>49.985799999999998</v>
      </c>
      <c r="AF33" s="1"/>
      <c r="AG33" s="1">
        <f t="shared" si="6"/>
        <v>200</v>
      </c>
      <c r="AH33" s="1">
        <f>VLOOKUP(A:A,[2]Sheet!$A:$AM,39,0)</f>
        <v>200</v>
      </c>
      <c r="AI33" s="1">
        <v>200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628.97199999999998</v>
      </c>
      <c r="D34" s="1"/>
      <c r="E34" s="21">
        <f>257.932+E60</f>
        <v>302.64600000000002</v>
      </c>
      <c r="F34" s="21">
        <f>363.537+F60</f>
        <v>333.71899999999999</v>
      </c>
      <c r="G34" s="8">
        <v>1</v>
      </c>
      <c r="H34" s="1">
        <v>60</v>
      </c>
      <c r="I34" s="1" t="s">
        <v>37</v>
      </c>
      <c r="J34" s="1"/>
      <c r="K34" s="1"/>
      <c r="L34" s="1">
        <f t="shared" si="2"/>
        <v>302.64600000000002</v>
      </c>
      <c r="M34" s="1"/>
      <c r="N34" s="1"/>
      <c r="O34" s="1">
        <v>500</v>
      </c>
      <c r="P34" s="1">
        <v>0</v>
      </c>
      <c r="Q34" s="1">
        <f t="shared" si="3"/>
        <v>60.529200000000003</v>
      </c>
      <c r="R34" s="5">
        <f t="shared" si="8"/>
        <v>255.80659999999995</v>
      </c>
      <c r="S34" s="5">
        <f>IFERROR(VLOOKUP(A34,[1]Sheet!$A:$AM,39,0),0)/G34</f>
        <v>450</v>
      </c>
      <c r="T34" s="5"/>
      <c r="U34" s="1"/>
      <c r="V34" s="1">
        <f t="shared" si="4"/>
        <v>17.999999999999996</v>
      </c>
      <c r="W34" s="1">
        <f t="shared" si="5"/>
        <v>13.773831473074154</v>
      </c>
      <c r="X34" s="1">
        <v>57.493399999999987</v>
      </c>
      <c r="Y34" s="1">
        <v>94.940799999999996</v>
      </c>
      <c r="Z34" s="1">
        <v>52.801400000000001</v>
      </c>
      <c r="AA34" s="1">
        <v>55.516599999999997</v>
      </c>
      <c r="AB34" s="1">
        <v>57.593199999999989</v>
      </c>
      <c r="AC34" s="1">
        <v>90.404399999999995</v>
      </c>
      <c r="AD34" s="1">
        <v>53.662799999999997</v>
      </c>
      <c r="AE34" s="1">
        <v>44.398800000000001</v>
      </c>
      <c r="AF34" s="1"/>
      <c r="AG34" s="1">
        <f t="shared" si="6"/>
        <v>450</v>
      </c>
      <c r="AH34" s="1">
        <f>VLOOKUP(A:A,[2]Sheet!$A:$AM,39,0)</f>
        <v>450</v>
      </c>
      <c r="AI34" s="1">
        <v>450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48</v>
      </c>
      <c r="C35" s="1">
        <v>371</v>
      </c>
      <c r="D35" s="1"/>
      <c r="E35" s="21">
        <f>239+E61</f>
        <v>258</v>
      </c>
      <c r="F35" s="21">
        <f>59+F61</f>
        <v>42</v>
      </c>
      <c r="G35" s="8">
        <v>0.4</v>
      </c>
      <c r="H35" s="1">
        <v>60</v>
      </c>
      <c r="I35" s="1" t="s">
        <v>37</v>
      </c>
      <c r="J35" s="1"/>
      <c r="K35" s="1"/>
      <c r="L35" s="1">
        <f t="shared" si="2"/>
        <v>258</v>
      </c>
      <c r="M35" s="1"/>
      <c r="N35" s="1"/>
      <c r="O35" s="1">
        <v>500</v>
      </c>
      <c r="P35" s="1">
        <v>1000</v>
      </c>
      <c r="Q35" s="1">
        <f t="shared" si="3"/>
        <v>51.6</v>
      </c>
      <c r="R35" s="5"/>
      <c r="S35" s="5">
        <f>IFERROR(VLOOKUP(A35,[1]Sheet!$A:$AM,39,0),0)/G35</f>
        <v>500</v>
      </c>
      <c r="T35" s="5"/>
      <c r="U35" s="1"/>
      <c r="V35" s="1">
        <f t="shared" si="4"/>
        <v>29.883720930232556</v>
      </c>
      <c r="W35" s="1">
        <f t="shared" si="5"/>
        <v>29.883720930232556</v>
      </c>
      <c r="X35" s="1">
        <v>82</v>
      </c>
      <c r="Y35" s="1">
        <v>85.6</v>
      </c>
      <c r="Z35" s="1">
        <v>59.6</v>
      </c>
      <c r="AA35" s="1">
        <v>37.799999999999997</v>
      </c>
      <c r="AB35" s="1">
        <v>47.2</v>
      </c>
      <c r="AC35" s="1">
        <v>33.200000000000003</v>
      </c>
      <c r="AD35" s="1">
        <v>54.4</v>
      </c>
      <c r="AE35" s="1">
        <v>34</v>
      </c>
      <c r="AF35" s="1"/>
      <c r="AG35" s="1">
        <f t="shared" si="6"/>
        <v>200</v>
      </c>
      <c r="AH35" s="1">
        <f>VLOOKUP(A:A,[2]Sheet!$A:$AM,39,0)</f>
        <v>200</v>
      </c>
      <c r="AI35" s="1">
        <v>200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36</v>
      </c>
      <c r="C36" s="1">
        <v>916.27</v>
      </c>
      <c r="D36" s="1"/>
      <c r="E36" s="21">
        <f>192.472+E62</f>
        <v>228.66800000000001</v>
      </c>
      <c r="F36" s="21">
        <f>713.435+F62</f>
        <v>690.98899999999992</v>
      </c>
      <c r="G36" s="8">
        <v>1</v>
      </c>
      <c r="H36" s="1">
        <v>60</v>
      </c>
      <c r="I36" s="1" t="s">
        <v>37</v>
      </c>
      <c r="J36" s="1"/>
      <c r="K36" s="1"/>
      <c r="L36" s="1">
        <f t="shared" si="2"/>
        <v>228.66800000000001</v>
      </c>
      <c r="M36" s="1"/>
      <c r="N36" s="1"/>
      <c r="O36" s="1">
        <v>170</v>
      </c>
      <c r="P36" s="1">
        <v>760</v>
      </c>
      <c r="Q36" s="1">
        <f t="shared" si="3"/>
        <v>45.733600000000003</v>
      </c>
      <c r="R36" s="5"/>
      <c r="S36" s="5">
        <f>IFERROR(VLOOKUP(A36,[1]Sheet!$A:$AM,39,0),0)/G36</f>
        <v>190</v>
      </c>
      <c r="T36" s="5"/>
      <c r="U36" s="1"/>
      <c r="V36" s="1">
        <f t="shared" si="4"/>
        <v>35.444159217730508</v>
      </c>
      <c r="W36" s="1">
        <f t="shared" si="5"/>
        <v>35.444159217730508</v>
      </c>
      <c r="X36" s="1">
        <v>109.50020000000001</v>
      </c>
      <c r="Y36" s="1">
        <v>85.315399999999997</v>
      </c>
      <c r="Z36" s="1">
        <v>40.558399999999999</v>
      </c>
      <c r="AA36" s="1">
        <v>112.6086</v>
      </c>
      <c r="AB36" s="1">
        <v>78.438000000000002</v>
      </c>
      <c r="AC36" s="1">
        <v>71.811800000000005</v>
      </c>
      <c r="AD36" s="1">
        <v>90.086799999999997</v>
      </c>
      <c r="AE36" s="1">
        <v>47.686799999999998</v>
      </c>
      <c r="AF36" s="23" t="s">
        <v>69</v>
      </c>
      <c r="AG36" s="1">
        <f t="shared" si="6"/>
        <v>190</v>
      </c>
      <c r="AH36" s="1">
        <f>VLOOKUP(A:A,[2]Sheet!$A:$AM,39,0)</f>
        <v>190</v>
      </c>
      <c r="AI36" s="1"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48</v>
      </c>
      <c r="C37" s="1">
        <v>244</v>
      </c>
      <c r="D37" s="1"/>
      <c r="E37" s="1">
        <v>65</v>
      </c>
      <c r="F37" s="1">
        <v>172</v>
      </c>
      <c r="G37" s="8">
        <v>0.5</v>
      </c>
      <c r="H37" s="1">
        <v>60</v>
      </c>
      <c r="I37" s="1" t="s">
        <v>37</v>
      </c>
      <c r="J37" s="1"/>
      <c r="K37" s="1"/>
      <c r="L37" s="1">
        <f t="shared" si="2"/>
        <v>65</v>
      </c>
      <c r="M37" s="1"/>
      <c r="N37" s="1"/>
      <c r="O37" s="1">
        <v>0</v>
      </c>
      <c r="P37" s="1">
        <v>0</v>
      </c>
      <c r="Q37" s="1">
        <f t="shared" si="3"/>
        <v>13</v>
      </c>
      <c r="R37" s="5">
        <f t="shared" si="8"/>
        <v>62</v>
      </c>
      <c r="S37" s="5">
        <f>IFERROR(VLOOKUP(A37,[1]Sheet!$A:$AM,39,0),0)/G37</f>
        <v>30</v>
      </c>
      <c r="T37" s="5"/>
      <c r="U37" s="1"/>
      <c r="V37" s="1">
        <f t="shared" si="4"/>
        <v>18</v>
      </c>
      <c r="W37" s="1">
        <f t="shared" si="5"/>
        <v>13.23076923076923</v>
      </c>
      <c r="X37" s="1">
        <v>18.8</v>
      </c>
      <c r="Y37" s="1">
        <v>28</v>
      </c>
      <c r="Z37" s="1">
        <v>25.2</v>
      </c>
      <c r="AA37" s="1">
        <v>10.4</v>
      </c>
      <c r="AB37" s="1">
        <v>23.8</v>
      </c>
      <c r="AC37" s="1">
        <v>-0.4</v>
      </c>
      <c r="AD37" s="1">
        <v>6.8</v>
      </c>
      <c r="AE37" s="1">
        <v>18.399999999999999</v>
      </c>
      <c r="AF37" s="1"/>
      <c r="AG37" s="1">
        <f t="shared" si="6"/>
        <v>15</v>
      </c>
      <c r="AH37" s="1">
        <f>VLOOKUP(A:A,[2]Sheet!$A:$AM,39,0)</f>
        <v>15</v>
      </c>
      <c r="AI37" s="1">
        <v>15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78</v>
      </c>
      <c r="B38" s="10" t="s">
        <v>48</v>
      </c>
      <c r="C38" s="10">
        <v>-31</v>
      </c>
      <c r="D38" s="10"/>
      <c r="E38" s="10"/>
      <c r="F38" s="21">
        <v>-31</v>
      </c>
      <c r="G38" s="11">
        <v>0</v>
      </c>
      <c r="H38" s="10"/>
      <c r="I38" s="10" t="s">
        <v>79</v>
      </c>
      <c r="J38" s="10" t="s">
        <v>72</v>
      </c>
      <c r="K38" s="10"/>
      <c r="L38" s="10">
        <f t="shared" ref="L38:L67" si="9">E38-K38</f>
        <v>0</v>
      </c>
      <c r="M38" s="10"/>
      <c r="N38" s="10"/>
      <c r="O38" s="10"/>
      <c r="P38" s="10"/>
      <c r="Q38" s="10">
        <f t="shared" ref="Q38:Q67" si="10">E38/5</f>
        <v>0</v>
      </c>
      <c r="R38" s="12"/>
      <c r="S38" s="12"/>
      <c r="T38" s="12"/>
      <c r="U38" s="10"/>
      <c r="V38" s="10" t="e">
        <f t="shared" ref="V38:V67" si="11">(F38+O38+P38+R38)/Q38</f>
        <v>#DIV/0!</v>
      </c>
      <c r="W38" s="10" t="e">
        <f t="shared" ref="W38:W67" si="12">(F38+O38+P38)/Q38</f>
        <v>#DIV/0!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-0.2</v>
      </c>
      <c r="AE38" s="10">
        <v>0</v>
      </c>
      <c r="AF38" s="10"/>
      <c r="AG38" s="1">
        <f t="shared" si="6"/>
        <v>0</v>
      </c>
      <c r="AH38" s="1">
        <f>VLOOKUP(A:A,[2]Sheet!$A:$AM,39,0)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48</v>
      </c>
      <c r="C39" s="1">
        <v>140</v>
      </c>
      <c r="D39" s="1"/>
      <c r="E39" s="1">
        <v>55</v>
      </c>
      <c r="F39" s="1">
        <v>61</v>
      </c>
      <c r="G39" s="8">
        <v>0.4</v>
      </c>
      <c r="H39" s="1">
        <v>50</v>
      </c>
      <c r="I39" s="1" t="s">
        <v>37</v>
      </c>
      <c r="J39" s="1"/>
      <c r="K39" s="1"/>
      <c r="L39" s="1">
        <f t="shared" si="9"/>
        <v>55</v>
      </c>
      <c r="M39" s="1"/>
      <c r="N39" s="1"/>
      <c r="O39" s="1">
        <v>0</v>
      </c>
      <c r="P39" s="1">
        <v>87.5</v>
      </c>
      <c r="Q39" s="1">
        <f t="shared" si="10"/>
        <v>11</v>
      </c>
      <c r="R39" s="5">
        <f t="shared" ref="R39" si="13">18*Q39-P39-O39-F39</f>
        <v>49.5</v>
      </c>
      <c r="S39" s="5">
        <f>IFERROR(VLOOKUP(A39,[1]Sheet!$A:$AM,39,0),0)/G39</f>
        <v>87.5</v>
      </c>
      <c r="T39" s="5"/>
      <c r="U39" s="1"/>
      <c r="V39" s="1">
        <f t="shared" si="11"/>
        <v>18</v>
      </c>
      <c r="W39" s="1">
        <f t="shared" si="12"/>
        <v>13.5</v>
      </c>
      <c r="X39" s="1">
        <v>0.8</v>
      </c>
      <c r="Y39" s="1">
        <v>6.4</v>
      </c>
      <c r="Z39" s="1">
        <v>17</v>
      </c>
      <c r="AA39" s="1">
        <v>7</v>
      </c>
      <c r="AB39" s="1">
        <v>17.8</v>
      </c>
      <c r="AC39" s="1">
        <v>20.8</v>
      </c>
      <c r="AD39" s="1">
        <v>8.1999999999999993</v>
      </c>
      <c r="AE39" s="1">
        <v>13</v>
      </c>
      <c r="AF39" s="1" t="s">
        <v>81</v>
      </c>
      <c r="AG39" s="1">
        <f t="shared" si="6"/>
        <v>35</v>
      </c>
      <c r="AH39" s="1">
        <f>VLOOKUP(A:A,[2]Sheet!$A:$AM,39,0)</f>
        <v>35</v>
      </c>
      <c r="AI39" s="1">
        <v>35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36</v>
      </c>
      <c r="C40" s="1">
        <v>1401.53</v>
      </c>
      <c r="D40" s="1"/>
      <c r="E40" s="21">
        <f>567.806+E63</f>
        <v>666.17600000000004</v>
      </c>
      <c r="F40" s="21">
        <f>767.472+F63</f>
        <v>704.08199999999999</v>
      </c>
      <c r="G40" s="8">
        <v>1</v>
      </c>
      <c r="H40" s="1">
        <v>40</v>
      </c>
      <c r="I40" s="1" t="s">
        <v>37</v>
      </c>
      <c r="J40" s="1"/>
      <c r="K40" s="1"/>
      <c r="L40" s="1">
        <f t="shared" si="9"/>
        <v>666.17600000000004</v>
      </c>
      <c r="M40" s="1"/>
      <c r="N40" s="1"/>
      <c r="O40" s="1">
        <v>1000</v>
      </c>
      <c r="P40" s="1">
        <v>1000</v>
      </c>
      <c r="Q40" s="1">
        <f t="shared" si="10"/>
        <v>133.23520000000002</v>
      </c>
      <c r="R40" s="5"/>
      <c r="S40" s="5">
        <f>IFERROR(VLOOKUP(A40,[1]Sheet!$A:$AM,39,0),0)/G40</f>
        <v>700</v>
      </c>
      <c r="T40" s="5"/>
      <c r="U40" s="1"/>
      <c r="V40" s="1">
        <f t="shared" si="11"/>
        <v>20.295552526659616</v>
      </c>
      <c r="W40" s="1">
        <f t="shared" si="12"/>
        <v>20.295552526659616</v>
      </c>
      <c r="X40" s="1">
        <v>159.911</v>
      </c>
      <c r="Y40" s="1">
        <v>226.24279999999999</v>
      </c>
      <c r="Z40" s="1">
        <v>103.3708</v>
      </c>
      <c r="AA40" s="1">
        <v>172.51499999999999</v>
      </c>
      <c r="AB40" s="1">
        <v>191.07300000000001</v>
      </c>
      <c r="AC40" s="1">
        <v>175.99979999999999</v>
      </c>
      <c r="AD40" s="1">
        <v>179.94280000000001</v>
      </c>
      <c r="AE40" s="1">
        <v>128.83260000000001</v>
      </c>
      <c r="AF40" s="1"/>
      <c r="AG40" s="1">
        <f t="shared" si="6"/>
        <v>700</v>
      </c>
      <c r="AH40" s="1">
        <f>VLOOKUP(A:A,[2]Sheet!$A:$AM,39,0)</f>
        <v>700</v>
      </c>
      <c r="AI40" s="1">
        <v>700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83</v>
      </c>
      <c r="B41" s="10" t="s">
        <v>36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79</v>
      </c>
      <c r="J41" s="10"/>
      <c r="K41" s="10"/>
      <c r="L41" s="10">
        <f t="shared" si="9"/>
        <v>0</v>
      </c>
      <c r="M41" s="10"/>
      <c r="N41" s="10"/>
      <c r="O41" s="10"/>
      <c r="P41" s="10"/>
      <c r="Q41" s="10">
        <f t="shared" si="10"/>
        <v>0</v>
      </c>
      <c r="R41" s="12"/>
      <c r="S41" s="12"/>
      <c r="T41" s="12"/>
      <c r="U41" s="10"/>
      <c r="V41" s="10" t="e">
        <f t="shared" si="11"/>
        <v>#DIV/0!</v>
      </c>
      <c r="W41" s="10" t="e">
        <f t="shared" si="12"/>
        <v>#DIV/0!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/>
      <c r="AG41" s="1">
        <f t="shared" si="6"/>
        <v>0</v>
      </c>
      <c r="AH41" s="1">
        <f>VLOOKUP(A:A,[2]Sheet!$A:$AM,39,0)</f>
        <v>0</v>
      </c>
      <c r="AI41" s="1"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36</v>
      </c>
      <c r="C42" s="1">
        <v>82.834999999999994</v>
      </c>
      <c r="D42" s="1"/>
      <c r="E42" s="1">
        <v>72.171999999999997</v>
      </c>
      <c r="F42" s="1">
        <v>0.123</v>
      </c>
      <c r="G42" s="8">
        <v>1</v>
      </c>
      <c r="H42" s="1">
        <v>70</v>
      </c>
      <c r="I42" s="1" t="s">
        <v>37</v>
      </c>
      <c r="J42" s="1"/>
      <c r="K42" s="1"/>
      <c r="L42" s="1">
        <f t="shared" si="9"/>
        <v>72.171999999999997</v>
      </c>
      <c r="M42" s="1"/>
      <c r="N42" s="1"/>
      <c r="O42" s="1">
        <v>300</v>
      </c>
      <c r="P42" s="1">
        <v>150</v>
      </c>
      <c r="Q42" s="1">
        <f t="shared" si="10"/>
        <v>14.4344</v>
      </c>
      <c r="R42" s="5"/>
      <c r="S42" s="5">
        <f>IFERROR(VLOOKUP(A42,[1]Sheet!$A:$AM,39,0),0)/G42</f>
        <v>150</v>
      </c>
      <c r="T42" s="5"/>
      <c r="U42" s="1"/>
      <c r="V42" s="1">
        <f t="shared" si="11"/>
        <v>31.184046444604554</v>
      </c>
      <c r="W42" s="1">
        <f t="shared" si="12"/>
        <v>31.184046444604554</v>
      </c>
      <c r="X42" s="1">
        <v>38.240600000000001</v>
      </c>
      <c r="Y42" s="1">
        <v>44.201000000000001</v>
      </c>
      <c r="Z42" s="1">
        <v>23.965399999999999</v>
      </c>
      <c r="AA42" s="1">
        <v>16.132000000000001</v>
      </c>
      <c r="AB42" s="1">
        <v>27.191600000000001</v>
      </c>
      <c r="AC42" s="1">
        <v>46.450200000000002</v>
      </c>
      <c r="AD42" s="1">
        <v>21.010200000000001</v>
      </c>
      <c r="AE42" s="1">
        <v>24.505199999999999</v>
      </c>
      <c r="AF42" s="1"/>
      <c r="AG42" s="1">
        <f t="shared" si="6"/>
        <v>150</v>
      </c>
      <c r="AH42" s="1">
        <f>VLOOKUP(A:A,[2]Sheet!$A:$AM,39,0)</f>
        <v>150</v>
      </c>
      <c r="AI42" s="1">
        <v>150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48</v>
      </c>
      <c r="C43" s="1">
        <v>813</v>
      </c>
      <c r="D43" s="1"/>
      <c r="E43" s="21">
        <f>684+E64</f>
        <v>761</v>
      </c>
      <c r="F43" s="21">
        <f>17+F64</f>
        <v>-20</v>
      </c>
      <c r="G43" s="8">
        <v>0.4</v>
      </c>
      <c r="H43" s="1">
        <v>40</v>
      </c>
      <c r="I43" s="1" t="s">
        <v>37</v>
      </c>
      <c r="J43" s="1"/>
      <c r="K43" s="1"/>
      <c r="L43" s="1">
        <f t="shared" si="9"/>
        <v>761</v>
      </c>
      <c r="M43" s="1"/>
      <c r="N43" s="1"/>
      <c r="O43" s="1">
        <v>750</v>
      </c>
      <c r="P43" s="1">
        <v>875</v>
      </c>
      <c r="Q43" s="1">
        <f t="shared" si="10"/>
        <v>152.19999999999999</v>
      </c>
      <c r="R43" s="5">
        <f t="shared" ref="R43:R50" si="14">18*Q43-P43-O43-F43</f>
        <v>1134.5999999999999</v>
      </c>
      <c r="S43" s="5">
        <f>IFERROR(VLOOKUP(A43,[1]Sheet!$A:$AM,39,0),0)/G43</f>
        <v>1000</v>
      </c>
      <c r="T43" s="5"/>
      <c r="U43" s="1"/>
      <c r="V43" s="1">
        <f t="shared" si="11"/>
        <v>18</v>
      </c>
      <c r="W43" s="1">
        <f t="shared" si="12"/>
        <v>10.54533508541393</v>
      </c>
      <c r="X43" s="1">
        <v>148.19999999999999</v>
      </c>
      <c r="Y43" s="1">
        <v>162.80000000000001</v>
      </c>
      <c r="Z43" s="1">
        <v>88.8</v>
      </c>
      <c r="AA43" s="1">
        <v>98.2</v>
      </c>
      <c r="AB43" s="1">
        <v>104.4</v>
      </c>
      <c r="AC43" s="1">
        <v>111.6</v>
      </c>
      <c r="AD43" s="1">
        <v>94.2</v>
      </c>
      <c r="AE43" s="1">
        <v>86.4</v>
      </c>
      <c r="AF43" s="1"/>
      <c r="AG43" s="1">
        <f t="shared" si="6"/>
        <v>400</v>
      </c>
      <c r="AH43" s="1">
        <f>VLOOKUP(A:A,[2]Sheet!$A:$AM,39,0)</f>
        <v>400</v>
      </c>
      <c r="AI43" s="1">
        <v>400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86</v>
      </c>
      <c r="B44" s="10" t="s">
        <v>36</v>
      </c>
      <c r="C44" s="10">
        <v>279.5</v>
      </c>
      <c r="D44" s="10"/>
      <c r="E44" s="10">
        <v>196.40199999999999</v>
      </c>
      <c r="F44" s="10">
        <v>24.690999999999999</v>
      </c>
      <c r="G44" s="11">
        <v>0</v>
      </c>
      <c r="H44" s="10">
        <v>40</v>
      </c>
      <c r="I44" s="10" t="s">
        <v>118</v>
      </c>
      <c r="J44" s="10"/>
      <c r="K44" s="10"/>
      <c r="L44" s="10">
        <f t="shared" si="9"/>
        <v>196.40199999999999</v>
      </c>
      <c r="M44" s="10"/>
      <c r="N44" s="10"/>
      <c r="O44" s="10">
        <v>400</v>
      </c>
      <c r="P44" s="10">
        <v>420</v>
      </c>
      <c r="Q44" s="10">
        <f t="shared" si="10"/>
        <v>39.2804</v>
      </c>
      <c r="R44" s="12"/>
      <c r="S44" s="12"/>
      <c r="T44" s="12"/>
      <c r="U44" s="10"/>
      <c r="V44" s="10">
        <f t="shared" si="11"/>
        <v>21.504134377450331</v>
      </c>
      <c r="W44" s="10">
        <f t="shared" si="12"/>
        <v>21.504134377450331</v>
      </c>
      <c r="X44" s="10">
        <v>70.917600000000007</v>
      </c>
      <c r="Y44" s="10">
        <v>89.366799999999998</v>
      </c>
      <c r="Z44" s="10">
        <v>38.957799999999999</v>
      </c>
      <c r="AA44" s="10">
        <v>46.474800000000002</v>
      </c>
      <c r="AB44" s="10">
        <v>58.183799999999998</v>
      </c>
      <c r="AC44" s="10">
        <v>54.8322</v>
      </c>
      <c r="AD44" s="10">
        <v>66.798599999999993</v>
      </c>
      <c r="AE44" s="10">
        <v>45.824199999999998</v>
      </c>
      <c r="AF44" s="10" t="s">
        <v>119</v>
      </c>
      <c r="AG44" s="10">
        <f t="shared" si="6"/>
        <v>0</v>
      </c>
      <c r="AH44" s="10">
        <f>VLOOKUP(A:A,[2]Sheet!$A:$AM,39,0)</f>
        <v>0</v>
      </c>
      <c r="AI44" s="10"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36</v>
      </c>
      <c r="C45" s="1">
        <v>586.98699999999997</v>
      </c>
      <c r="D45" s="1"/>
      <c r="E45" s="21">
        <f>127.224+E65</f>
        <v>207.23700000000002</v>
      </c>
      <c r="F45" s="21">
        <f>442.335+F65</f>
        <v>392.08699999999999</v>
      </c>
      <c r="G45" s="8">
        <v>1</v>
      </c>
      <c r="H45" s="1">
        <v>60</v>
      </c>
      <c r="I45" s="1" t="s">
        <v>37</v>
      </c>
      <c r="J45" s="1"/>
      <c r="K45" s="1"/>
      <c r="L45" s="1">
        <f t="shared" si="9"/>
        <v>207.23700000000002</v>
      </c>
      <c r="M45" s="1"/>
      <c r="N45" s="1"/>
      <c r="O45" s="1">
        <v>350</v>
      </c>
      <c r="P45" s="1">
        <v>170</v>
      </c>
      <c r="Q45" s="1">
        <f t="shared" si="10"/>
        <v>41.447400000000002</v>
      </c>
      <c r="R45" s="5"/>
      <c r="S45" s="5">
        <f>IFERROR(VLOOKUP(A45,[1]Sheet!$A:$AM,39,0),0)/G45</f>
        <v>300</v>
      </c>
      <c r="T45" s="5"/>
      <c r="U45" s="1"/>
      <c r="V45" s="1">
        <f t="shared" si="11"/>
        <v>22.005891805034814</v>
      </c>
      <c r="W45" s="1">
        <f t="shared" si="12"/>
        <v>22.005891805034814</v>
      </c>
      <c r="X45" s="1">
        <v>48.029000000000003</v>
      </c>
      <c r="Y45" s="1">
        <v>79.710799999999992</v>
      </c>
      <c r="Z45" s="1">
        <v>45.574800000000003</v>
      </c>
      <c r="AA45" s="1">
        <v>48.013599999999997</v>
      </c>
      <c r="AB45" s="1">
        <v>54.533200000000001</v>
      </c>
      <c r="AC45" s="1">
        <v>73.979199999999992</v>
      </c>
      <c r="AD45" s="1">
        <v>49.097999999999999</v>
      </c>
      <c r="AE45" s="1">
        <v>50.760800000000003</v>
      </c>
      <c r="AF45" s="1"/>
      <c r="AG45" s="1">
        <f t="shared" si="6"/>
        <v>300</v>
      </c>
      <c r="AH45" s="1">
        <f>VLOOKUP(A:A,[2]Sheet!$A:$AM,39,0)</f>
        <v>300</v>
      </c>
      <c r="AI45" s="1">
        <v>300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36</v>
      </c>
      <c r="C46" s="1">
        <v>138.846</v>
      </c>
      <c r="D46" s="1"/>
      <c r="E46" s="1">
        <v>2.5259999999999998</v>
      </c>
      <c r="F46" s="1">
        <v>103.92400000000001</v>
      </c>
      <c r="G46" s="8">
        <v>1</v>
      </c>
      <c r="H46" s="1">
        <v>50</v>
      </c>
      <c r="I46" s="1" t="s">
        <v>37</v>
      </c>
      <c r="J46" s="1"/>
      <c r="K46" s="1"/>
      <c r="L46" s="1">
        <f t="shared" si="9"/>
        <v>2.5259999999999998</v>
      </c>
      <c r="M46" s="1"/>
      <c r="N46" s="1"/>
      <c r="O46" s="1">
        <v>50</v>
      </c>
      <c r="P46" s="1">
        <v>15</v>
      </c>
      <c r="Q46" s="1">
        <f t="shared" si="10"/>
        <v>0.50519999999999998</v>
      </c>
      <c r="R46" s="5"/>
      <c r="S46" s="5">
        <f>IFERROR(VLOOKUP(A46,[1]Sheet!$A:$AM,39,0),0)/G46</f>
        <v>50</v>
      </c>
      <c r="T46" s="5"/>
      <c r="U46" s="1"/>
      <c r="V46" s="1">
        <f t="shared" si="11"/>
        <v>334.37054631828983</v>
      </c>
      <c r="W46" s="1">
        <f t="shared" si="12"/>
        <v>334.37054631828983</v>
      </c>
      <c r="X46" s="1">
        <v>6.7165999999999997</v>
      </c>
      <c r="Y46" s="1">
        <v>13.8034</v>
      </c>
      <c r="Z46" s="1">
        <v>8.3033999999999999</v>
      </c>
      <c r="AA46" s="1">
        <v>11.757999999999999</v>
      </c>
      <c r="AB46" s="1">
        <v>9.4796000000000014</v>
      </c>
      <c r="AC46" s="1">
        <v>13.783200000000001</v>
      </c>
      <c r="AD46" s="1">
        <v>13.698399999999999</v>
      </c>
      <c r="AE46" s="1">
        <v>7.4922000000000004</v>
      </c>
      <c r="AF46" s="23" t="s">
        <v>69</v>
      </c>
      <c r="AG46" s="1">
        <f t="shared" si="6"/>
        <v>50</v>
      </c>
      <c r="AH46" s="1">
        <f>VLOOKUP(A:A,[2]Sheet!$A:$AM,39,0)</f>
        <v>50</v>
      </c>
      <c r="AI46" s="1"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48</v>
      </c>
      <c r="C47" s="1">
        <v>129</v>
      </c>
      <c r="D47" s="1"/>
      <c r="E47" s="1">
        <v>65</v>
      </c>
      <c r="F47" s="1">
        <v>38</v>
      </c>
      <c r="G47" s="8">
        <v>0.45</v>
      </c>
      <c r="H47" s="1">
        <v>50</v>
      </c>
      <c r="I47" s="1" t="s">
        <v>37</v>
      </c>
      <c r="J47" s="1"/>
      <c r="K47" s="1"/>
      <c r="L47" s="1">
        <f t="shared" si="9"/>
        <v>65</v>
      </c>
      <c r="M47" s="1"/>
      <c r="N47" s="1"/>
      <c r="O47" s="1">
        <v>111.1111111111111</v>
      </c>
      <c r="P47" s="1">
        <v>166.66666666666671</v>
      </c>
      <c r="Q47" s="1">
        <f t="shared" si="10"/>
        <v>13</v>
      </c>
      <c r="R47" s="5"/>
      <c r="S47" s="5">
        <f>IFERROR(VLOOKUP(A47,[1]Sheet!$A:$AM,39,0),0)/G47</f>
        <v>122.22222222222221</v>
      </c>
      <c r="T47" s="5"/>
      <c r="U47" s="1"/>
      <c r="V47" s="1">
        <f t="shared" si="11"/>
        <v>24.290598290598293</v>
      </c>
      <c r="W47" s="1">
        <f t="shared" si="12"/>
        <v>24.290598290598293</v>
      </c>
      <c r="X47" s="1">
        <v>27</v>
      </c>
      <c r="Y47" s="1">
        <v>33.6</v>
      </c>
      <c r="Z47" s="1">
        <v>17</v>
      </c>
      <c r="AA47" s="1">
        <v>11.2</v>
      </c>
      <c r="AB47" s="1">
        <v>23.8</v>
      </c>
      <c r="AC47" s="1">
        <v>29</v>
      </c>
      <c r="AD47" s="1">
        <v>27.2</v>
      </c>
      <c r="AE47" s="1">
        <v>25.8</v>
      </c>
      <c r="AF47" s="1"/>
      <c r="AG47" s="1">
        <f t="shared" si="6"/>
        <v>55</v>
      </c>
      <c r="AH47" s="1">
        <f>VLOOKUP(A:A,[2]Sheet!$A:$AM,39,0)</f>
        <v>55</v>
      </c>
      <c r="AI47" s="1">
        <v>55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48</v>
      </c>
      <c r="C48" s="1">
        <v>250</v>
      </c>
      <c r="D48" s="1"/>
      <c r="E48" s="1">
        <v>130</v>
      </c>
      <c r="F48" s="1">
        <v>91</v>
      </c>
      <c r="G48" s="8">
        <v>0.4</v>
      </c>
      <c r="H48" s="1">
        <v>50</v>
      </c>
      <c r="I48" s="1" t="s">
        <v>37</v>
      </c>
      <c r="J48" s="1"/>
      <c r="K48" s="1"/>
      <c r="L48" s="1">
        <f t="shared" si="9"/>
        <v>130</v>
      </c>
      <c r="M48" s="1"/>
      <c r="N48" s="1"/>
      <c r="O48" s="1">
        <v>175</v>
      </c>
      <c r="P48" s="1">
        <v>187.5</v>
      </c>
      <c r="Q48" s="1">
        <f t="shared" si="10"/>
        <v>26</v>
      </c>
      <c r="R48" s="5">
        <f t="shared" si="14"/>
        <v>14.5</v>
      </c>
      <c r="S48" s="5">
        <f>IFERROR(VLOOKUP(A48,[1]Sheet!$A:$AM,39,0),0)/G48</f>
        <v>200</v>
      </c>
      <c r="T48" s="5"/>
      <c r="U48" s="1"/>
      <c r="V48" s="1">
        <f t="shared" si="11"/>
        <v>18</v>
      </c>
      <c r="W48" s="1">
        <f t="shared" si="12"/>
        <v>17.442307692307693</v>
      </c>
      <c r="X48" s="1">
        <v>31.4</v>
      </c>
      <c r="Y48" s="1">
        <v>54.4</v>
      </c>
      <c r="Z48" s="1">
        <v>33</v>
      </c>
      <c r="AA48" s="1">
        <v>11.2</v>
      </c>
      <c r="AB48" s="1">
        <v>41.4</v>
      </c>
      <c r="AC48" s="1">
        <v>26.2</v>
      </c>
      <c r="AD48" s="1">
        <v>50.2</v>
      </c>
      <c r="AE48" s="1">
        <v>25.8</v>
      </c>
      <c r="AF48" s="1"/>
      <c r="AG48" s="1">
        <f t="shared" si="6"/>
        <v>80</v>
      </c>
      <c r="AH48" s="1">
        <f>VLOOKUP(A:A,[2]Sheet!$A:$AM,39,0)</f>
        <v>80</v>
      </c>
      <c r="AI48" s="1">
        <v>80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36</v>
      </c>
      <c r="C49" s="1">
        <v>137.459</v>
      </c>
      <c r="D49" s="1"/>
      <c r="E49" s="1">
        <v>49.859000000000002</v>
      </c>
      <c r="F49" s="1">
        <v>80.989000000000004</v>
      </c>
      <c r="G49" s="8">
        <v>1</v>
      </c>
      <c r="H49" s="1">
        <v>50</v>
      </c>
      <c r="I49" s="1" t="s">
        <v>37</v>
      </c>
      <c r="J49" s="1"/>
      <c r="K49" s="1"/>
      <c r="L49" s="1">
        <f t="shared" si="9"/>
        <v>49.859000000000002</v>
      </c>
      <c r="M49" s="1"/>
      <c r="N49" s="1"/>
      <c r="O49" s="1">
        <v>100</v>
      </c>
      <c r="P49" s="1">
        <v>0</v>
      </c>
      <c r="Q49" s="1">
        <f t="shared" si="10"/>
        <v>9.9718</v>
      </c>
      <c r="R49" s="5"/>
      <c r="S49" s="5">
        <f>IFERROR(VLOOKUP(A49,[1]Sheet!$A:$AM,39,0),0)/G49</f>
        <v>70</v>
      </c>
      <c r="T49" s="5"/>
      <c r="U49" s="1"/>
      <c r="V49" s="1">
        <f t="shared" si="11"/>
        <v>18.150083234721915</v>
      </c>
      <c r="W49" s="1">
        <f t="shared" si="12"/>
        <v>18.150083234721915</v>
      </c>
      <c r="X49" s="1">
        <v>11.7598</v>
      </c>
      <c r="Y49" s="1">
        <v>15.9208</v>
      </c>
      <c r="Z49" s="1">
        <v>14.7422</v>
      </c>
      <c r="AA49" s="1">
        <v>10.381</v>
      </c>
      <c r="AB49" s="1">
        <v>12.5642</v>
      </c>
      <c r="AC49" s="1">
        <v>17.967400000000001</v>
      </c>
      <c r="AD49" s="1">
        <v>13.9808</v>
      </c>
      <c r="AE49" s="1">
        <v>10.917</v>
      </c>
      <c r="AF49" s="1"/>
      <c r="AG49" s="1">
        <f t="shared" si="6"/>
        <v>70</v>
      </c>
      <c r="AH49" s="1">
        <f>VLOOKUP(A:A,[2]Sheet!$A:$AM,39,0)</f>
        <v>70</v>
      </c>
      <c r="AI49" s="1">
        <v>70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48</v>
      </c>
      <c r="C50" s="1">
        <v>829</v>
      </c>
      <c r="D50" s="1"/>
      <c r="E50" s="1">
        <v>378</v>
      </c>
      <c r="F50" s="1">
        <v>425</v>
      </c>
      <c r="G50" s="8">
        <v>0.45</v>
      </c>
      <c r="H50" s="1">
        <v>50</v>
      </c>
      <c r="I50" s="1" t="s">
        <v>37</v>
      </c>
      <c r="J50" s="1"/>
      <c r="K50" s="1"/>
      <c r="L50" s="1">
        <f t="shared" si="9"/>
        <v>378</v>
      </c>
      <c r="M50" s="1"/>
      <c r="N50" s="1"/>
      <c r="O50" s="1">
        <v>288.88888888888891</v>
      </c>
      <c r="P50" s="1">
        <v>333.33333333333331</v>
      </c>
      <c r="Q50" s="1">
        <f t="shared" si="10"/>
        <v>75.599999999999994</v>
      </c>
      <c r="R50" s="5">
        <f t="shared" si="14"/>
        <v>313.57777777777778</v>
      </c>
      <c r="S50" s="5">
        <f>IFERROR(VLOOKUP(A50,[1]Sheet!$A:$AM,39,0),0)/G50</f>
        <v>377.77777777777777</v>
      </c>
      <c r="T50" s="5"/>
      <c r="U50" s="1"/>
      <c r="V50" s="1">
        <f t="shared" si="11"/>
        <v>18</v>
      </c>
      <c r="W50" s="1">
        <f t="shared" si="12"/>
        <v>13.852145796590241</v>
      </c>
      <c r="X50" s="1">
        <v>56.4</v>
      </c>
      <c r="Y50" s="1">
        <v>80.599999999999994</v>
      </c>
      <c r="Z50" s="1">
        <v>56.2</v>
      </c>
      <c r="AA50" s="1">
        <v>74.599999999999994</v>
      </c>
      <c r="AB50" s="1">
        <v>72.400000000000006</v>
      </c>
      <c r="AC50" s="1">
        <v>70.599999999999994</v>
      </c>
      <c r="AD50" s="1">
        <v>76.599999999999994</v>
      </c>
      <c r="AE50" s="1">
        <v>67.2</v>
      </c>
      <c r="AF50" s="1"/>
      <c r="AG50" s="1">
        <f t="shared" si="6"/>
        <v>170</v>
      </c>
      <c r="AH50" s="1">
        <f>VLOOKUP(A:A,[2]Sheet!$A:$AM,39,0)</f>
        <v>170</v>
      </c>
      <c r="AI50" s="1">
        <v>170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48</v>
      </c>
      <c r="C51" s="1">
        <v>370</v>
      </c>
      <c r="D51" s="1"/>
      <c r="E51" s="1">
        <v>57</v>
      </c>
      <c r="F51" s="1">
        <v>293</v>
      </c>
      <c r="G51" s="8">
        <v>0.17</v>
      </c>
      <c r="H51" s="1">
        <v>180</v>
      </c>
      <c r="I51" s="1" t="s">
        <v>37</v>
      </c>
      <c r="J51" s="1"/>
      <c r="K51" s="1"/>
      <c r="L51" s="1">
        <f t="shared" si="9"/>
        <v>57</v>
      </c>
      <c r="M51" s="1"/>
      <c r="N51" s="1"/>
      <c r="O51" s="1">
        <v>0</v>
      </c>
      <c r="P51" s="1">
        <v>0</v>
      </c>
      <c r="Q51" s="1">
        <f t="shared" si="10"/>
        <v>11.4</v>
      </c>
      <c r="R51" s="5"/>
      <c r="S51" s="5">
        <f>IFERROR(VLOOKUP(A51,[1]Sheet!$A:$AM,39,0),0)/G51</f>
        <v>0</v>
      </c>
      <c r="T51" s="5"/>
      <c r="U51" s="1"/>
      <c r="V51" s="1">
        <f t="shared" si="11"/>
        <v>25.701754385964911</v>
      </c>
      <c r="W51" s="1">
        <f t="shared" si="12"/>
        <v>25.701754385964911</v>
      </c>
      <c r="X51" s="1">
        <v>10.6</v>
      </c>
      <c r="Y51" s="1">
        <v>12.2</v>
      </c>
      <c r="Z51" s="1">
        <v>6.6</v>
      </c>
      <c r="AA51" s="1">
        <v>5.4</v>
      </c>
      <c r="AB51" s="1">
        <v>13.2</v>
      </c>
      <c r="AC51" s="1">
        <v>10.4</v>
      </c>
      <c r="AD51" s="1">
        <v>3.6</v>
      </c>
      <c r="AE51" s="1">
        <v>13.6</v>
      </c>
      <c r="AF51" s="23" t="s">
        <v>69</v>
      </c>
      <c r="AG51" s="1">
        <f t="shared" si="6"/>
        <v>0</v>
      </c>
      <c r="AH51" s="1">
        <f>VLOOKUP(A:A,[2]Sheet!$A:$AM,39,0)</f>
        <v>0</v>
      </c>
      <c r="AI51" s="1"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48</v>
      </c>
      <c r="C52" s="1">
        <v>204</v>
      </c>
      <c r="D52" s="1"/>
      <c r="E52" s="21">
        <f>155+E66</f>
        <v>177</v>
      </c>
      <c r="F52" s="21">
        <f>27+F66</f>
        <v>5</v>
      </c>
      <c r="G52" s="8">
        <v>0.17</v>
      </c>
      <c r="H52" s="1">
        <v>180</v>
      </c>
      <c r="I52" s="1" t="s">
        <v>37</v>
      </c>
      <c r="J52" s="1"/>
      <c r="K52" s="1"/>
      <c r="L52" s="1">
        <f t="shared" si="9"/>
        <v>177</v>
      </c>
      <c r="M52" s="1"/>
      <c r="N52" s="1"/>
      <c r="O52" s="1">
        <v>0</v>
      </c>
      <c r="P52" s="1">
        <v>0</v>
      </c>
      <c r="Q52" s="1">
        <f t="shared" si="10"/>
        <v>35.4</v>
      </c>
      <c r="R52" s="5">
        <f>8*Q52-P52-O52-F52</f>
        <v>278.2</v>
      </c>
      <c r="S52" s="5">
        <f>IFERROR(VLOOKUP(A52,[1]Sheet!$A:$AM,39,0),0)/G52</f>
        <v>205.88235294117646</v>
      </c>
      <c r="T52" s="5"/>
      <c r="U52" s="1"/>
      <c r="V52" s="1">
        <f t="shared" si="11"/>
        <v>8</v>
      </c>
      <c r="W52" s="1">
        <f t="shared" si="12"/>
        <v>0.14124293785310735</v>
      </c>
      <c r="X52" s="1">
        <v>21</v>
      </c>
      <c r="Y52" s="1">
        <v>33.4</v>
      </c>
      <c r="Z52" s="1">
        <v>24.4</v>
      </c>
      <c r="AA52" s="1">
        <v>2.8</v>
      </c>
      <c r="AB52" s="1">
        <v>13.2</v>
      </c>
      <c r="AC52" s="1">
        <v>21.4</v>
      </c>
      <c r="AD52" s="1">
        <v>12.6</v>
      </c>
      <c r="AE52" s="1">
        <v>14.6</v>
      </c>
      <c r="AF52" s="1"/>
      <c r="AG52" s="1">
        <f t="shared" si="6"/>
        <v>35</v>
      </c>
      <c r="AH52" s="1">
        <f>VLOOKUP(A:A,[2]Sheet!$A:$AM,39,0)</f>
        <v>35</v>
      </c>
      <c r="AI52" s="1">
        <v>35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95</v>
      </c>
      <c r="B53" s="13" t="s">
        <v>36</v>
      </c>
      <c r="C53" s="13">
        <v>21.108000000000001</v>
      </c>
      <c r="D53" s="13"/>
      <c r="E53" s="21">
        <v>15.273</v>
      </c>
      <c r="F53" s="13"/>
      <c r="G53" s="14">
        <v>0</v>
      </c>
      <c r="H53" s="13"/>
      <c r="I53" s="13" t="s">
        <v>96</v>
      </c>
      <c r="J53" s="13" t="s">
        <v>49</v>
      </c>
      <c r="K53" s="13"/>
      <c r="L53" s="13">
        <f t="shared" si="9"/>
        <v>15.273</v>
      </c>
      <c r="M53" s="13"/>
      <c r="N53" s="13"/>
      <c r="O53" s="13"/>
      <c r="P53" s="13"/>
      <c r="Q53" s="13">
        <f t="shared" si="10"/>
        <v>3.0545999999999998</v>
      </c>
      <c r="R53" s="15"/>
      <c r="S53" s="15"/>
      <c r="T53" s="15"/>
      <c r="U53" s="13"/>
      <c r="V53" s="13">
        <f t="shared" si="11"/>
        <v>0</v>
      </c>
      <c r="W53" s="13">
        <f t="shared" si="12"/>
        <v>0</v>
      </c>
      <c r="X53" s="13">
        <v>8.920399999999999</v>
      </c>
      <c r="Y53" s="13">
        <v>6.1425999999999998</v>
      </c>
      <c r="Z53" s="13">
        <v>4.9412000000000003</v>
      </c>
      <c r="AA53" s="13">
        <v>3.4994000000000001</v>
      </c>
      <c r="AB53" s="13">
        <v>5.0663999999999998</v>
      </c>
      <c r="AC53" s="13">
        <v>6.2412000000000001</v>
      </c>
      <c r="AD53" s="13">
        <v>4.2472000000000003</v>
      </c>
      <c r="AE53" s="13">
        <v>7.4686000000000003</v>
      </c>
      <c r="AF53" s="13"/>
      <c r="AG53" s="1">
        <f t="shared" si="6"/>
        <v>0</v>
      </c>
      <c r="AH53" s="1">
        <f>VLOOKUP(A:A,[2]Sheet!$A:$AM,39,0)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97</v>
      </c>
      <c r="B54" s="13" t="s">
        <v>48</v>
      </c>
      <c r="C54" s="13">
        <v>45</v>
      </c>
      <c r="D54" s="13"/>
      <c r="E54" s="21">
        <v>64</v>
      </c>
      <c r="F54" s="21">
        <v>-23</v>
      </c>
      <c r="G54" s="14">
        <v>0</v>
      </c>
      <c r="H54" s="13"/>
      <c r="I54" s="13" t="s">
        <v>96</v>
      </c>
      <c r="J54" s="13" t="s">
        <v>50</v>
      </c>
      <c r="K54" s="13"/>
      <c r="L54" s="13">
        <f t="shared" si="9"/>
        <v>64</v>
      </c>
      <c r="M54" s="13"/>
      <c r="N54" s="13"/>
      <c r="O54" s="13"/>
      <c r="P54" s="13"/>
      <c r="Q54" s="13">
        <f t="shared" si="10"/>
        <v>12.8</v>
      </c>
      <c r="R54" s="15"/>
      <c r="S54" s="15"/>
      <c r="T54" s="15"/>
      <c r="U54" s="13"/>
      <c r="V54" s="13">
        <f t="shared" si="11"/>
        <v>-1.796875</v>
      </c>
      <c r="W54" s="13">
        <f t="shared" si="12"/>
        <v>-1.796875</v>
      </c>
      <c r="X54" s="13">
        <v>15.8</v>
      </c>
      <c r="Y54" s="13">
        <v>15</v>
      </c>
      <c r="Z54" s="13">
        <v>14</v>
      </c>
      <c r="AA54" s="13">
        <v>12.6</v>
      </c>
      <c r="AB54" s="13">
        <v>10</v>
      </c>
      <c r="AC54" s="13">
        <v>17.2</v>
      </c>
      <c r="AD54" s="13">
        <v>15.4</v>
      </c>
      <c r="AE54" s="13">
        <v>9.4</v>
      </c>
      <c r="AF54" s="13"/>
      <c r="AG54" s="1">
        <f t="shared" si="6"/>
        <v>0</v>
      </c>
      <c r="AH54" s="1">
        <f>VLOOKUP(A:A,[2]Sheet!$A:$AM,39,0)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98</v>
      </c>
      <c r="B55" s="13" t="s">
        <v>36</v>
      </c>
      <c r="C55" s="13">
        <v>15.941000000000001</v>
      </c>
      <c r="D55" s="13"/>
      <c r="E55" s="21">
        <v>27.539000000000001</v>
      </c>
      <c r="F55" s="21">
        <v>-11.598000000000001</v>
      </c>
      <c r="G55" s="14">
        <v>0</v>
      </c>
      <c r="H55" s="13"/>
      <c r="I55" s="13" t="s">
        <v>96</v>
      </c>
      <c r="J55" s="13" t="s">
        <v>58</v>
      </c>
      <c r="K55" s="13"/>
      <c r="L55" s="13">
        <f t="shared" si="9"/>
        <v>27.539000000000001</v>
      </c>
      <c r="M55" s="13"/>
      <c r="N55" s="13"/>
      <c r="O55" s="13"/>
      <c r="P55" s="13"/>
      <c r="Q55" s="13">
        <f t="shared" si="10"/>
        <v>5.5078000000000005</v>
      </c>
      <c r="R55" s="15"/>
      <c r="S55" s="15"/>
      <c r="T55" s="15"/>
      <c r="U55" s="13"/>
      <c r="V55" s="13">
        <f t="shared" si="11"/>
        <v>-2.1057409491993173</v>
      </c>
      <c r="W55" s="13">
        <f t="shared" si="12"/>
        <v>-2.1057409491993173</v>
      </c>
      <c r="X55" s="13">
        <v>4.9828000000000001</v>
      </c>
      <c r="Y55" s="13">
        <v>2.8896000000000002</v>
      </c>
      <c r="Z55" s="13">
        <v>2.3967999999999998</v>
      </c>
      <c r="AA55" s="13">
        <v>5.0686</v>
      </c>
      <c r="AB55" s="13">
        <v>4.8994</v>
      </c>
      <c r="AC55" s="13">
        <v>2.0022000000000002</v>
      </c>
      <c r="AD55" s="13">
        <v>5.5270000000000001</v>
      </c>
      <c r="AE55" s="13">
        <v>2.3443999999999998</v>
      </c>
      <c r="AF55" s="13"/>
      <c r="AG55" s="1">
        <f t="shared" si="6"/>
        <v>0</v>
      </c>
      <c r="AH55" s="1">
        <f>VLOOKUP(A:A,[2]Sheet!$A:$AM,39,0)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99</v>
      </c>
      <c r="B56" s="13" t="s">
        <v>48</v>
      </c>
      <c r="C56" s="13">
        <v>-6.9210000000000003</v>
      </c>
      <c r="D56" s="13"/>
      <c r="E56" s="21">
        <v>16.033999999999999</v>
      </c>
      <c r="F56" s="21">
        <v>-22.954999999999998</v>
      </c>
      <c r="G56" s="14">
        <v>0</v>
      </c>
      <c r="H56" s="13"/>
      <c r="I56" s="13" t="s">
        <v>96</v>
      </c>
      <c r="J56" s="13" t="s">
        <v>61</v>
      </c>
      <c r="K56" s="13"/>
      <c r="L56" s="13">
        <f t="shared" si="9"/>
        <v>16.033999999999999</v>
      </c>
      <c r="M56" s="13"/>
      <c r="N56" s="13"/>
      <c r="O56" s="13"/>
      <c r="P56" s="13"/>
      <c r="Q56" s="13">
        <f t="shared" si="10"/>
        <v>3.2067999999999999</v>
      </c>
      <c r="R56" s="15"/>
      <c r="S56" s="15"/>
      <c r="T56" s="15"/>
      <c r="U56" s="13"/>
      <c r="V56" s="13">
        <f t="shared" si="11"/>
        <v>-7.1582262691779963</v>
      </c>
      <c r="W56" s="13">
        <f t="shared" si="12"/>
        <v>-7.1582262691779963</v>
      </c>
      <c r="X56" s="13">
        <v>1.3842000000000001</v>
      </c>
      <c r="Y56" s="13">
        <v>14.4564</v>
      </c>
      <c r="Z56" s="13">
        <v>3.9980000000000002</v>
      </c>
      <c r="AA56" s="13">
        <v>8.0655999999999999</v>
      </c>
      <c r="AB56" s="13">
        <v>10.5006</v>
      </c>
      <c r="AC56" s="13">
        <v>10.217599999999999</v>
      </c>
      <c r="AD56" s="13">
        <v>13.2178</v>
      </c>
      <c r="AE56" s="13">
        <v>9.7118000000000002</v>
      </c>
      <c r="AF56" s="13"/>
      <c r="AG56" s="1">
        <f t="shared" si="6"/>
        <v>0</v>
      </c>
      <c r="AH56" s="1">
        <f>VLOOKUP(A:A,[2]Sheet!$A:$AM,39,0)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100</v>
      </c>
      <c r="B57" s="13" t="s">
        <v>36</v>
      </c>
      <c r="C57" s="13">
        <v>67.573999999999998</v>
      </c>
      <c r="D57" s="13"/>
      <c r="E57" s="21">
        <v>58.284999999999997</v>
      </c>
      <c r="F57" s="21">
        <v>-20.574000000000002</v>
      </c>
      <c r="G57" s="14">
        <v>0</v>
      </c>
      <c r="H57" s="13"/>
      <c r="I57" s="13" t="s">
        <v>96</v>
      </c>
      <c r="J57" s="13" t="s">
        <v>71</v>
      </c>
      <c r="K57" s="13"/>
      <c r="L57" s="13">
        <f t="shared" si="9"/>
        <v>58.284999999999997</v>
      </c>
      <c r="M57" s="13"/>
      <c r="N57" s="13"/>
      <c r="O57" s="13"/>
      <c r="P57" s="13"/>
      <c r="Q57" s="13">
        <f t="shared" si="10"/>
        <v>11.657</v>
      </c>
      <c r="R57" s="15"/>
      <c r="S57" s="15"/>
      <c r="T57" s="15"/>
      <c r="U57" s="13"/>
      <c r="V57" s="13">
        <f t="shared" si="11"/>
        <v>-1.7649480998541651</v>
      </c>
      <c r="W57" s="13">
        <f t="shared" si="12"/>
        <v>-1.7649480998541651</v>
      </c>
      <c r="X57" s="13">
        <v>14.0426</v>
      </c>
      <c r="Y57" s="13">
        <v>19.265799999999999</v>
      </c>
      <c r="Z57" s="13">
        <v>7.5004000000000008</v>
      </c>
      <c r="AA57" s="13">
        <v>22.939800000000002</v>
      </c>
      <c r="AB57" s="13">
        <v>12.2064</v>
      </c>
      <c r="AC57" s="13">
        <v>14.909000000000001</v>
      </c>
      <c r="AD57" s="13">
        <v>11.7362</v>
      </c>
      <c r="AE57" s="13">
        <v>13.587</v>
      </c>
      <c r="AF57" s="13"/>
      <c r="AG57" s="1">
        <f t="shared" si="6"/>
        <v>0</v>
      </c>
      <c r="AH57" s="1">
        <f>VLOOKUP(A:A,[2]Sheet!$A:$AM,39,0)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101</v>
      </c>
      <c r="B58" s="13"/>
      <c r="C58" s="13"/>
      <c r="D58" s="13"/>
      <c r="E58" s="21">
        <v>3</v>
      </c>
      <c r="F58" s="21">
        <v>-3</v>
      </c>
      <c r="G58" s="14">
        <v>0</v>
      </c>
      <c r="H58" s="13"/>
      <c r="I58" s="13" t="s">
        <v>96</v>
      </c>
      <c r="J58" s="13" t="s">
        <v>72</v>
      </c>
      <c r="K58" s="13"/>
      <c r="L58" s="13">
        <f t="shared" si="9"/>
        <v>3</v>
      </c>
      <c r="M58" s="13"/>
      <c r="N58" s="13"/>
      <c r="O58" s="13"/>
      <c r="P58" s="13"/>
      <c r="Q58" s="13">
        <f t="shared" si="10"/>
        <v>0.6</v>
      </c>
      <c r="R58" s="15"/>
      <c r="S58" s="15"/>
      <c r="T58" s="15"/>
      <c r="U58" s="13"/>
      <c r="V58" s="13">
        <f t="shared" si="11"/>
        <v>-5</v>
      </c>
      <c r="W58" s="13">
        <f t="shared" si="12"/>
        <v>-5</v>
      </c>
      <c r="X58" s="13">
        <v>1</v>
      </c>
      <c r="Y58" s="13">
        <v>1.4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/>
      <c r="AG58" s="1">
        <f t="shared" si="6"/>
        <v>0</v>
      </c>
      <c r="AH58" s="1">
        <f>VLOOKUP(A:A,[2]Sheet!$A:$AM,39,0)</f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102</v>
      </c>
      <c r="B59" s="13" t="s">
        <v>36</v>
      </c>
      <c r="C59" s="13">
        <v>16.986000000000001</v>
      </c>
      <c r="D59" s="13"/>
      <c r="E59" s="21">
        <v>45.237000000000002</v>
      </c>
      <c r="F59" s="21">
        <v>-28.251000000000001</v>
      </c>
      <c r="G59" s="14">
        <v>0</v>
      </c>
      <c r="H59" s="13"/>
      <c r="I59" s="13" t="s">
        <v>96</v>
      </c>
      <c r="J59" s="13" t="s">
        <v>73</v>
      </c>
      <c r="K59" s="13"/>
      <c r="L59" s="13">
        <f t="shared" si="9"/>
        <v>45.237000000000002</v>
      </c>
      <c r="M59" s="13"/>
      <c r="N59" s="13"/>
      <c r="O59" s="13"/>
      <c r="P59" s="13"/>
      <c r="Q59" s="13">
        <f t="shared" si="10"/>
        <v>9.0473999999999997</v>
      </c>
      <c r="R59" s="15"/>
      <c r="S59" s="15"/>
      <c r="T59" s="15"/>
      <c r="U59" s="13"/>
      <c r="V59" s="13">
        <f t="shared" si="11"/>
        <v>-3.1225545460574313</v>
      </c>
      <c r="W59" s="13">
        <f t="shared" si="12"/>
        <v>-3.1225545460574313</v>
      </c>
      <c r="X59" s="13">
        <v>7.9974000000000007</v>
      </c>
      <c r="Y59" s="13">
        <v>5.1243999999999996</v>
      </c>
      <c r="Z59" s="13">
        <v>9.6981999999999999</v>
      </c>
      <c r="AA59" s="13">
        <v>3.5289999999999999</v>
      </c>
      <c r="AB59" s="13">
        <v>10.135999999999999</v>
      </c>
      <c r="AC59" s="13">
        <v>22.827999999999999</v>
      </c>
      <c r="AD59" s="13">
        <v>9.0475999999999992</v>
      </c>
      <c r="AE59" s="13">
        <v>8.0025999999999993</v>
      </c>
      <c r="AF59" s="13"/>
      <c r="AG59" s="1">
        <f t="shared" si="6"/>
        <v>0</v>
      </c>
      <c r="AH59" s="1">
        <f>VLOOKUP(A:A,[2]Sheet!$A:$AM,39,0)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103</v>
      </c>
      <c r="B60" s="13" t="s">
        <v>36</v>
      </c>
      <c r="C60" s="13">
        <v>44.834000000000003</v>
      </c>
      <c r="D60" s="13"/>
      <c r="E60" s="21">
        <v>44.713999999999999</v>
      </c>
      <c r="F60" s="21">
        <v>-29.818000000000001</v>
      </c>
      <c r="G60" s="14">
        <v>0</v>
      </c>
      <c r="H60" s="13"/>
      <c r="I60" s="13" t="s">
        <v>96</v>
      </c>
      <c r="J60" s="13" t="s">
        <v>74</v>
      </c>
      <c r="K60" s="13"/>
      <c r="L60" s="13">
        <f t="shared" si="9"/>
        <v>44.713999999999999</v>
      </c>
      <c r="M60" s="13"/>
      <c r="N60" s="13"/>
      <c r="O60" s="13"/>
      <c r="P60" s="13"/>
      <c r="Q60" s="13">
        <f t="shared" si="10"/>
        <v>8.9428000000000001</v>
      </c>
      <c r="R60" s="15"/>
      <c r="S60" s="15"/>
      <c r="T60" s="15"/>
      <c r="U60" s="13"/>
      <c r="V60" s="13">
        <f t="shared" si="11"/>
        <v>-3.3343024556067453</v>
      </c>
      <c r="W60" s="13">
        <f t="shared" si="12"/>
        <v>-3.3343024556067453</v>
      </c>
      <c r="X60" s="13">
        <v>13.5512</v>
      </c>
      <c r="Y60" s="13">
        <v>14.083399999999999</v>
      </c>
      <c r="Z60" s="13">
        <v>10.1534</v>
      </c>
      <c r="AA60" s="13">
        <v>9.0644000000000009</v>
      </c>
      <c r="AB60" s="13">
        <v>4.4857999999999993</v>
      </c>
      <c r="AC60" s="13">
        <v>14.0044</v>
      </c>
      <c r="AD60" s="13">
        <v>3.0284</v>
      </c>
      <c r="AE60" s="13">
        <v>3.5004</v>
      </c>
      <c r="AF60" s="13"/>
      <c r="AG60" s="1">
        <f t="shared" si="6"/>
        <v>0</v>
      </c>
      <c r="AH60" s="1">
        <f>VLOOKUP(A:A,[2]Sheet!$A:$AM,39,0)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104</v>
      </c>
      <c r="B61" s="13" t="s">
        <v>48</v>
      </c>
      <c r="C61" s="13">
        <v>2</v>
      </c>
      <c r="D61" s="13"/>
      <c r="E61" s="21">
        <v>19</v>
      </c>
      <c r="F61" s="21">
        <v>-17</v>
      </c>
      <c r="G61" s="14">
        <v>0</v>
      </c>
      <c r="H61" s="13"/>
      <c r="I61" s="13" t="s">
        <v>96</v>
      </c>
      <c r="J61" s="13" t="s">
        <v>75</v>
      </c>
      <c r="K61" s="13"/>
      <c r="L61" s="13">
        <f t="shared" si="9"/>
        <v>19</v>
      </c>
      <c r="M61" s="13"/>
      <c r="N61" s="13"/>
      <c r="O61" s="13"/>
      <c r="P61" s="13"/>
      <c r="Q61" s="13">
        <f t="shared" si="10"/>
        <v>3.8</v>
      </c>
      <c r="R61" s="15"/>
      <c r="S61" s="15"/>
      <c r="T61" s="15"/>
      <c r="U61" s="13"/>
      <c r="V61" s="13">
        <f t="shared" si="11"/>
        <v>-4.4736842105263159</v>
      </c>
      <c r="W61" s="13">
        <f t="shared" si="12"/>
        <v>-4.4736842105263159</v>
      </c>
      <c r="X61" s="13">
        <v>5.6</v>
      </c>
      <c r="Y61" s="13">
        <v>6.4</v>
      </c>
      <c r="Z61" s="13">
        <v>2.2000000000000002</v>
      </c>
      <c r="AA61" s="13">
        <v>4.2</v>
      </c>
      <c r="AB61" s="13">
        <v>6.8</v>
      </c>
      <c r="AC61" s="13">
        <v>4.4000000000000004</v>
      </c>
      <c r="AD61" s="13">
        <v>6</v>
      </c>
      <c r="AE61" s="13">
        <v>3</v>
      </c>
      <c r="AF61" s="13"/>
      <c r="AG61" s="1">
        <f t="shared" si="6"/>
        <v>0</v>
      </c>
      <c r="AH61" s="1">
        <f>VLOOKUP(A:A,[2]Sheet!$A:$AM,39,0)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105</v>
      </c>
      <c r="B62" s="13" t="s">
        <v>36</v>
      </c>
      <c r="C62" s="13">
        <v>14.54</v>
      </c>
      <c r="D62" s="13"/>
      <c r="E62" s="21">
        <v>36.195999999999998</v>
      </c>
      <c r="F62" s="21">
        <v>-22.446000000000002</v>
      </c>
      <c r="G62" s="14">
        <v>0</v>
      </c>
      <c r="H62" s="13"/>
      <c r="I62" s="13" t="s">
        <v>96</v>
      </c>
      <c r="J62" s="13" t="s">
        <v>76</v>
      </c>
      <c r="K62" s="13"/>
      <c r="L62" s="13">
        <f t="shared" si="9"/>
        <v>36.195999999999998</v>
      </c>
      <c r="M62" s="13"/>
      <c r="N62" s="13"/>
      <c r="O62" s="13"/>
      <c r="P62" s="13"/>
      <c r="Q62" s="13">
        <f t="shared" si="10"/>
        <v>7.2391999999999994</v>
      </c>
      <c r="R62" s="15"/>
      <c r="S62" s="15"/>
      <c r="T62" s="15"/>
      <c r="U62" s="13"/>
      <c r="V62" s="13">
        <f t="shared" si="11"/>
        <v>-3.1006188529119245</v>
      </c>
      <c r="W62" s="13">
        <f t="shared" si="12"/>
        <v>-3.1006188529119245</v>
      </c>
      <c r="X62" s="13">
        <v>17.9636</v>
      </c>
      <c r="Y62" s="13">
        <v>12.4908</v>
      </c>
      <c r="Z62" s="13">
        <v>6.15</v>
      </c>
      <c r="AA62" s="13">
        <v>18.315200000000001</v>
      </c>
      <c r="AB62" s="13">
        <v>12.7662</v>
      </c>
      <c r="AC62" s="13">
        <v>9.8287999999999993</v>
      </c>
      <c r="AD62" s="13">
        <v>17.34</v>
      </c>
      <c r="AE62" s="13">
        <v>7.5890000000000004</v>
      </c>
      <c r="AF62" s="13"/>
      <c r="AG62" s="1">
        <f t="shared" si="6"/>
        <v>0</v>
      </c>
      <c r="AH62" s="1">
        <f>VLOOKUP(A:A,[2]Sheet!$A:$AM,39,0)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106</v>
      </c>
      <c r="B63" s="13" t="s">
        <v>36</v>
      </c>
      <c r="C63" s="13">
        <v>42.686</v>
      </c>
      <c r="D63" s="13"/>
      <c r="E63" s="21">
        <v>98.37</v>
      </c>
      <c r="F63" s="21">
        <v>-63.39</v>
      </c>
      <c r="G63" s="14">
        <v>0</v>
      </c>
      <c r="H63" s="13"/>
      <c r="I63" s="13" t="s">
        <v>96</v>
      </c>
      <c r="J63" s="13" t="s">
        <v>82</v>
      </c>
      <c r="K63" s="13"/>
      <c r="L63" s="13">
        <f t="shared" si="9"/>
        <v>98.37</v>
      </c>
      <c r="M63" s="13"/>
      <c r="N63" s="13"/>
      <c r="O63" s="13"/>
      <c r="P63" s="13"/>
      <c r="Q63" s="13">
        <f t="shared" si="10"/>
        <v>19.673999999999999</v>
      </c>
      <c r="R63" s="15"/>
      <c r="S63" s="15"/>
      <c r="T63" s="15"/>
      <c r="U63" s="13"/>
      <c r="V63" s="13">
        <f t="shared" si="11"/>
        <v>-3.2220189082037209</v>
      </c>
      <c r="W63" s="13">
        <f t="shared" si="12"/>
        <v>-3.2220189082037209</v>
      </c>
      <c r="X63" s="13">
        <v>33.543999999999997</v>
      </c>
      <c r="Y63" s="13">
        <v>40.716000000000001</v>
      </c>
      <c r="Z63" s="13">
        <v>17.152799999999999</v>
      </c>
      <c r="AA63" s="13">
        <v>29.183599999999998</v>
      </c>
      <c r="AB63" s="13">
        <v>31.096599999999999</v>
      </c>
      <c r="AC63" s="13">
        <v>28.802600000000002</v>
      </c>
      <c r="AD63" s="13">
        <v>29.346</v>
      </c>
      <c r="AE63" s="13">
        <v>21.61</v>
      </c>
      <c r="AF63" s="13"/>
      <c r="AG63" s="1">
        <f t="shared" si="6"/>
        <v>0</v>
      </c>
      <c r="AH63" s="1">
        <f>VLOOKUP(A:A,[2]Sheet!$A:$AM,39,0)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107</v>
      </c>
      <c r="B64" s="13" t="s">
        <v>48</v>
      </c>
      <c r="C64" s="13">
        <v>43</v>
      </c>
      <c r="D64" s="13"/>
      <c r="E64" s="21">
        <v>77</v>
      </c>
      <c r="F64" s="21">
        <v>-37</v>
      </c>
      <c r="G64" s="14">
        <v>0</v>
      </c>
      <c r="H64" s="13"/>
      <c r="I64" s="13" t="s">
        <v>96</v>
      </c>
      <c r="J64" s="13" t="s">
        <v>85</v>
      </c>
      <c r="K64" s="13"/>
      <c r="L64" s="13">
        <f t="shared" si="9"/>
        <v>77</v>
      </c>
      <c r="M64" s="13"/>
      <c r="N64" s="13"/>
      <c r="O64" s="13"/>
      <c r="P64" s="13"/>
      <c r="Q64" s="13">
        <f t="shared" si="10"/>
        <v>15.4</v>
      </c>
      <c r="R64" s="15"/>
      <c r="S64" s="15"/>
      <c r="T64" s="15"/>
      <c r="U64" s="13"/>
      <c r="V64" s="13">
        <f t="shared" si="11"/>
        <v>-2.4025974025974026</v>
      </c>
      <c r="W64" s="13">
        <f t="shared" si="12"/>
        <v>-2.4025974025974026</v>
      </c>
      <c r="X64" s="13">
        <v>13</v>
      </c>
      <c r="Y64" s="13">
        <v>17</v>
      </c>
      <c r="Z64" s="13">
        <v>5</v>
      </c>
      <c r="AA64" s="13">
        <v>13.2</v>
      </c>
      <c r="AB64" s="13">
        <v>13.2</v>
      </c>
      <c r="AC64" s="13">
        <v>15.2</v>
      </c>
      <c r="AD64" s="13">
        <v>10.8</v>
      </c>
      <c r="AE64" s="13">
        <v>11.8</v>
      </c>
      <c r="AF64" s="13"/>
      <c r="AG64" s="1">
        <f t="shared" si="6"/>
        <v>0</v>
      </c>
      <c r="AH64" s="1">
        <f>VLOOKUP(A:A,[2]Sheet!$A:$AM,39,0)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108</v>
      </c>
      <c r="B65" s="13" t="s">
        <v>36</v>
      </c>
      <c r="C65" s="13">
        <v>46.758000000000003</v>
      </c>
      <c r="D65" s="13"/>
      <c r="E65" s="21">
        <v>80.013000000000005</v>
      </c>
      <c r="F65" s="21">
        <v>-50.247999999999998</v>
      </c>
      <c r="G65" s="14">
        <v>0</v>
      </c>
      <c r="H65" s="13"/>
      <c r="I65" s="13" t="s">
        <v>96</v>
      </c>
      <c r="J65" s="13" t="s">
        <v>87</v>
      </c>
      <c r="K65" s="13"/>
      <c r="L65" s="13">
        <f t="shared" si="9"/>
        <v>80.013000000000005</v>
      </c>
      <c r="M65" s="13"/>
      <c r="N65" s="13"/>
      <c r="O65" s="13"/>
      <c r="P65" s="13"/>
      <c r="Q65" s="13">
        <f t="shared" si="10"/>
        <v>16.002600000000001</v>
      </c>
      <c r="R65" s="15"/>
      <c r="S65" s="15"/>
      <c r="T65" s="15"/>
      <c r="U65" s="13"/>
      <c r="V65" s="13">
        <f t="shared" si="11"/>
        <v>-3.1399897516653539</v>
      </c>
      <c r="W65" s="13">
        <f t="shared" si="12"/>
        <v>-3.1399897516653539</v>
      </c>
      <c r="X65" s="13">
        <v>19.5852</v>
      </c>
      <c r="Y65" s="13">
        <v>31.197600000000001</v>
      </c>
      <c r="Z65" s="13">
        <v>17.340399999999999</v>
      </c>
      <c r="AA65" s="13">
        <v>20.048200000000001</v>
      </c>
      <c r="AB65" s="13">
        <v>19.840800000000002</v>
      </c>
      <c r="AC65" s="13">
        <v>35.268999999999998</v>
      </c>
      <c r="AD65" s="13">
        <v>16.651800000000001</v>
      </c>
      <c r="AE65" s="13">
        <v>19.2394</v>
      </c>
      <c r="AF65" s="13"/>
      <c r="AG65" s="1">
        <f t="shared" si="6"/>
        <v>0</v>
      </c>
      <c r="AH65" s="1">
        <f>VLOOKUP(A:A,[2]Sheet!$A:$AM,39,0)</f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109</v>
      </c>
      <c r="B66" s="13" t="s">
        <v>48</v>
      </c>
      <c r="C66" s="13"/>
      <c r="D66" s="13"/>
      <c r="E66" s="21">
        <v>22</v>
      </c>
      <c r="F66" s="21">
        <v>-22</v>
      </c>
      <c r="G66" s="14">
        <v>0</v>
      </c>
      <c r="H66" s="13"/>
      <c r="I66" s="13" t="s">
        <v>96</v>
      </c>
      <c r="J66" s="13" t="s">
        <v>94</v>
      </c>
      <c r="K66" s="13"/>
      <c r="L66" s="13">
        <f t="shared" si="9"/>
        <v>22</v>
      </c>
      <c r="M66" s="13"/>
      <c r="N66" s="13"/>
      <c r="O66" s="13"/>
      <c r="P66" s="13"/>
      <c r="Q66" s="13">
        <f t="shared" si="10"/>
        <v>4.4000000000000004</v>
      </c>
      <c r="R66" s="15"/>
      <c r="S66" s="15"/>
      <c r="T66" s="15"/>
      <c r="U66" s="13"/>
      <c r="V66" s="13">
        <f t="shared" si="11"/>
        <v>-5</v>
      </c>
      <c r="W66" s="13">
        <f t="shared" si="12"/>
        <v>-5</v>
      </c>
      <c r="X66" s="13">
        <v>3.4</v>
      </c>
      <c r="Y66" s="13">
        <v>4.8</v>
      </c>
      <c r="Z66" s="13">
        <v>0.2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/>
      <c r="AG66" s="1">
        <f t="shared" si="6"/>
        <v>0</v>
      </c>
      <c r="AH66" s="1">
        <f>VLOOKUP(A:A,[2]Sheet!$A:$AM,39,0)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9" t="s">
        <v>110</v>
      </c>
      <c r="B67" s="16"/>
      <c r="C67" s="16"/>
      <c r="D67" s="16"/>
      <c r="E67" s="16">
        <v>44.18</v>
      </c>
      <c r="F67" s="16">
        <v>-25.29</v>
      </c>
      <c r="G67" s="17" t="s">
        <v>111</v>
      </c>
      <c r="H67" s="16" t="s">
        <v>111</v>
      </c>
      <c r="I67" s="16" t="s">
        <v>111</v>
      </c>
      <c r="J67" s="16"/>
      <c r="K67" s="16"/>
      <c r="L67" s="16">
        <f t="shared" si="9"/>
        <v>44.18</v>
      </c>
      <c r="M67" s="16"/>
      <c r="N67" s="16"/>
      <c r="O67" s="16"/>
      <c r="P67" s="16"/>
      <c r="Q67" s="16">
        <f t="shared" si="10"/>
        <v>8.8360000000000003</v>
      </c>
      <c r="R67" s="18"/>
      <c r="S67" s="18"/>
      <c r="T67" s="18"/>
      <c r="U67" s="16"/>
      <c r="V67" s="16">
        <f t="shared" si="11"/>
        <v>-2.8621548211860568</v>
      </c>
      <c r="W67" s="16">
        <f t="shared" si="12"/>
        <v>-2.8621548211860568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20" t="s">
        <v>112</v>
      </c>
      <c r="AG67" s="16"/>
      <c r="AH67" s="1">
        <f>VLOOKUP(A:A,[2]Sheet!$A:$AM,39,0)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</sheetData>
  <autoFilter ref="A3:AG67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2025-10-23T15:27:08Z</dcterms:created>
  <dcterms:modified xsi:type="dcterms:W3CDTF">2025-10-30T15:08:14Z</dcterms:modified>
</cp:coreProperties>
</file>