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B02A3ADD-56FE-4641-89A4-8C2EBCF4F6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2" i="1" l="1"/>
  <c r="X521" i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Z508" i="1" s="1"/>
  <c r="Y506" i="1"/>
  <c r="Y509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Z498" i="1" s="1"/>
  <c r="Y494" i="1"/>
  <c r="Y499" i="1" s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Y479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Y480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0" i="1"/>
  <c r="Y439" i="1"/>
  <c r="X439" i="1"/>
  <c r="BP438" i="1"/>
  <c r="BO438" i="1"/>
  <c r="BN438" i="1"/>
  <c r="BM438" i="1"/>
  <c r="Z438" i="1"/>
  <c r="Z439" i="1" s="1"/>
  <c r="Y438" i="1"/>
  <c r="Z532" i="1" s="1"/>
  <c r="P438" i="1"/>
  <c r="X435" i="1"/>
  <c r="Y434" i="1"/>
  <c r="X434" i="1"/>
  <c r="BP433" i="1"/>
  <c r="BO433" i="1"/>
  <c r="BN433" i="1"/>
  <c r="BM433" i="1"/>
  <c r="Z433" i="1"/>
  <c r="Z434" i="1" s="1"/>
  <c r="Y433" i="1"/>
  <c r="Y532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Y42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X397" i="1"/>
  <c r="Y396" i="1"/>
  <c r="X396" i="1"/>
  <c r="BP395" i="1"/>
  <c r="BO395" i="1"/>
  <c r="BN395" i="1"/>
  <c r="BM395" i="1"/>
  <c r="Z395" i="1"/>
  <c r="Z396" i="1" s="1"/>
  <c r="Y395" i="1"/>
  <c r="Y397" i="1" s="1"/>
  <c r="P395" i="1"/>
  <c r="X393" i="1"/>
  <c r="Y392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BO332" i="1"/>
  <c r="BM332" i="1"/>
  <c r="Y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Y324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Y241" i="1"/>
  <c r="X241" i="1"/>
  <c r="X240" i="1"/>
  <c r="BO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Y225" i="1" s="1"/>
  <c r="P223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Y208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Y182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Y183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Y177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Y147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G532" i="1" s="1"/>
  <c r="P135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Z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532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32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22" i="1" s="1"/>
  <c r="X23" i="1"/>
  <c r="X526" i="1" s="1"/>
  <c r="BO22" i="1"/>
  <c r="X524" i="1" s="1"/>
  <c r="BM22" i="1"/>
  <c r="X523" i="1" s="1"/>
  <c r="X525" i="1" s="1"/>
  <c r="Y22" i="1"/>
  <c r="B532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32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Z90" i="1"/>
  <c r="Z93" i="1" s="1"/>
  <c r="BN90" i="1"/>
  <c r="BP90" i="1"/>
  <c r="Z92" i="1"/>
  <c r="BN92" i="1"/>
  <c r="Y93" i="1"/>
  <c r="Y104" i="1"/>
  <c r="Z97" i="1"/>
  <c r="BN97" i="1"/>
  <c r="Y103" i="1"/>
  <c r="BP108" i="1"/>
  <c r="BN108" i="1"/>
  <c r="Z108" i="1"/>
  <c r="BP116" i="1"/>
  <c r="BN116" i="1"/>
  <c r="Z116" i="1"/>
  <c r="Y127" i="1"/>
  <c r="BP120" i="1"/>
  <c r="BN120" i="1"/>
  <c r="Z120" i="1"/>
  <c r="BP124" i="1"/>
  <c r="BN124" i="1"/>
  <c r="Z124" i="1"/>
  <c r="Y131" i="1"/>
  <c r="Y137" i="1"/>
  <c r="BP141" i="1"/>
  <c r="BN141" i="1"/>
  <c r="Z141" i="1"/>
  <c r="Z142" i="1" s="1"/>
  <c r="Y143" i="1"/>
  <c r="Y148" i="1"/>
  <c r="BP145" i="1"/>
  <c r="BN145" i="1"/>
  <c r="Z145" i="1"/>
  <c r="Z147" i="1" s="1"/>
  <c r="Y159" i="1"/>
  <c r="BP168" i="1"/>
  <c r="BN168" i="1"/>
  <c r="Z168" i="1"/>
  <c r="BP172" i="1"/>
  <c r="BN172" i="1"/>
  <c r="Z172" i="1"/>
  <c r="Y176" i="1"/>
  <c r="Z182" i="1"/>
  <c r="BP180" i="1"/>
  <c r="BN180" i="1"/>
  <c r="Z180" i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BP230" i="1"/>
  <c r="BN230" i="1"/>
  <c r="Z230" i="1"/>
  <c r="Z235" i="1" s="1"/>
  <c r="BP234" i="1"/>
  <c r="BN234" i="1"/>
  <c r="Z234" i="1"/>
  <c r="Y236" i="1"/>
  <c r="Y240" i="1"/>
  <c r="BP238" i="1"/>
  <c r="BN238" i="1"/>
  <c r="Z238" i="1"/>
  <c r="Z240" i="1" s="1"/>
  <c r="BP321" i="1"/>
  <c r="BN321" i="1"/>
  <c r="Z321" i="1"/>
  <c r="F9" i="1"/>
  <c r="J9" i="1"/>
  <c r="Y24" i="1"/>
  <c r="Y59" i="1"/>
  <c r="Y94" i="1"/>
  <c r="BP99" i="1"/>
  <c r="BN99" i="1"/>
  <c r="BP101" i="1"/>
  <c r="BN101" i="1"/>
  <c r="Z101" i="1"/>
  <c r="Z103" i="1" s="1"/>
  <c r="BP110" i="1"/>
  <c r="BN110" i="1"/>
  <c r="Z110" i="1"/>
  <c r="Y112" i="1"/>
  <c r="Y117" i="1"/>
  <c r="BP114" i="1"/>
  <c r="BN114" i="1"/>
  <c r="Z114" i="1"/>
  <c r="Z117" i="1" s="1"/>
  <c r="BP122" i="1"/>
  <c r="BN122" i="1"/>
  <c r="Z122" i="1"/>
  <c r="Y126" i="1"/>
  <c r="BP130" i="1"/>
  <c r="BN130" i="1"/>
  <c r="Z130" i="1"/>
  <c r="Z131" i="1" s="1"/>
  <c r="Y132" i="1"/>
  <c r="Y138" i="1"/>
  <c r="BP135" i="1"/>
  <c r="BN135" i="1"/>
  <c r="Z135" i="1"/>
  <c r="Z137" i="1" s="1"/>
  <c r="BP156" i="1"/>
  <c r="BN156" i="1"/>
  <c r="Z156" i="1"/>
  <c r="Z158" i="1" s="1"/>
  <c r="BP170" i="1"/>
  <c r="BN170" i="1"/>
  <c r="Z170" i="1"/>
  <c r="Z176" i="1" s="1"/>
  <c r="BP174" i="1"/>
  <c r="BN174" i="1"/>
  <c r="Z174" i="1"/>
  <c r="BP191" i="1"/>
  <c r="BN191" i="1"/>
  <c r="Z191" i="1"/>
  <c r="Z192" i="1" s="1"/>
  <c r="Y193" i="1"/>
  <c r="Y198" i="1"/>
  <c r="BP195" i="1"/>
  <c r="BN195" i="1"/>
  <c r="Z195" i="1"/>
  <c r="Z197" i="1" s="1"/>
  <c r="BP203" i="1"/>
  <c r="BN203" i="1"/>
  <c r="Z203" i="1"/>
  <c r="BP207" i="1"/>
  <c r="BN207" i="1"/>
  <c r="Z207" i="1"/>
  <c r="Y209" i="1"/>
  <c r="Y220" i="1"/>
  <c r="BP211" i="1"/>
  <c r="BN211" i="1"/>
  <c r="Z211" i="1"/>
  <c r="BP215" i="1"/>
  <c r="BN215" i="1"/>
  <c r="Z215" i="1"/>
  <c r="BP219" i="1"/>
  <c r="BN219" i="1"/>
  <c r="Z219" i="1"/>
  <c r="Y221" i="1"/>
  <c r="Y226" i="1"/>
  <c r="BP223" i="1"/>
  <c r="BN223" i="1"/>
  <c r="Z223" i="1"/>
  <c r="Z225" i="1" s="1"/>
  <c r="BP232" i="1"/>
  <c r="BN232" i="1"/>
  <c r="Z232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Y277" i="1"/>
  <c r="BP301" i="1"/>
  <c r="BN301" i="1"/>
  <c r="Z301" i="1"/>
  <c r="Y305" i="1"/>
  <c r="BP309" i="1"/>
  <c r="BN309" i="1"/>
  <c r="Z309" i="1"/>
  <c r="Z315" i="1" s="1"/>
  <c r="Y315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Z411" i="1" s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F532" i="1"/>
  <c r="Y111" i="1"/>
  <c r="H532" i="1"/>
  <c r="Y153" i="1"/>
  <c r="I532" i="1"/>
  <c r="Y165" i="1"/>
  <c r="J532" i="1"/>
  <c r="Y192" i="1"/>
  <c r="K532" i="1"/>
  <c r="Y235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Z305" i="1" s="1"/>
  <c r="BP303" i="1"/>
  <c r="BN303" i="1"/>
  <c r="Z303" i="1"/>
  <c r="Y316" i="1"/>
  <c r="BP311" i="1"/>
  <c r="BN311" i="1"/>
  <c r="Z311" i="1"/>
  <c r="Z323" i="1"/>
  <c r="BP319" i="1"/>
  <c r="BN319" i="1"/>
  <c r="Z319" i="1"/>
  <c r="Y323" i="1"/>
  <c r="BP327" i="1"/>
  <c r="BN327" i="1"/>
  <c r="Z327" i="1"/>
  <c r="Z329" i="1" s="1"/>
  <c r="BP333" i="1"/>
  <c r="BN333" i="1"/>
  <c r="Z333" i="1"/>
  <c r="BP341" i="1"/>
  <c r="BN341" i="1"/>
  <c r="Z341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7" i="1"/>
  <c r="BP364" i="1"/>
  <c r="BN364" i="1"/>
  <c r="Z364" i="1"/>
  <c r="Z366" i="1" s="1"/>
  <c r="Y371" i="1"/>
  <c r="BP381" i="1"/>
  <c r="BN381" i="1"/>
  <c r="Z381" i="1"/>
  <c r="BP427" i="1"/>
  <c r="BN427" i="1"/>
  <c r="Z427" i="1"/>
  <c r="P532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Z392" i="1" s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Y429" i="1"/>
  <c r="BP445" i="1"/>
  <c r="BN445" i="1"/>
  <c r="Z445" i="1"/>
  <c r="Z457" i="1" s="1"/>
  <c r="BP449" i="1"/>
  <c r="BN449" i="1"/>
  <c r="Z449" i="1"/>
  <c r="BP453" i="1"/>
  <c r="BN453" i="1"/>
  <c r="Z453" i="1"/>
  <c r="BP467" i="1"/>
  <c r="BN467" i="1"/>
  <c r="Z467" i="1"/>
  <c r="Z473" i="1" s="1"/>
  <c r="Y473" i="1"/>
  <c r="BP471" i="1"/>
  <c r="BN471" i="1"/>
  <c r="Z471" i="1"/>
  <c r="W532" i="1"/>
  <c r="Y411" i="1"/>
  <c r="Y435" i="1"/>
  <c r="Y440" i="1"/>
  <c r="AA532" i="1"/>
  <c r="Y458" i="1"/>
  <c r="Y457" i="1"/>
  <c r="Z463" i="1"/>
  <c r="BP461" i="1"/>
  <c r="BN461" i="1"/>
  <c r="Z461" i="1"/>
  <c r="Y474" i="1"/>
  <c r="BP469" i="1"/>
  <c r="BN469" i="1"/>
  <c r="Z469" i="1"/>
  <c r="Z479" i="1"/>
  <c r="BP477" i="1"/>
  <c r="BN477" i="1"/>
  <c r="Z477" i="1"/>
  <c r="BP489" i="1"/>
  <c r="BN489" i="1"/>
  <c r="Z489" i="1"/>
  <c r="BP502" i="1"/>
  <c r="BN502" i="1"/>
  <c r="Z502" i="1"/>
  <c r="Y515" i="1"/>
  <c r="BP511" i="1"/>
  <c r="BN511" i="1"/>
  <c r="Z511" i="1"/>
  <c r="BP513" i="1"/>
  <c r="BN513" i="1"/>
  <c r="Z513" i="1"/>
  <c r="Y521" i="1"/>
  <c r="Z515" i="1" l="1"/>
  <c r="Z429" i="1"/>
  <c r="Z503" i="1"/>
  <c r="Z383" i="1"/>
  <c r="Z276" i="1"/>
  <c r="Z261" i="1"/>
  <c r="Z220" i="1"/>
  <c r="Z126" i="1"/>
  <c r="Z81" i="1"/>
  <c r="Z72" i="1"/>
  <c r="Z32" i="1"/>
  <c r="Y524" i="1"/>
  <c r="Z491" i="1"/>
  <c r="Z361" i="1"/>
  <c r="Z342" i="1"/>
  <c r="Z336" i="1"/>
  <c r="Z269" i="1"/>
  <c r="Z252" i="1"/>
  <c r="Y522" i="1"/>
  <c r="Z208" i="1"/>
  <c r="Z111" i="1"/>
  <c r="Z527" i="1" s="1"/>
  <c r="Y526" i="1"/>
  <c r="Y523" i="1"/>
  <c r="Y525" i="1" s="1"/>
</calcChain>
</file>

<file path=xl/sharedStrings.xml><?xml version="1.0" encoding="utf-8"?>
<sst xmlns="http://schemas.openxmlformats.org/spreadsheetml/2006/main" count="2324" uniqueCount="822">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</sst>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12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51" t="s">
        <v>0</v>
      </c>
      <c r="E1" s="613"/>
      <c r="F1" s="613"/>
      <c r="G1" s="12" t="s">
        <v>1</v>
      </c>
      <c r="H1" s="651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02" t="s">
        <v>8</v>
      </c>
      <c r="B5" s="667"/>
      <c r="C5" s="668"/>
      <c r="D5" s="657"/>
      <c r="E5" s="658"/>
      <c r="F5" s="880" t="s">
        <v>9</v>
      </c>
      <c r="G5" s="668"/>
      <c r="H5" s="657"/>
      <c r="I5" s="826"/>
      <c r="J5" s="826"/>
      <c r="K5" s="826"/>
      <c r="L5" s="826"/>
      <c r="M5" s="658"/>
      <c r="N5" s="58"/>
      <c r="P5" s="24" t="s">
        <v>10</v>
      </c>
      <c r="Q5" s="892">
        <v>45809</v>
      </c>
      <c r="R5" s="701"/>
      <c r="T5" s="740" t="s">
        <v>11</v>
      </c>
      <c r="U5" s="741"/>
      <c r="V5" s="746" t="s">
        <v>12</v>
      </c>
      <c r="W5" s="701"/>
      <c r="AB5" s="51"/>
      <c r="AC5" s="51"/>
      <c r="AD5" s="51"/>
      <c r="AE5" s="51"/>
    </row>
    <row r="6" spans="1:32" s="571" customFormat="1" ht="24" customHeight="1" x14ac:dyDescent="0.2">
      <c r="A6" s="702" t="s">
        <v>13</v>
      </c>
      <c r="B6" s="667"/>
      <c r="C6" s="668"/>
      <c r="D6" s="828" t="s">
        <v>14</v>
      </c>
      <c r="E6" s="829"/>
      <c r="F6" s="829"/>
      <c r="G6" s="829"/>
      <c r="H6" s="829"/>
      <c r="I6" s="829"/>
      <c r="J6" s="829"/>
      <c r="K6" s="829"/>
      <c r="L6" s="829"/>
      <c r="M6" s="701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Воскресенье</v>
      </c>
      <c r="R6" s="593"/>
      <c r="T6" s="753" t="s">
        <v>16</v>
      </c>
      <c r="U6" s="741"/>
      <c r="V6" s="811" t="s">
        <v>17</v>
      </c>
      <c r="W6" s="62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35" t="str">
        <f>IFERROR(VLOOKUP(DeliveryAddress,Table,3,0),1)</f>
        <v>1</v>
      </c>
      <c r="E7" s="636"/>
      <c r="F7" s="636"/>
      <c r="G7" s="636"/>
      <c r="H7" s="636"/>
      <c r="I7" s="636"/>
      <c r="J7" s="636"/>
      <c r="K7" s="636"/>
      <c r="L7" s="636"/>
      <c r="M7" s="637"/>
      <c r="N7" s="60"/>
      <c r="P7" s="24"/>
      <c r="Q7" s="42"/>
      <c r="R7" s="42"/>
      <c r="T7" s="585"/>
      <c r="U7" s="741"/>
      <c r="V7" s="812"/>
      <c r="W7" s="813"/>
      <c r="AB7" s="51"/>
      <c r="AC7" s="51"/>
      <c r="AD7" s="51"/>
      <c r="AE7" s="51"/>
    </row>
    <row r="8" spans="1:32" s="571" customFormat="1" ht="25.5" customHeight="1" x14ac:dyDescent="0.2">
      <c r="A8" s="912" t="s">
        <v>18</v>
      </c>
      <c r="B8" s="596"/>
      <c r="C8" s="597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08">
        <v>0.375</v>
      </c>
      <c r="R8" s="637"/>
      <c r="T8" s="585"/>
      <c r="U8" s="741"/>
      <c r="V8" s="812"/>
      <c r="W8" s="813"/>
      <c r="AB8" s="51"/>
      <c r="AC8" s="51"/>
      <c r="AD8" s="51"/>
      <c r="AE8" s="51"/>
    </row>
    <row r="9" spans="1:32" s="571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18"/>
      <c r="E9" s="60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569"/>
      <c r="P9" s="26" t="s">
        <v>21</v>
      </c>
      <c r="Q9" s="695"/>
      <c r="R9" s="696"/>
      <c r="T9" s="585"/>
      <c r="U9" s="741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18"/>
      <c r="E10" s="60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03" t="str">
        <f>IFERROR(VLOOKUP($D$10,Proxy,2,FALSE),"")</f>
        <v/>
      </c>
      <c r="I10" s="585"/>
      <c r="J10" s="585"/>
      <c r="K10" s="585"/>
      <c r="L10" s="585"/>
      <c r="M10" s="585"/>
      <c r="N10" s="570"/>
      <c r="P10" s="26" t="s">
        <v>22</v>
      </c>
      <c r="Q10" s="754"/>
      <c r="R10" s="755"/>
      <c r="U10" s="24" t="s">
        <v>23</v>
      </c>
      <c r="V10" s="625" t="s">
        <v>24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0"/>
      <c r="R11" s="701"/>
      <c r="U11" s="24" t="s">
        <v>27</v>
      </c>
      <c r="V11" s="848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37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30</v>
      </c>
      <c r="Q12" s="708"/>
      <c r="R12" s="637"/>
      <c r="S12" s="23"/>
      <c r="U12" s="24"/>
      <c r="V12" s="613"/>
      <c r="W12" s="585"/>
      <c r="AB12" s="51"/>
      <c r="AC12" s="51"/>
      <c r="AD12" s="51"/>
      <c r="AE12" s="51"/>
    </row>
    <row r="13" spans="1:32" s="571" customFormat="1" ht="23.25" customHeight="1" x14ac:dyDescent="0.2">
      <c r="A13" s="737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32</v>
      </c>
      <c r="Q13" s="848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37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70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727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36</v>
      </c>
      <c r="B17" s="620" t="s">
        <v>37</v>
      </c>
      <c r="C17" s="716" t="s">
        <v>38</v>
      </c>
      <c r="D17" s="620" t="s">
        <v>39</v>
      </c>
      <c r="E17" s="682"/>
      <c r="F17" s="620" t="s">
        <v>40</v>
      </c>
      <c r="G17" s="620" t="s">
        <v>41</v>
      </c>
      <c r="H17" s="620" t="s">
        <v>42</v>
      </c>
      <c r="I17" s="620" t="s">
        <v>43</v>
      </c>
      <c r="J17" s="620" t="s">
        <v>44</v>
      </c>
      <c r="K17" s="620" t="s">
        <v>45</v>
      </c>
      <c r="L17" s="620" t="s">
        <v>46</v>
      </c>
      <c r="M17" s="620" t="s">
        <v>47</v>
      </c>
      <c r="N17" s="620" t="s">
        <v>48</v>
      </c>
      <c r="O17" s="620" t="s">
        <v>49</v>
      </c>
      <c r="P17" s="620" t="s">
        <v>50</v>
      </c>
      <c r="Q17" s="681"/>
      <c r="R17" s="681"/>
      <c r="S17" s="681"/>
      <c r="T17" s="682"/>
      <c r="U17" s="911" t="s">
        <v>51</v>
      </c>
      <c r="V17" s="668"/>
      <c r="W17" s="620" t="s">
        <v>52</v>
      </c>
      <c r="X17" s="620" t="s">
        <v>53</v>
      </c>
      <c r="Y17" s="908" t="s">
        <v>54</v>
      </c>
      <c r="Z17" s="824" t="s">
        <v>55</v>
      </c>
      <c r="AA17" s="801" t="s">
        <v>56</v>
      </c>
      <c r="AB17" s="801" t="s">
        <v>57</v>
      </c>
      <c r="AC17" s="801" t="s">
        <v>58</v>
      </c>
      <c r="AD17" s="801" t="s">
        <v>59</v>
      </c>
      <c r="AE17" s="875"/>
      <c r="AF17" s="876"/>
      <c r="AG17" s="66"/>
      <c r="BD17" s="65" t="s">
        <v>60</v>
      </c>
    </row>
    <row r="18" spans="1:68" ht="14.25" customHeight="1" x14ac:dyDescent="0.2">
      <c r="A18" s="621"/>
      <c r="B18" s="621"/>
      <c r="C18" s="621"/>
      <c r="D18" s="683"/>
      <c r="E18" s="685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83"/>
      <c r="Q18" s="684"/>
      <c r="R18" s="684"/>
      <c r="S18" s="684"/>
      <c r="T18" s="685"/>
      <c r="U18" s="67" t="s">
        <v>61</v>
      </c>
      <c r="V18" s="67" t="s">
        <v>62</v>
      </c>
      <c r="W18" s="621"/>
      <c r="X18" s="621"/>
      <c r="Y18" s="909"/>
      <c r="Z18" s="825"/>
      <c r="AA18" s="802"/>
      <c r="AB18" s="802"/>
      <c r="AC18" s="802"/>
      <c r="AD18" s="877"/>
      <c r="AE18" s="878"/>
      <c r="AF18" s="879"/>
      <c r="AG18" s="66"/>
      <c r="BD18" s="65"/>
    </row>
    <row r="19" spans="1:68" ht="27.75" customHeight="1" x14ac:dyDescent="0.2">
      <c r="A19" s="598" t="s">
        <v>63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94" t="s">
        <v>63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2"/>
      <c r="AB20" s="572"/>
      <c r="AC20" s="572"/>
    </row>
    <row r="21" spans="1:68" ht="14.25" customHeight="1" x14ac:dyDescent="0.25">
      <c r="A21" s="584" t="s">
        <v>64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3"/>
      <c r="AB21" s="573"/>
      <c r="AC21" s="57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2">
        <v>4680115886643</v>
      </c>
      <c r="E22" s="593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9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5" t="s">
        <v>72</v>
      </c>
      <c r="Q23" s="596"/>
      <c r="R23" s="596"/>
      <c r="S23" s="596"/>
      <c r="T23" s="596"/>
      <c r="U23" s="596"/>
      <c r="V23" s="597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5" t="s">
        <v>72</v>
      </c>
      <c r="Q24" s="596"/>
      <c r="R24" s="596"/>
      <c r="S24" s="596"/>
      <c r="T24" s="596"/>
      <c r="U24" s="596"/>
      <c r="V24" s="597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84" t="s">
        <v>74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3"/>
      <c r="AB25" s="573"/>
      <c r="AC25" s="57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2">
        <v>4680115885912</v>
      </c>
      <c r="E26" s="593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2">
        <v>4607091388237</v>
      </c>
      <c r="E27" s="593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2">
        <v>4680115886230</v>
      </c>
      <c r="E28" s="593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2">
        <v>4680115886247</v>
      </c>
      <c r="E29" s="593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2">
        <v>4680115885905</v>
      </c>
      <c r="E30" s="593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2">
        <v>4607091388244</v>
      </c>
      <c r="E31" s="593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5" t="s">
        <v>72</v>
      </c>
      <c r="Q32" s="596"/>
      <c r="R32" s="596"/>
      <c r="S32" s="596"/>
      <c r="T32" s="596"/>
      <c r="U32" s="596"/>
      <c r="V32" s="597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5" t="s">
        <v>72</v>
      </c>
      <c r="Q33" s="596"/>
      <c r="R33" s="596"/>
      <c r="S33" s="596"/>
      <c r="T33" s="596"/>
      <c r="U33" s="596"/>
      <c r="V33" s="597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84" t="s">
        <v>95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3"/>
      <c r="AB34" s="573"/>
      <c r="AC34" s="57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2">
        <v>4607091388503</v>
      </c>
      <c r="E35" s="593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5" t="s">
        <v>72</v>
      </c>
      <c r="Q36" s="596"/>
      <c r="R36" s="596"/>
      <c r="S36" s="596"/>
      <c r="T36" s="596"/>
      <c r="U36" s="596"/>
      <c r="V36" s="597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5" t="s">
        <v>72</v>
      </c>
      <c r="Q37" s="596"/>
      <c r="R37" s="596"/>
      <c r="S37" s="596"/>
      <c r="T37" s="596"/>
      <c r="U37" s="596"/>
      <c r="V37" s="597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598" t="s">
        <v>101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94" t="s">
        <v>102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2"/>
      <c r="AB39" s="572"/>
      <c r="AC39" s="572"/>
    </row>
    <row r="40" spans="1:68" ht="14.25" customHeight="1" x14ac:dyDescent="0.25">
      <c r="A40" s="584" t="s">
        <v>103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2">
        <v>4607091385670</v>
      </c>
      <c r="E41" s="593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7">
        <v>50</v>
      </c>
      <c r="Y41" s="57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2">
        <v>4607091385687</v>
      </c>
      <c r="E42" s="593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70</v>
      </c>
      <c r="X42" s="577">
        <v>120</v>
      </c>
      <c r="Y42" s="578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2">
        <v>4680115882539</v>
      </c>
      <c r="E43" s="593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2">
        <v>4680115883949</v>
      </c>
      <c r="E44" s="593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5" t="s">
        <v>72</v>
      </c>
      <c r="Q45" s="596"/>
      <c r="R45" s="596"/>
      <c r="S45" s="596"/>
      <c r="T45" s="596"/>
      <c r="U45" s="596"/>
      <c r="V45" s="597"/>
      <c r="W45" s="37" t="s">
        <v>73</v>
      </c>
      <c r="X45" s="579">
        <f>IFERROR(X41/H41,"0")+IFERROR(X42/H42,"0")+IFERROR(X43/H43,"0")+IFERROR(X44/H44,"0")</f>
        <v>34.629629629629633</v>
      </c>
      <c r="Y45" s="579">
        <f>IFERROR(Y41/H41,"0")+IFERROR(Y42/H42,"0")+IFERROR(Y43/H43,"0")+IFERROR(Y44/H44,"0")</f>
        <v>35</v>
      </c>
      <c r="Z45" s="579">
        <f>IFERROR(IF(Z41="",0,Z41),"0")+IFERROR(IF(Z42="",0,Z42),"0")+IFERROR(IF(Z43="",0,Z43),"0")+IFERROR(IF(Z44="",0,Z44),"0")</f>
        <v>0.36549999999999999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5" t="s">
        <v>72</v>
      </c>
      <c r="Q46" s="596"/>
      <c r="R46" s="596"/>
      <c r="S46" s="596"/>
      <c r="T46" s="596"/>
      <c r="U46" s="596"/>
      <c r="V46" s="597"/>
      <c r="W46" s="37" t="s">
        <v>70</v>
      </c>
      <c r="X46" s="579">
        <f>IFERROR(SUM(X41:X44),"0")</f>
        <v>170</v>
      </c>
      <c r="Y46" s="579">
        <f>IFERROR(SUM(Y41:Y44),"0")</f>
        <v>174</v>
      </c>
      <c r="Z46" s="37"/>
      <c r="AA46" s="580"/>
      <c r="AB46" s="580"/>
      <c r="AC46" s="580"/>
    </row>
    <row r="47" spans="1:68" ht="14.25" customHeight="1" x14ac:dyDescent="0.25">
      <c r="A47" s="584" t="s">
        <v>74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3"/>
      <c r="AB47" s="573"/>
      <c r="AC47" s="573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2">
        <v>4680115884915</v>
      </c>
      <c r="E48" s="593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5" t="s">
        <v>72</v>
      </c>
      <c r="Q49" s="596"/>
      <c r="R49" s="596"/>
      <c r="S49" s="596"/>
      <c r="T49" s="596"/>
      <c r="U49" s="596"/>
      <c r="V49" s="597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5" t="s">
        <v>72</v>
      </c>
      <c r="Q50" s="596"/>
      <c r="R50" s="596"/>
      <c r="S50" s="596"/>
      <c r="T50" s="596"/>
      <c r="U50" s="596"/>
      <c r="V50" s="597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594" t="s">
        <v>122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2"/>
      <c r="AB51" s="572"/>
      <c r="AC51" s="572"/>
    </row>
    <row r="52" spans="1:68" ht="14.25" customHeight="1" x14ac:dyDescent="0.25">
      <c r="A52" s="584" t="s">
        <v>103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3"/>
      <c r="AB52" s="573"/>
      <c r="AC52" s="573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2">
        <v>4680115885882</v>
      </c>
      <c r="E53" s="593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2">
        <v>4680115881426</v>
      </c>
      <c r="E54" s="593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112</v>
      </c>
      <c r="M54" s="33" t="s">
        <v>107</v>
      </c>
      <c r="N54" s="33"/>
      <c r="O54" s="32">
        <v>50</v>
      </c>
      <c r="P54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7">
        <v>200</v>
      </c>
      <c r="Y54" s="578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customHeight="1" x14ac:dyDescent="0.25">
      <c r="A55" s="54" t="s">
        <v>129</v>
      </c>
      <c r="B55" s="54" t="s">
        <v>130</v>
      </c>
      <c r="C55" s="31">
        <v>4301011386</v>
      </c>
      <c r="D55" s="592">
        <v>4680115880283</v>
      </c>
      <c r="E55" s="593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132</v>
      </c>
      <c r="B56" s="54" t="s">
        <v>133</v>
      </c>
      <c r="C56" s="31">
        <v>4301011806</v>
      </c>
      <c r="D56" s="592">
        <v>4680115881525</v>
      </c>
      <c r="E56" s="593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4301011589</v>
      </c>
      <c r="D57" s="592">
        <v>4680115885899</v>
      </c>
      <c r="E57" s="593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136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137</v>
      </c>
      <c r="B58" s="54" t="s">
        <v>138</v>
      </c>
      <c r="C58" s="31">
        <v>4301011801</v>
      </c>
      <c r="D58" s="592">
        <v>4680115881419</v>
      </c>
      <c r="E58" s="593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112</v>
      </c>
      <c r="M58" s="33" t="s">
        <v>107</v>
      </c>
      <c r="N58" s="33"/>
      <c r="O58" s="32">
        <v>50</v>
      </c>
      <c r="P58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7">
        <v>315</v>
      </c>
      <c r="Y58" s="578">
        <f t="shared" si="6"/>
        <v>315</v>
      </c>
      <c r="Z58" s="36">
        <f>IFERROR(IF(Y58=0,"",ROUNDUP(Y58/H58,0)*0.00902),"")</f>
        <v>0.63139999999999996</v>
      </c>
      <c r="AA58" s="56"/>
      <c r="AB58" s="57"/>
      <c r="AC58" s="105" t="s">
        <v>139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329.70000000000005</v>
      </c>
      <c r="BN58" s="64">
        <f t="shared" si="8"/>
        <v>329.70000000000005</v>
      </c>
      <c r="BO58" s="64">
        <f t="shared" si="9"/>
        <v>0.53030303030303028</v>
      </c>
      <c r="BP58" s="64">
        <f t="shared" si="10"/>
        <v>0.53030303030303028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5" t="s">
        <v>72</v>
      </c>
      <c r="Q59" s="596"/>
      <c r="R59" s="596"/>
      <c r="S59" s="596"/>
      <c r="T59" s="596"/>
      <c r="U59" s="596"/>
      <c r="V59" s="597"/>
      <c r="W59" s="37" t="s">
        <v>73</v>
      </c>
      <c r="X59" s="579">
        <f>IFERROR(X53/H53,"0")+IFERROR(X54/H54,"0")+IFERROR(X55/H55,"0")+IFERROR(X56/H56,"0")+IFERROR(X57/H57,"0")+IFERROR(X58/H58,"0")</f>
        <v>88.518518518518519</v>
      </c>
      <c r="Y59" s="579">
        <f>IFERROR(Y53/H53,"0")+IFERROR(Y54/H54,"0")+IFERROR(Y55/H55,"0")+IFERROR(Y56/H56,"0")+IFERROR(Y57/H57,"0")+IFERROR(Y58/H58,"0")</f>
        <v>89</v>
      </c>
      <c r="Z59" s="579">
        <f>IFERROR(IF(Z53="",0,Z53),"0")+IFERROR(IF(Z54="",0,Z54),"0")+IFERROR(IF(Z55="",0,Z55),"0")+IFERROR(IF(Z56="",0,Z56),"0")+IFERROR(IF(Z57="",0,Z57),"0")+IFERROR(IF(Z58="",0,Z58),"0")</f>
        <v>0.9920199999999999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5" t="s">
        <v>72</v>
      </c>
      <c r="Q60" s="596"/>
      <c r="R60" s="596"/>
      <c r="S60" s="596"/>
      <c r="T60" s="596"/>
      <c r="U60" s="596"/>
      <c r="V60" s="597"/>
      <c r="W60" s="37" t="s">
        <v>70</v>
      </c>
      <c r="X60" s="579">
        <f>IFERROR(SUM(X53:X58),"0")</f>
        <v>515</v>
      </c>
      <c r="Y60" s="579">
        <f>IFERROR(SUM(Y53:Y58),"0")</f>
        <v>520.20000000000005</v>
      </c>
      <c r="Z60" s="37"/>
      <c r="AA60" s="580"/>
      <c r="AB60" s="580"/>
      <c r="AC60" s="580"/>
    </row>
    <row r="61" spans="1:68" ht="14.25" customHeight="1" x14ac:dyDescent="0.25">
      <c r="A61" s="584" t="s">
        <v>140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3"/>
      <c r="AB61" s="573"/>
      <c r="AC61" s="573"/>
    </row>
    <row r="62" spans="1:68" ht="16.5" customHeight="1" x14ac:dyDescent="0.25">
      <c r="A62" s="54" t="s">
        <v>141</v>
      </c>
      <c r="B62" s="54" t="s">
        <v>142</v>
      </c>
      <c r="C62" s="31">
        <v>4301020298</v>
      </c>
      <c r="D62" s="592">
        <v>4680115881440</v>
      </c>
      <c r="E62" s="593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7">
        <v>0</v>
      </c>
      <c r="Y62" s="578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144</v>
      </c>
      <c r="B63" s="54" t="s">
        <v>145</v>
      </c>
      <c r="C63" s="31">
        <v>4301020228</v>
      </c>
      <c r="D63" s="592">
        <v>4680115882751</v>
      </c>
      <c r="E63" s="593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147</v>
      </c>
      <c r="B64" s="54" t="s">
        <v>148</v>
      </c>
      <c r="C64" s="31">
        <v>4301020358</v>
      </c>
      <c r="D64" s="592">
        <v>4680115885950</v>
      </c>
      <c r="E64" s="593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4301020296</v>
      </c>
      <c r="D65" s="592">
        <v>4680115881433</v>
      </c>
      <c r="E65" s="593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112</v>
      </c>
      <c r="M65" s="33" t="s">
        <v>107</v>
      </c>
      <c r="N65" s="33"/>
      <c r="O65" s="32">
        <v>50</v>
      </c>
      <c r="P65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7">
        <v>45</v>
      </c>
      <c r="Y65" s="578">
        <f>IFERROR(IF(X65="",0,CEILING((X65/$H65),1)*$H65),"")</f>
        <v>45.900000000000006</v>
      </c>
      <c r="Z65" s="36">
        <f>IFERROR(IF(Y65=0,"",ROUNDUP(Y65/H65,0)*0.00651),"")</f>
        <v>0.11067</v>
      </c>
      <c r="AA65" s="56"/>
      <c r="AB65" s="57"/>
      <c r="AC65" s="113" t="s">
        <v>143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47.999999999999993</v>
      </c>
      <c r="BN65" s="64">
        <f>IFERROR(Y65*I65/H65,"0")</f>
        <v>48.96</v>
      </c>
      <c r="BO65" s="64">
        <f>IFERROR(1/J65*(X65/H65),"0")</f>
        <v>9.1575091575091569E-2</v>
      </c>
      <c r="BP65" s="64">
        <f>IFERROR(1/J65*(Y65/H65),"0")</f>
        <v>9.3406593406593408E-2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5" t="s">
        <v>72</v>
      </c>
      <c r="Q66" s="596"/>
      <c r="R66" s="596"/>
      <c r="S66" s="596"/>
      <c r="T66" s="596"/>
      <c r="U66" s="596"/>
      <c r="V66" s="597"/>
      <c r="W66" s="37" t="s">
        <v>73</v>
      </c>
      <c r="X66" s="579">
        <f>IFERROR(X62/H62,"0")+IFERROR(X63/H63,"0")+IFERROR(X64/H64,"0")+IFERROR(X65/H65,"0")</f>
        <v>16.666666666666664</v>
      </c>
      <c r="Y66" s="579">
        <f>IFERROR(Y62/H62,"0")+IFERROR(Y63/H63,"0")+IFERROR(Y64/H64,"0")+IFERROR(Y65/H65,"0")</f>
        <v>17</v>
      </c>
      <c r="Z66" s="579">
        <f>IFERROR(IF(Z62="",0,Z62),"0")+IFERROR(IF(Z63="",0,Z63),"0")+IFERROR(IF(Z64="",0,Z64),"0")+IFERROR(IF(Z65="",0,Z65),"0")</f>
        <v>0.11067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5" t="s">
        <v>72</v>
      </c>
      <c r="Q67" s="596"/>
      <c r="R67" s="596"/>
      <c r="S67" s="596"/>
      <c r="T67" s="596"/>
      <c r="U67" s="596"/>
      <c r="V67" s="597"/>
      <c r="W67" s="37" t="s">
        <v>70</v>
      </c>
      <c r="X67" s="579">
        <f>IFERROR(SUM(X62:X65),"0")</f>
        <v>45</v>
      </c>
      <c r="Y67" s="579">
        <f>IFERROR(SUM(Y62:Y65),"0")</f>
        <v>45.900000000000006</v>
      </c>
      <c r="Z67" s="37"/>
      <c r="AA67" s="580"/>
      <c r="AB67" s="580"/>
      <c r="AC67" s="580"/>
    </row>
    <row r="68" spans="1:68" ht="14.25" customHeight="1" x14ac:dyDescent="0.25">
      <c r="A68" s="584" t="s">
        <v>64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3"/>
      <c r="AB68" s="573"/>
      <c r="AC68" s="573"/>
    </row>
    <row r="69" spans="1:68" ht="27" customHeight="1" x14ac:dyDescent="0.25">
      <c r="A69" s="54" t="s">
        <v>151</v>
      </c>
      <c r="B69" s="54" t="s">
        <v>152</v>
      </c>
      <c r="C69" s="31">
        <v>4301031243</v>
      </c>
      <c r="D69" s="592">
        <v>4680115885073</v>
      </c>
      <c r="E69" s="593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4301031241</v>
      </c>
      <c r="D70" s="592">
        <v>4680115885059</v>
      </c>
      <c r="E70" s="593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157</v>
      </c>
      <c r="B71" s="54" t="s">
        <v>158</v>
      </c>
      <c r="C71" s="31">
        <v>4301031316</v>
      </c>
      <c r="D71" s="592">
        <v>4680115885097</v>
      </c>
      <c r="E71" s="593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5" t="s">
        <v>72</v>
      </c>
      <c r="Q72" s="596"/>
      <c r="R72" s="596"/>
      <c r="S72" s="596"/>
      <c r="T72" s="596"/>
      <c r="U72" s="596"/>
      <c r="V72" s="597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5" t="s">
        <v>72</v>
      </c>
      <c r="Q73" s="596"/>
      <c r="R73" s="596"/>
      <c r="S73" s="596"/>
      <c r="T73" s="596"/>
      <c r="U73" s="596"/>
      <c r="V73" s="597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customHeight="1" x14ac:dyDescent="0.25">
      <c r="A74" s="584" t="s">
        <v>74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3"/>
      <c r="AB74" s="573"/>
      <c r="AC74" s="573"/>
    </row>
    <row r="75" spans="1:68" ht="16.5" customHeight="1" x14ac:dyDescent="0.25">
      <c r="A75" s="54" t="s">
        <v>160</v>
      </c>
      <c r="B75" s="54" t="s">
        <v>161</v>
      </c>
      <c r="C75" s="31">
        <v>4301051838</v>
      </c>
      <c r="D75" s="592">
        <v>4680115881891</v>
      </c>
      <c r="E75" s="593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4301051846</v>
      </c>
      <c r="D76" s="592">
        <v>4680115885769</v>
      </c>
      <c r="E76" s="593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4301051927</v>
      </c>
      <c r="D77" s="592">
        <v>4680115884410</v>
      </c>
      <c r="E77" s="593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169</v>
      </c>
      <c r="B78" s="54" t="s">
        <v>170</v>
      </c>
      <c r="C78" s="31">
        <v>4301051837</v>
      </c>
      <c r="D78" s="592">
        <v>4680115884311</v>
      </c>
      <c r="E78" s="593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4301051844</v>
      </c>
      <c r="D79" s="592">
        <v>4680115885929</v>
      </c>
      <c r="E79" s="593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173</v>
      </c>
      <c r="B80" s="54" t="s">
        <v>174</v>
      </c>
      <c r="C80" s="31">
        <v>4301051929</v>
      </c>
      <c r="D80" s="592">
        <v>4680115884403</v>
      </c>
      <c r="E80" s="593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5" t="s">
        <v>72</v>
      </c>
      <c r="Q81" s="596"/>
      <c r="R81" s="596"/>
      <c r="S81" s="596"/>
      <c r="T81" s="596"/>
      <c r="U81" s="596"/>
      <c r="V81" s="597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5" t="s">
        <v>72</v>
      </c>
      <c r="Q82" s="596"/>
      <c r="R82" s="596"/>
      <c r="S82" s="596"/>
      <c r="T82" s="596"/>
      <c r="U82" s="596"/>
      <c r="V82" s="597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customHeight="1" x14ac:dyDescent="0.25">
      <c r="A83" s="584" t="s">
        <v>175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3"/>
      <c r="AB83" s="573"/>
      <c r="AC83" s="573"/>
    </row>
    <row r="84" spans="1:68" ht="27" customHeight="1" x14ac:dyDescent="0.25">
      <c r="A84" s="54" t="s">
        <v>176</v>
      </c>
      <c r="B84" s="54" t="s">
        <v>177</v>
      </c>
      <c r="C84" s="31">
        <v>4301060455</v>
      </c>
      <c r="D84" s="592">
        <v>4680115881532</v>
      </c>
      <c r="E84" s="593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7">
        <v>60</v>
      </c>
      <c r="Y84" s="578">
        <f>IFERROR(IF(X84="",0,CEILING((X84/$H84),1)*$H84),"")</f>
        <v>62.4</v>
      </c>
      <c r="Z84" s="36">
        <f>IFERROR(IF(Y84=0,"",ROUNDUP(Y84/H84,0)*0.01898),"")</f>
        <v>0.15184</v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63.346153846153847</v>
      </c>
      <c r="BN84" s="64">
        <f>IFERROR(Y84*I84/H84,"0")</f>
        <v>65.88</v>
      </c>
      <c r="BO84" s="64">
        <f>IFERROR(1/J84*(X84/H84),"0")</f>
        <v>0.1201923076923077</v>
      </c>
      <c r="BP84" s="64">
        <f>IFERROR(1/J84*(Y84/H84),"0")</f>
        <v>0.125</v>
      </c>
    </row>
    <row r="85" spans="1:68" ht="27" customHeight="1" x14ac:dyDescent="0.25">
      <c r="A85" s="54" t="s">
        <v>179</v>
      </c>
      <c r="B85" s="54" t="s">
        <v>180</v>
      </c>
      <c r="C85" s="31">
        <v>4301060351</v>
      </c>
      <c r="D85" s="592">
        <v>4680115881464</v>
      </c>
      <c r="E85" s="593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181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5" t="s">
        <v>72</v>
      </c>
      <c r="Q86" s="596"/>
      <c r="R86" s="596"/>
      <c r="S86" s="596"/>
      <c r="T86" s="596"/>
      <c r="U86" s="596"/>
      <c r="V86" s="597"/>
      <c r="W86" s="37" t="s">
        <v>73</v>
      </c>
      <c r="X86" s="579">
        <f>IFERROR(X84/H84,"0")+IFERROR(X85/H85,"0")</f>
        <v>7.6923076923076925</v>
      </c>
      <c r="Y86" s="579">
        <f>IFERROR(Y84/H84,"0")+IFERROR(Y85/H85,"0")</f>
        <v>8</v>
      </c>
      <c r="Z86" s="579">
        <f>IFERROR(IF(Z84="",0,Z84),"0")+IFERROR(IF(Z85="",0,Z85),"0")</f>
        <v>0.15184</v>
      </c>
      <c r="AA86" s="580"/>
      <c r="AB86" s="580"/>
      <c r="AC86" s="580"/>
    </row>
    <row r="87" spans="1:68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5" t="s">
        <v>72</v>
      </c>
      <c r="Q87" s="596"/>
      <c r="R87" s="596"/>
      <c r="S87" s="596"/>
      <c r="T87" s="596"/>
      <c r="U87" s="596"/>
      <c r="V87" s="597"/>
      <c r="W87" s="37" t="s">
        <v>70</v>
      </c>
      <c r="X87" s="579">
        <f>IFERROR(SUM(X84:X85),"0")</f>
        <v>60</v>
      </c>
      <c r="Y87" s="579">
        <f>IFERROR(SUM(Y84:Y85),"0")</f>
        <v>62.4</v>
      </c>
      <c r="Z87" s="37"/>
      <c r="AA87" s="580"/>
      <c r="AB87" s="580"/>
      <c r="AC87" s="580"/>
    </row>
    <row r="88" spans="1:68" ht="16.5" customHeight="1" x14ac:dyDescent="0.25">
      <c r="A88" s="594" t="s">
        <v>182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2"/>
      <c r="AB88" s="572"/>
      <c r="AC88" s="572"/>
    </row>
    <row r="89" spans="1:68" ht="14.25" customHeight="1" x14ac:dyDescent="0.25">
      <c r="A89" s="584" t="s">
        <v>103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3"/>
      <c r="AB89" s="573"/>
      <c r="AC89" s="573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592">
        <v>4680115881327</v>
      </c>
      <c r="E90" s="593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7">
        <v>50</v>
      </c>
      <c r="Y90" s="578">
        <f>IFERROR(IF(X90="",0,CEILING((X90/$H90),1)*$H90),"")</f>
        <v>54</v>
      </c>
      <c r="Z90" s="36">
        <f>IFERROR(IF(Y90=0,"",ROUNDUP(Y90/H90,0)*0.01898),"")</f>
        <v>9.4899999999999998E-2</v>
      </c>
      <c r="AA90" s="56"/>
      <c r="AB90" s="57"/>
      <c r="AC90" s="137" t="s">
        <v>185</v>
      </c>
      <c r="AG90" s="64"/>
      <c r="AJ90" s="68"/>
      <c r="AK90" s="68">
        <v>0</v>
      </c>
      <c r="BB90" s="138" t="s">
        <v>1</v>
      </c>
      <c r="BM90" s="64">
        <f>IFERROR(X90*I90/H90,"0")</f>
        <v>52.013888888888886</v>
      </c>
      <c r="BN90" s="64">
        <f>IFERROR(Y90*I90/H90,"0")</f>
        <v>56.17499999999999</v>
      </c>
      <c r="BO90" s="64">
        <f>IFERROR(1/J90*(X90/H90),"0")</f>
        <v>7.2337962962962965E-2</v>
      </c>
      <c r="BP90" s="64">
        <f>IFERROR(1/J90*(Y90/H90),"0")</f>
        <v>7.8125E-2</v>
      </c>
    </row>
    <row r="91" spans="1:68" ht="16.5" customHeight="1" x14ac:dyDescent="0.25">
      <c r="A91" s="54" t="s">
        <v>186</v>
      </c>
      <c r="B91" s="54" t="s">
        <v>187</v>
      </c>
      <c r="C91" s="31">
        <v>4301011476</v>
      </c>
      <c r="D91" s="592">
        <v>4680115881518</v>
      </c>
      <c r="E91" s="593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185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592">
        <v>4680115881303</v>
      </c>
      <c r="E92" s="593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7">
        <v>450</v>
      </c>
      <c r="Y92" s="578">
        <f>IFERROR(IF(X92="",0,CEILING((X92/$H92),1)*$H92),"")</f>
        <v>450</v>
      </c>
      <c r="Z92" s="36">
        <f>IFERROR(IF(Y92=0,"",ROUNDUP(Y92/H92,0)*0.00902),"")</f>
        <v>0.90200000000000002</v>
      </c>
      <c r="AA92" s="56"/>
      <c r="AB92" s="57"/>
      <c r="AC92" s="141" t="s">
        <v>185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471</v>
      </c>
      <c r="BN92" s="64">
        <f>IFERROR(Y92*I92/H92,"0")</f>
        <v>471</v>
      </c>
      <c r="BO92" s="64">
        <f>IFERROR(1/J92*(X92/H92),"0")</f>
        <v>0.75757575757575757</v>
      </c>
      <c r="BP92" s="64">
        <f>IFERROR(1/J92*(Y92/H92),"0")</f>
        <v>0.75757575757575757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5" t="s">
        <v>72</v>
      </c>
      <c r="Q93" s="596"/>
      <c r="R93" s="596"/>
      <c r="S93" s="596"/>
      <c r="T93" s="596"/>
      <c r="U93" s="596"/>
      <c r="V93" s="597"/>
      <c r="W93" s="37" t="s">
        <v>73</v>
      </c>
      <c r="X93" s="579">
        <f>IFERROR(X90/H90,"0")+IFERROR(X91/H91,"0")+IFERROR(X92/H92,"0")</f>
        <v>104.62962962962963</v>
      </c>
      <c r="Y93" s="579">
        <f>IFERROR(Y90/H90,"0")+IFERROR(Y91/H91,"0")+IFERROR(Y92/H92,"0")</f>
        <v>105</v>
      </c>
      <c r="Z93" s="579">
        <f>IFERROR(IF(Z90="",0,Z90),"0")+IFERROR(IF(Z91="",0,Z91),"0")+IFERROR(IF(Z92="",0,Z92),"0")</f>
        <v>0.99690000000000001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5" t="s">
        <v>72</v>
      </c>
      <c r="Q94" s="596"/>
      <c r="R94" s="596"/>
      <c r="S94" s="596"/>
      <c r="T94" s="596"/>
      <c r="U94" s="596"/>
      <c r="V94" s="597"/>
      <c r="W94" s="37" t="s">
        <v>70</v>
      </c>
      <c r="X94" s="579">
        <f>IFERROR(SUM(X90:X92),"0")</f>
        <v>500</v>
      </c>
      <c r="Y94" s="579">
        <f>IFERROR(SUM(Y90:Y92),"0")</f>
        <v>504</v>
      </c>
      <c r="Z94" s="37"/>
      <c r="AA94" s="580"/>
      <c r="AB94" s="580"/>
      <c r="AC94" s="580"/>
    </row>
    <row r="95" spans="1:68" ht="14.25" customHeight="1" x14ac:dyDescent="0.25">
      <c r="A95" s="584" t="s">
        <v>74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3"/>
      <c r="AB95" s="573"/>
      <c r="AC95" s="573"/>
    </row>
    <row r="96" spans="1:68" ht="16.5" customHeight="1" x14ac:dyDescent="0.25">
      <c r="A96" s="54" t="s">
        <v>190</v>
      </c>
      <c r="B96" s="54" t="s">
        <v>191</v>
      </c>
      <c r="C96" s="31">
        <v>4301051712</v>
      </c>
      <c r="D96" s="592">
        <v>4607091386967</v>
      </c>
      <c r="E96" s="593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1" t="s">
        <v>192</v>
      </c>
      <c r="Q96" s="582"/>
      <c r="R96" s="582"/>
      <c r="S96" s="582"/>
      <c r="T96" s="583"/>
      <c r="U96" s="34"/>
      <c r="V96" s="34"/>
      <c r="W96" s="35" t="s">
        <v>70</v>
      </c>
      <c r="X96" s="577">
        <v>220</v>
      </c>
      <c r="Y96" s="578">
        <f t="shared" ref="Y96:Y102" si="16">IFERROR(IF(X96="",0,CEILING((X96/$H96),1)*$H96),"")</f>
        <v>226.79999999999998</v>
      </c>
      <c r="Z96" s="36">
        <f>IFERROR(IF(Y96=0,"",ROUNDUP(Y96/H96,0)*0.01898),"")</f>
        <v>0.53144000000000002</v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234.09629629629629</v>
      </c>
      <c r="BN96" s="64">
        <f t="shared" ref="BN96:BN102" si="18">IFERROR(Y96*I96/H96,"0")</f>
        <v>241.33199999999997</v>
      </c>
      <c r="BO96" s="64">
        <f t="shared" ref="BO96:BO102" si="19">IFERROR(1/J96*(X96/H96),"0")</f>
        <v>0.42438271604938271</v>
      </c>
      <c r="BP96" s="64">
        <f t="shared" ref="BP96:BP102" si="20">IFERROR(1/J96*(Y96/H96),"0")</f>
        <v>0.4375</v>
      </c>
    </row>
    <row r="97" spans="1:68" ht="16.5" customHeight="1" x14ac:dyDescent="0.25">
      <c r="A97" s="54" t="s">
        <v>190</v>
      </c>
      <c r="B97" s="54" t="s">
        <v>194</v>
      </c>
      <c r="C97" s="31">
        <v>4301051437</v>
      </c>
      <c r="D97" s="592">
        <v>4607091386967</v>
      </c>
      <c r="E97" s="593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4301051788</v>
      </c>
      <c r="D98" s="592">
        <v>4680115884953</v>
      </c>
      <c r="E98" s="593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198</v>
      </c>
      <c r="B99" s="54" t="s">
        <v>199</v>
      </c>
      <c r="C99" s="31">
        <v>4301051718</v>
      </c>
      <c r="D99" s="592">
        <v>4607091385731</v>
      </c>
      <c r="E99" s="593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193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200</v>
      </c>
      <c r="C100" s="31">
        <v>4301052039</v>
      </c>
      <c r="D100" s="592">
        <v>4607091385731</v>
      </c>
      <c r="E100" s="593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7">
        <v>225</v>
      </c>
      <c r="Y100" s="578">
        <f t="shared" si="16"/>
        <v>226.8</v>
      </c>
      <c r="Z100" s="36">
        <f>IFERROR(IF(Y100=0,"",ROUNDUP(Y100/H100,0)*0.00651),"")</f>
        <v>0.54683999999999999</v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246</v>
      </c>
      <c r="BN100" s="64">
        <f t="shared" si="18"/>
        <v>247.96799999999999</v>
      </c>
      <c r="BO100" s="64">
        <f t="shared" si="19"/>
        <v>0.45787545787545786</v>
      </c>
      <c r="BP100" s="64">
        <f t="shared" si="20"/>
        <v>0.46153846153846156</v>
      </c>
    </row>
    <row r="101" spans="1:68" ht="16.5" customHeight="1" x14ac:dyDescent="0.25">
      <c r="A101" s="54" t="s">
        <v>202</v>
      </c>
      <c r="B101" s="54" t="s">
        <v>203</v>
      </c>
      <c r="C101" s="31">
        <v>4301051438</v>
      </c>
      <c r="D101" s="592">
        <v>4680115880894</v>
      </c>
      <c r="E101" s="593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4301051687</v>
      </c>
      <c r="D102" s="592">
        <v>4680115880214</v>
      </c>
      <c r="E102" s="593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5" t="s">
        <v>72</v>
      </c>
      <c r="Q103" s="596"/>
      <c r="R103" s="596"/>
      <c r="S103" s="596"/>
      <c r="T103" s="596"/>
      <c r="U103" s="596"/>
      <c r="V103" s="597"/>
      <c r="W103" s="37" t="s">
        <v>73</v>
      </c>
      <c r="X103" s="579">
        <f>IFERROR(X96/H96,"0")+IFERROR(X97/H97,"0")+IFERROR(X98/H98,"0")+IFERROR(X99/H99,"0")+IFERROR(X100/H100,"0")+IFERROR(X101/H101,"0")+IFERROR(X102/H102,"0")</f>
        <v>110.49382716049382</v>
      </c>
      <c r="Y103" s="579">
        <f>IFERROR(Y96/H96,"0")+IFERROR(Y97/H97,"0")+IFERROR(Y98/H98,"0")+IFERROR(Y99/H99,"0")+IFERROR(Y100/H100,"0")+IFERROR(Y101/H101,"0")+IFERROR(Y102/H102,"0")</f>
        <v>112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1.0782799999999999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5" t="s">
        <v>72</v>
      </c>
      <c r="Q104" s="596"/>
      <c r="R104" s="596"/>
      <c r="S104" s="596"/>
      <c r="T104" s="596"/>
      <c r="U104" s="596"/>
      <c r="V104" s="597"/>
      <c r="W104" s="37" t="s">
        <v>70</v>
      </c>
      <c r="X104" s="579">
        <f>IFERROR(SUM(X96:X102),"0")</f>
        <v>445</v>
      </c>
      <c r="Y104" s="579">
        <f>IFERROR(SUM(Y96:Y102),"0")</f>
        <v>453.6</v>
      </c>
      <c r="Z104" s="37"/>
      <c r="AA104" s="580"/>
      <c r="AB104" s="580"/>
      <c r="AC104" s="580"/>
    </row>
    <row r="105" spans="1:68" ht="16.5" customHeight="1" x14ac:dyDescent="0.25">
      <c r="A105" s="594" t="s">
        <v>207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2"/>
      <c r="AB105" s="572"/>
      <c r="AC105" s="572"/>
    </row>
    <row r="106" spans="1:68" ht="14.25" customHeight="1" x14ac:dyDescent="0.25">
      <c r="A106" s="584" t="s">
        <v>103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3"/>
      <c r="AB106" s="573"/>
      <c r="AC106" s="573"/>
    </row>
    <row r="107" spans="1:68" ht="16.5" customHeight="1" x14ac:dyDescent="0.25">
      <c r="A107" s="54" t="s">
        <v>208</v>
      </c>
      <c r="B107" s="54" t="s">
        <v>209</v>
      </c>
      <c r="C107" s="31">
        <v>4301011514</v>
      </c>
      <c r="D107" s="592">
        <v>4680115882133</v>
      </c>
      <c r="E107" s="593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70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210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211</v>
      </c>
      <c r="B108" s="54" t="s">
        <v>212</v>
      </c>
      <c r="C108" s="31">
        <v>4301011417</v>
      </c>
      <c r="D108" s="592">
        <v>4680115880269</v>
      </c>
      <c r="E108" s="593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213</v>
      </c>
      <c r="B109" s="54" t="s">
        <v>214</v>
      </c>
      <c r="C109" s="31">
        <v>4301011415</v>
      </c>
      <c r="D109" s="592">
        <v>4680115880429</v>
      </c>
      <c r="E109" s="593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7">
        <v>360</v>
      </c>
      <c r="Y109" s="578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ht="16.5" customHeight="1" x14ac:dyDescent="0.25">
      <c r="A110" s="54" t="s">
        <v>215</v>
      </c>
      <c r="B110" s="54" t="s">
        <v>216</v>
      </c>
      <c r="C110" s="31">
        <v>4301011462</v>
      </c>
      <c r="D110" s="592">
        <v>4680115881457</v>
      </c>
      <c r="E110" s="593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5" t="s">
        <v>72</v>
      </c>
      <c r="Q111" s="596"/>
      <c r="R111" s="596"/>
      <c r="S111" s="596"/>
      <c r="T111" s="596"/>
      <c r="U111" s="596"/>
      <c r="V111" s="597"/>
      <c r="W111" s="37" t="s">
        <v>73</v>
      </c>
      <c r="X111" s="579">
        <f>IFERROR(X107/H107,"0")+IFERROR(X108/H108,"0")+IFERROR(X109/H109,"0")+IFERROR(X110/H110,"0")</f>
        <v>80</v>
      </c>
      <c r="Y111" s="579">
        <f>IFERROR(Y107/H107,"0")+IFERROR(Y108/H108,"0")+IFERROR(Y109/H109,"0")+IFERROR(Y110/H110,"0")</f>
        <v>80</v>
      </c>
      <c r="Z111" s="579">
        <f>IFERROR(IF(Z107="",0,Z107),"0")+IFERROR(IF(Z108="",0,Z108),"0")+IFERROR(IF(Z109="",0,Z109),"0")+IFERROR(IF(Z110="",0,Z110),"0")</f>
        <v>0.72160000000000002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5" t="s">
        <v>72</v>
      </c>
      <c r="Q112" s="596"/>
      <c r="R112" s="596"/>
      <c r="S112" s="596"/>
      <c r="T112" s="596"/>
      <c r="U112" s="596"/>
      <c r="V112" s="597"/>
      <c r="W112" s="37" t="s">
        <v>70</v>
      </c>
      <c r="X112" s="579">
        <f>IFERROR(SUM(X107:X110),"0")</f>
        <v>360</v>
      </c>
      <c r="Y112" s="579">
        <f>IFERROR(SUM(Y107:Y110),"0")</f>
        <v>360</v>
      </c>
      <c r="Z112" s="37"/>
      <c r="AA112" s="580"/>
      <c r="AB112" s="580"/>
      <c r="AC112" s="580"/>
    </row>
    <row r="113" spans="1:68" ht="14.25" customHeight="1" x14ac:dyDescent="0.25">
      <c r="A113" s="584" t="s">
        <v>140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3"/>
      <c r="AB113" s="573"/>
      <c r="AC113" s="573"/>
    </row>
    <row r="114" spans="1:68" ht="16.5" customHeight="1" x14ac:dyDescent="0.25">
      <c r="A114" s="54" t="s">
        <v>217</v>
      </c>
      <c r="B114" s="54" t="s">
        <v>218</v>
      </c>
      <c r="C114" s="31">
        <v>4301020345</v>
      </c>
      <c r="D114" s="592">
        <v>4680115881488</v>
      </c>
      <c r="E114" s="593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220</v>
      </c>
      <c r="B115" s="54" t="s">
        <v>221</v>
      </c>
      <c r="C115" s="31">
        <v>4301020346</v>
      </c>
      <c r="D115" s="592">
        <v>4680115882775</v>
      </c>
      <c r="E115" s="593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222</v>
      </c>
      <c r="B116" s="54" t="s">
        <v>223</v>
      </c>
      <c r="C116" s="31">
        <v>4301020344</v>
      </c>
      <c r="D116" s="592">
        <v>4680115880658</v>
      </c>
      <c r="E116" s="593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5" t="s">
        <v>72</v>
      </c>
      <c r="Q117" s="596"/>
      <c r="R117" s="596"/>
      <c r="S117" s="596"/>
      <c r="T117" s="596"/>
      <c r="U117" s="596"/>
      <c r="V117" s="597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5" t="s">
        <v>72</v>
      </c>
      <c r="Q118" s="596"/>
      <c r="R118" s="596"/>
      <c r="S118" s="596"/>
      <c r="T118" s="596"/>
      <c r="U118" s="596"/>
      <c r="V118" s="597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customHeight="1" x14ac:dyDescent="0.25">
      <c r="A119" s="584" t="s">
        <v>74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3"/>
      <c r="AB119" s="573"/>
      <c r="AC119" s="573"/>
    </row>
    <row r="120" spans="1:68" ht="27" customHeight="1" x14ac:dyDescent="0.25">
      <c r="A120" s="54" t="s">
        <v>224</v>
      </c>
      <c r="B120" s="54" t="s">
        <v>225</v>
      </c>
      <c r="C120" s="31">
        <v>4301051360</v>
      </c>
      <c r="D120" s="592">
        <v>4607091385168</v>
      </c>
      <c r="E120" s="593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224</v>
      </c>
      <c r="B121" s="54" t="s">
        <v>227</v>
      </c>
      <c r="C121" s="31">
        <v>4301051724</v>
      </c>
      <c r="D121" s="592">
        <v>4607091385168</v>
      </c>
      <c r="E121" s="593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7">
        <v>300</v>
      </c>
      <c r="Y121" s="578">
        <f t="shared" si="21"/>
        <v>307.8</v>
      </c>
      <c r="Z121" s="36">
        <f>IFERROR(IF(Y121=0,"",ROUNDUP(Y121/H121,0)*0.01898),"")</f>
        <v>0.72123999999999999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 t="shared" si="22"/>
        <v>318.99999999999994</v>
      </c>
      <c r="BN121" s="64">
        <f t="shared" si="23"/>
        <v>327.29400000000004</v>
      </c>
      <c r="BO121" s="64">
        <f t="shared" si="24"/>
        <v>0.57870370370370372</v>
      </c>
      <c r="BP121" s="64">
        <f t="shared" si="25"/>
        <v>0.59375</v>
      </c>
    </row>
    <row r="122" spans="1:68" ht="27" customHeight="1" x14ac:dyDescent="0.25">
      <c r="A122" s="54" t="s">
        <v>229</v>
      </c>
      <c r="B122" s="54" t="s">
        <v>230</v>
      </c>
      <c r="C122" s="31">
        <v>4301051730</v>
      </c>
      <c r="D122" s="592">
        <v>4607091383256</v>
      </c>
      <c r="E122" s="593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228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231</v>
      </c>
      <c r="B123" s="54" t="s">
        <v>232</v>
      </c>
      <c r="C123" s="31">
        <v>4301051721</v>
      </c>
      <c r="D123" s="592">
        <v>4607091385748</v>
      </c>
      <c r="E123" s="593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7">
        <v>135</v>
      </c>
      <c r="Y123" s="578">
        <f t="shared" si="21"/>
        <v>135</v>
      </c>
      <c r="Z123" s="36">
        <f>IFERROR(IF(Y123=0,"",ROUNDUP(Y123/H123,0)*0.00651),"")</f>
        <v>0.32550000000000001</v>
      </c>
      <c r="AA123" s="56"/>
      <c r="AB123" s="57"/>
      <c r="AC123" s="177" t="s">
        <v>228</v>
      </c>
      <c r="AG123" s="64"/>
      <c r="AJ123" s="68"/>
      <c r="AK123" s="68">
        <v>0</v>
      </c>
      <c r="BB123" s="178" t="s">
        <v>1</v>
      </c>
      <c r="BM123" s="64">
        <f t="shared" si="22"/>
        <v>147.6</v>
      </c>
      <c r="BN123" s="64">
        <f t="shared" si="23"/>
        <v>147.6</v>
      </c>
      <c r="BO123" s="64">
        <f t="shared" si="24"/>
        <v>0.27472527472527475</v>
      </c>
      <c r="BP123" s="64">
        <f t="shared" si="25"/>
        <v>0.27472527472527475</v>
      </c>
    </row>
    <row r="124" spans="1:68" ht="16.5" customHeight="1" x14ac:dyDescent="0.25">
      <c r="A124" s="54" t="s">
        <v>233</v>
      </c>
      <c r="B124" s="54" t="s">
        <v>234</v>
      </c>
      <c r="C124" s="31">
        <v>4301051740</v>
      </c>
      <c r="D124" s="592">
        <v>4680115884533</v>
      </c>
      <c r="E124" s="593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235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236</v>
      </c>
      <c r="B125" s="54" t="s">
        <v>237</v>
      </c>
      <c r="C125" s="31">
        <v>4301051486</v>
      </c>
      <c r="D125" s="592">
        <v>4680115882645</v>
      </c>
      <c r="E125" s="593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238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5" t="s">
        <v>72</v>
      </c>
      <c r="Q126" s="596"/>
      <c r="R126" s="596"/>
      <c r="S126" s="596"/>
      <c r="T126" s="596"/>
      <c r="U126" s="596"/>
      <c r="V126" s="597"/>
      <c r="W126" s="37" t="s">
        <v>73</v>
      </c>
      <c r="X126" s="579">
        <f>IFERROR(X120/H120,"0")+IFERROR(X121/H121,"0")+IFERROR(X122/H122,"0")+IFERROR(X123/H123,"0")+IFERROR(X124/H124,"0")+IFERROR(X125/H125,"0")</f>
        <v>87.037037037037038</v>
      </c>
      <c r="Y126" s="579">
        <f>IFERROR(Y120/H120,"0")+IFERROR(Y121/H121,"0")+IFERROR(Y122/H122,"0")+IFERROR(Y123/H123,"0")+IFERROR(Y124/H124,"0")+IFERROR(Y125/H125,"0")</f>
        <v>88</v>
      </c>
      <c r="Z126" s="579">
        <f>IFERROR(IF(Z120="",0,Z120),"0")+IFERROR(IF(Z121="",0,Z121),"0")+IFERROR(IF(Z122="",0,Z122),"0")+IFERROR(IF(Z123="",0,Z123),"0")+IFERROR(IF(Z124="",0,Z124),"0")+IFERROR(IF(Z125="",0,Z125),"0")</f>
        <v>1.04674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5" t="s">
        <v>72</v>
      </c>
      <c r="Q127" s="596"/>
      <c r="R127" s="596"/>
      <c r="S127" s="596"/>
      <c r="T127" s="596"/>
      <c r="U127" s="596"/>
      <c r="V127" s="597"/>
      <c r="W127" s="37" t="s">
        <v>70</v>
      </c>
      <c r="X127" s="579">
        <f>IFERROR(SUM(X120:X125),"0")</f>
        <v>435</v>
      </c>
      <c r="Y127" s="579">
        <f>IFERROR(SUM(Y120:Y125),"0")</f>
        <v>442.8</v>
      </c>
      <c r="Z127" s="37"/>
      <c r="AA127" s="580"/>
      <c r="AB127" s="580"/>
      <c r="AC127" s="580"/>
    </row>
    <row r="128" spans="1:68" ht="14.25" customHeight="1" x14ac:dyDescent="0.25">
      <c r="A128" s="584" t="s">
        <v>175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3"/>
      <c r="AB128" s="573"/>
      <c r="AC128" s="573"/>
    </row>
    <row r="129" spans="1:68" ht="27" customHeight="1" x14ac:dyDescent="0.25">
      <c r="A129" s="54" t="s">
        <v>239</v>
      </c>
      <c r="B129" s="54" t="s">
        <v>240</v>
      </c>
      <c r="C129" s="31">
        <v>4301060357</v>
      </c>
      <c r="D129" s="592">
        <v>4680115882652</v>
      </c>
      <c r="E129" s="593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241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242</v>
      </c>
      <c r="B130" s="54" t="s">
        <v>243</v>
      </c>
      <c r="C130" s="31">
        <v>4301060317</v>
      </c>
      <c r="D130" s="592">
        <v>4680115880238</v>
      </c>
      <c r="E130" s="593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70</v>
      </c>
      <c r="X130" s="577">
        <v>9.9</v>
      </c>
      <c r="Y130" s="578">
        <f>IFERROR(IF(X130="",0,CEILING((X130/$H130),1)*$H130),"")</f>
        <v>9.9</v>
      </c>
      <c r="Z130" s="36">
        <f>IFERROR(IF(Y130=0,"",ROUNDUP(Y130/H130,0)*0.00651),"")</f>
        <v>3.2550000000000003E-2</v>
      </c>
      <c r="AA130" s="56"/>
      <c r="AB130" s="57"/>
      <c r="AC130" s="185" t="s">
        <v>244</v>
      </c>
      <c r="AG130" s="64"/>
      <c r="AJ130" s="68"/>
      <c r="AK130" s="68">
        <v>0</v>
      </c>
      <c r="BB130" s="186" t="s">
        <v>1</v>
      </c>
      <c r="BM130" s="64">
        <f>IFERROR(X130*I130/H130,"0")</f>
        <v>11.190000000000001</v>
      </c>
      <c r="BN130" s="64">
        <f>IFERROR(Y130*I130/H130,"0")</f>
        <v>11.190000000000001</v>
      </c>
      <c r="BO130" s="64">
        <f>IFERROR(1/J130*(X130/H130),"0")</f>
        <v>2.7472527472527476E-2</v>
      </c>
      <c r="BP130" s="64">
        <f>IFERROR(1/J130*(Y130/H130),"0")</f>
        <v>2.7472527472527476E-2</v>
      </c>
    </row>
    <row r="131" spans="1:68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5" t="s">
        <v>72</v>
      </c>
      <c r="Q131" s="596"/>
      <c r="R131" s="596"/>
      <c r="S131" s="596"/>
      <c r="T131" s="596"/>
      <c r="U131" s="596"/>
      <c r="V131" s="597"/>
      <c r="W131" s="37" t="s">
        <v>73</v>
      </c>
      <c r="X131" s="579">
        <f>IFERROR(X129/H129,"0")+IFERROR(X130/H130,"0")</f>
        <v>5</v>
      </c>
      <c r="Y131" s="579">
        <f>IFERROR(Y129/H129,"0")+IFERROR(Y130/H130,"0")</f>
        <v>5</v>
      </c>
      <c r="Z131" s="579">
        <f>IFERROR(IF(Z129="",0,Z129),"0")+IFERROR(IF(Z130="",0,Z130),"0")</f>
        <v>3.2550000000000003E-2</v>
      </c>
      <c r="AA131" s="580"/>
      <c r="AB131" s="580"/>
      <c r="AC131" s="580"/>
    </row>
    <row r="132" spans="1:68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5" t="s">
        <v>72</v>
      </c>
      <c r="Q132" s="596"/>
      <c r="R132" s="596"/>
      <c r="S132" s="596"/>
      <c r="T132" s="596"/>
      <c r="U132" s="596"/>
      <c r="V132" s="597"/>
      <c r="W132" s="37" t="s">
        <v>70</v>
      </c>
      <c r="X132" s="579">
        <f>IFERROR(SUM(X129:X130),"0")</f>
        <v>9.9</v>
      </c>
      <c r="Y132" s="579">
        <f>IFERROR(SUM(Y129:Y130),"0")</f>
        <v>9.9</v>
      </c>
      <c r="Z132" s="37"/>
      <c r="AA132" s="580"/>
      <c r="AB132" s="580"/>
      <c r="AC132" s="580"/>
    </row>
    <row r="133" spans="1:68" ht="16.5" customHeight="1" x14ac:dyDescent="0.25">
      <c r="A133" s="594" t="s">
        <v>245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2"/>
      <c r="AB133" s="572"/>
      <c r="AC133" s="572"/>
    </row>
    <row r="134" spans="1:68" ht="14.25" customHeight="1" x14ac:dyDescent="0.25">
      <c r="A134" s="584" t="s">
        <v>103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3"/>
      <c r="AB134" s="573"/>
      <c r="AC134" s="573"/>
    </row>
    <row r="135" spans="1:68" ht="27" customHeight="1" x14ac:dyDescent="0.25">
      <c r="A135" s="54" t="s">
        <v>246</v>
      </c>
      <c r="B135" s="54" t="s">
        <v>247</v>
      </c>
      <c r="C135" s="31">
        <v>4301011564</v>
      </c>
      <c r="D135" s="592">
        <v>4680115882577</v>
      </c>
      <c r="E135" s="593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248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246</v>
      </c>
      <c r="B136" s="54" t="s">
        <v>249</v>
      </c>
      <c r="C136" s="31">
        <v>4301011562</v>
      </c>
      <c r="D136" s="592">
        <v>4680115882577</v>
      </c>
      <c r="E136" s="593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70</v>
      </c>
      <c r="X136" s="577">
        <v>48</v>
      </c>
      <c r="Y136" s="578">
        <f>IFERROR(IF(X136="",0,CEILING((X136/$H136),1)*$H136),"")</f>
        <v>48</v>
      </c>
      <c r="Z136" s="36">
        <f>IFERROR(IF(Y136=0,"",ROUNDUP(Y136/H136,0)*0.00651),"")</f>
        <v>9.7650000000000001E-2</v>
      </c>
      <c r="AA136" s="56"/>
      <c r="AB136" s="57"/>
      <c r="AC136" s="189" t="s">
        <v>248</v>
      </c>
      <c r="AG136" s="64"/>
      <c r="AJ136" s="68"/>
      <c r="AK136" s="68">
        <v>0</v>
      </c>
      <c r="BB136" s="190" t="s">
        <v>1</v>
      </c>
      <c r="BM136" s="64">
        <f>IFERROR(X136*I136/H136,"0")</f>
        <v>50.7</v>
      </c>
      <c r="BN136" s="64">
        <f>IFERROR(Y136*I136/H136,"0")</f>
        <v>50.7</v>
      </c>
      <c r="BO136" s="64">
        <f>IFERROR(1/J136*(X136/H136),"0")</f>
        <v>8.241758241758243E-2</v>
      </c>
      <c r="BP136" s="64">
        <f>IFERROR(1/J136*(Y136/H136),"0")</f>
        <v>8.241758241758243E-2</v>
      </c>
    </row>
    <row r="137" spans="1:68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5" t="s">
        <v>72</v>
      </c>
      <c r="Q137" s="596"/>
      <c r="R137" s="596"/>
      <c r="S137" s="596"/>
      <c r="T137" s="596"/>
      <c r="U137" s="596"/>
      <c r="V137" s="597"/>
      <c r="W137" s="37" t="s">
        <v>73</v>
      </c>
      <c r="X137" s="579">
        <f>IFERROR(X135/H135,"0")+IFERROR(X136/H136,"0")</f>
        <v>15</v>
      </c>
      <c r="Y137" s="579">
        <f>IFERROR(Y135/H135,"0")+IFERROR(Y136/H136,"0")</f>
        <v>15</v>
      </c>
      <c r="Z137" s="579">
        <f>IFERROR(IF(Z135="",0,Z135),"0")+IFERROR(IF(Z136="",0,Z136),"0")</f>
        <v>9.7650000000000001E-2</v>
      </c>
      <c r="AA137" s="580"/>
      <c r="AB137" s="580"/>
      <c r="AC137" s="580"/>
    </row>
    <row r="138" spans="1:68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5" t="s">
        <v>72</v>
      </c>
      <c r="Q138" s="596"/>
      <c r="R138" s="596"/>
      <c r="S138" s="596"/>
      <c r="T138" s="596"/>
      <c r="U138" s="596"/>
      <c r="V138" s="597"/>
      <c r="W138" s="37" t="s">
        <v>70</v>
      </c>
      <c r="X138" s="579">
        <f>IFERROR(SUM(X135:X136),"0")</f>
        <v>48</v>
      </c>
      <c r="Y138" s="579">
        <f>IFERROR(SUM(Y135:Y136),"0")</f>
        <v>48</v>
      </c>
      <c r="Z138" s="37"/>
      <c r="AA138" s="580"/>
      <c r="AB138" s="580"/>
      <c r="AC138" s="580"/>
    </row>
    <row r="139" spans="1:68" ht="14.25" customHeight="1" x14ac:dyDescent="0.25">
      <c r="A139" s="584" t="s">
        <v>64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3"/>
      <c r="AB139" s="573"/>
      <c r="AC139" s="573"/>
    </row>
    <row r="140" spans="1:68" ht="27" customHeight="1" x14ac:dyDescent="0.25">
      <c r="A140" s="54" t="s">
        <v>250</v>
      </c>
      <c r="B140" s="54" t="s">
        <v>251</v>
      </c>
      <c r="C140" s="31">
        <v>4301031235</v>
      </c>
      <c r="D140" s="592">
        <v>4680115883444</v>
      </c>
      <c r="E140" s="593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252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250</v>
      </c>
      <c r="B141" s="54" t="s">
        <v>253</v>
      </c>
      <c r="C141" s="31">
        <v>4301031234</v>
      </c>
      <c r="D141" s="592">
        <v>4680115883444</v>
      </c>
      <c r="E141" s="593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70</v>
      </c>
      <c r="X141" s="577">
        <v>10.5</v>
      </c>
      <c r="Y141" s="578">
        <f>IFERROR(IF(X141="",0,CEILING((X141/$H141),1)*$H141),"")</f>
        <v>11.2</v>
      </c>
      <c r="Z141" s="36">
        <f>IFERROR(IF(Y141=0,"",ROUNDUP(Y141/H141,0)*0.00651),"")</f>
        <v>2.6040000000000001E-2</v>
      </c>
      <c r="AA141" s="56"/>
      <c r="AB141" s="57"/>
      <c r="AC141" s="193" t="s">
        <v>252</v>
      </c>
      <c r="AG141" s="64"/>
      <c r="AJ141" s="68"/>
      <c r="AK141" s="68">
        <v>0</v>
      </c>
      <c r="BB141" s="194" t="s">
        <v>1</v>
      </c>
      <c r="BM141" s="64">
        <f>IFERROR(X141*I141/H141,"0")</f>
        <v>11.505000000000001</v>
      </c>
      <c r="BN141" s="64">
        <f>IFERROR(Y141*I141/H141,"0")</f>
        <v>12.271999999999998</v>
      </c>
      <c r="BO141" s="64">
        <f>IFERROR(1/J141*(X141/H141),"0")</f>
        <v>2.0604395604395608E-2</v>
      </c>
      <c r="BP141" s="64">
        <f>IFERROR(1/J141*(Y141/H141),"0")</f>
        <v>2.197802197802198E-2</v>
      </c>
    </row>
    <row r="142" spans="1:68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5" t="s">
        <v>72</v>
      </c>
      <c r="Q142" s="596"/>
      <c r="R142" s="596"/>
      <c r="S142" s="596"/>
      <c r="T142" s="596"/>
      <c r="U142" s="596"/>
      <c r="V142" s="597"/>
      <c r="W142" s="37" t="s">
        <v>73</v>
      </c>
      <c r="X142" s="579">
        <f>IFERROR(X140/H140,"0")+IFERROR(X141/H141,"0")</f>
        <v>3.7500000000000004</v>
      </c>
      <c r="Y142" s="579">
        <f>IFERROR(Y140/H140,"0")+IFERROR(Y141/H141,"0")</f>
        <v>4</v>
      </c>
      <c r="Z142" s="579">
        <f>IFERROR(IF(Z140="",0,Z140),"0")+IFERROR(IF(Z141="",0,Z141),"0")</f>
        <v>2.6040000000000001E-2</v>
      </c>
      <c r="AA142" s="580"/>
      <c r="AB142" s="580"/>
      <c r="AC142" s="580"/>
    </row>
    <row r="143" spans="1:68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5" t="s">
        <v>72</v>
      </c>
      <c r="Q143" s="596"/>
      <c r="R143" s="596"/>
      <c r="S143" s="596"/>
      <c r="T143" s="596"/>
      <c r="U143" s="596"/>
      <c r="V143" s="597"/>
      <c r="W143" s="37" t="s">
        <v>70</v>
      </c>
      <c r="X143" s="579">
        <f>IFERROR(SUM(X140:X141),"0")</f>
        <v>10.5</v>
      </c>
      <c r="Y143" s="579">
        <f>IFERROR(SUM(Y140:Y141),"0")</f>
        <v>11.2</v>
      </c>
      <c r="Z143" s="37"/>
      <c r="AA143" s="580"/>
      <c r="AB143" s="580"/>
      <c r="AC143" s="580"/>
    </row>
    <row r="144" spans="1:68" ht="14.25" customHeight="1" x14ac:dyDescent="0.25">
      <c r="A144" s="584" t="s">
        <v>74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3"/>
      <c r="AB144" s="573"/>
      <c r="AC144" s="573"/>
    </row>
    <row r="145" spans="1:68" ht="16.5" customHeight="1" x14ac:dyDescent="0.25">
      <c r="A145" s="54" t="s">
        <v>254</v>
      </c>
      <c r="B145" s="54" t="s">
        <v>255</v>
      </c>
      <c r="C145" s="31">
        <v>4301051477</v>
      </c>
      <c r="D145" s="592">
        <v>4680115882584</v>
      </c>
      <c r="E145" s="593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248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254</v>
      </c>
      <c r="B146" s="54" t="s">
        <v>256</v>
      </c>
      <c r="C146" s="31">
        <v>4301051476</v>
      </c>
      <c r="D146" s="592">
        <v>4680115882584</v>
      </c>
      <c r="E146" s="593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70</v>
      </c>
      <c r="X146" s="577">
        <v>56.1</v>
      </c>
      <c r="Y146" s="578">
        <f>IFERROR(IF(X146="",0,CEILING((X146/$H146),1)*$H146),"")</f>
        <v>58.080000000000005</v>
      </c>
      <c r="Z146" s="36">
        <f>IFERROR(IF(Y146=0,"",ROUNDUP(Y146/H146,0)*0.00651),"")</f>
        <v>0.14322000000000001</v>
      </c>
      <c r="AA146" s="56"/>
      <c r="AB146" s="57"/>
      <c r="AC146" s="197" t="s">
        <v>248</v>
      </c>
      <c r="AG146" s="64"/>
      <c r="AJ146" s="68"/>
      <c r="AK146" s="68">
        <v>0</v>
      </c>
      <c r="BB146" s="198" t="s">
        <v>1</v>
      </c>
      <c r="BM146" s="64">
        <f>IFERROR(X146*I146/H146,"0")</f>
        <v>61.795000000000002</v>
      </c>
      <c r="BN146" s="64">
        <f>IFERROR(Y146*I146/H146,"0")</f>
        <v>63.976000000000006</v>
      </c>
      <c r="BO146" s="64">
        <f>IFERROR(1/J146*(X146/H146),"0")</f>
        <v>0.11675824175824177</v>
      </c>
      <c r="BP146" s="64">
        <f>IFERROR(1/J146*(Y146/H146),"0")</f>
        <v>0.12087912087912089</v>
      </c>
    </row>
    <row r="147" spans="1:68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5" t="s">
        <v>72</v>
      </c>
      <c r="Q147" s="596"/>
      <c r="R147" s="596"/>
      <c r="S147" s="596"/>
      <c r="T147" s="596"/>
      <c r="U147" s="596"/>
      <c r="V147" s="597"/>
      <c r="W147" s="37" t="s">
        <v>73</v>
      </c>
      <c r="X147" s="579">
        <f>IFERROR(X145/H145,"0")+IFERROR(X146/H146,"0")</f>
        <v>21.25</v>
      </c>
      <c r="Y147" s="579">
        <f>IFERROR(Y145/H145,"0")+IFERROR(Y146/H146,"0")</f>
        <v>22</v>
      </c>
      <c r="Z147" s="579">
        <f>IFERROR(IF(Z145="",0,Z145),"0")+IFERROR(IF(Z146="",0,Z146),"0")</f>
        <v>0.14322000000000001</v>
      </c>
      <c r="AA147" s="580"/>
      <c r="AB147" s="580"/>
      <c r="AC147" s="580"/>
    </row>
    <row r="148" spans="1:68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5" t="s">
        <v>72</v>
      </c>
      <c r="Q148" s="596"/>
      <c r="R148" s="596"/>
      <c r="S148" s="596"/>
      <c r="T148" s="596"/>
      <c r="U148" s="596"/>
      <c r="V148" s="597"/>
      <c r="W148" s="37" t="s">
        <v>70</v>
      </c>
      <c r="X148" s="579">
        <f>IFERROR(SUM(X145:X146),"0")</f>
        <v>56.1</v>
      </c>
      <c r="Y148" s="579">
        <f>IFERROR(SUM(Y145:Y146),"0")</f>
        <v>58.080000000000005</v>
      </c>
      <c r="Z148" s="37"/>
      <c r="AA148" s="580"/>
      <c r="AB148" s="580"/>
      <c r="AC148" s="580"/>
    </row>
    <row r="149" spans="1:68" ht="16.5" customHeight="1" x14ac:dyDescent="0.25">
      <c r="A149" s="594" t="s">
        <v>101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2"/>
      <c r="AB149" s="572"/>
      <c r="AC149" s="572"/>
    </row>
    <row r="150" spans="1:68" ht="14.25" customHeight="1" x14ac:dyDescent="0.25">
      <c r="A150" s="584" t="s">
        <v>103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3"/>
      <c r="AB150" s="573"/>
      <c r="AC150" s="573"/>
    </row>
    <row r="151" spans="1:68" ht="27" customHeight="1" x14ac:dyDescent="0.25">
      <c r="A151" s="54" t="s">
        <v>257</v>
      </c>
      <c r="B151" s="54" t="s">
        <v>258</v>
      </c>
      <c r="C151" s="31">
        <v>4301011705</v>
      </c>
      <c r="D151" s="592">
        <v>4607091384604</v>
      </c>
      <c r="E151" s="593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259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5" t="s">
        <v>72</v>
      </c>
      <c r="Q152" s="596"/>
      <c r="R152" s="596"/>
      <c r="S152" s="596"/>
      <c r="T152" s="596"/>
      <c r="U152" s="596"/>
      <c r="V152" s="597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5" t="s">
        <v>72</v>
      </c>
      <c r="Q153" s="596"/>
      <c r="R153" s="596"/>
      <c r="S153" s="596"/>
      <c r="T153" s="596"/>
      <c r="U153" s="596"/>
      <c r="V153" s="597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customHeight="1" x14ac:dyDescent="0.25">
      <c r="A154" s="584" t="s">
        <v>64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3"/>
      <c r="AB154" s="573"/>
      <c r="AC154" s="573"/>
    </row>
    <row r="155" spans="1:68" ht="16.5" customHeight="1" x14ac:dyDescent="0.25">
      <c r="A155" s="54" t="s">
        <v>260</v>
      </c>
      <c r="B155" s="54" t="s">
        <v>261</v>
      </c>
      <c r="C155" s="31">
        <v>4301030895</v>
      </c>
      <c r="D155" s="592">
        <v>4607091387667</v>
      </c>
      <c r="E155" s="593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262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263</v>
      </c>
      <c r="B156" s="54" t="s">
        <v>264</v>
      </c>
      <c r="C156" s="31">
        <v>4301030961</v>
      </c>
      <c r="D156" s="592">
        <v>4607091387636</v>
      </c>
      <c r="E156" s="593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265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266</v>
      </c>
      <c r="B157" s="54" t="s">
        <v>267</v>
      </c>
      <c r="C157" s="31">
        <v>4301030963</v>
      </c>
      <c r="D157" s="592">
        <v>4607091382426</v>
      </c>
      <c r="E157" s="593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5" t="s">
        <v>72</v>
      </c>
      <c r="Q158" s="596"/>
      <c r="R158" s="596"/>
      <c r="S158" s="596"/>
      <c r="T158" s="596"/>
      <c r="U158" s="596"/>
      <c r="V158" s="597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5" t="s">
        <v>72</v>
      </c>
      <c r="Q159" s="596"/>
      <c r="R159" s="596"/>
      <c r="S159" s="596"/>
      <c r="T159" s="596"/>
      <c r="U159" s="596"/>
      <c r="V159" s="597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customHeight="1" x14ac:dyDescent="0.2">
      <c r="A160" s="598" t="s">
        <v>269</v>
      </c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599"/>
      <c r="P160" s="599"/>
      <c r="Q160" s="599"/>
      <c r="R160" s="599"/>
      <c r="S160" s="599"/>
      <c r="T160" s="599"/>
      <c r="U160" s="599"/>
      <c r="V160" s="599"/>
      <c r="W160" s="599"/>
      <c r="X160" s="599"/>
      <c r="Y160" s="599"/>
      <c r="Z160" s="599"/>
      <c r="AA160" s="48"/>
      <c r="AB160" s="48"/>
      <c r="AC160" s="48"/>
    </row>
    <row r="161" spans="1:68" ht="16.5" customHeight="1" x14ac:dyDescent="0.25">
      <c r="A161" s="594" t="s">
        <v>270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2"/>
      <c r="AB161" s="572"/>
      <c r="AC161" s="572"/>
    </row>
    <row r="162" spans="1:68" ht="14.25" customHeight="1" x14ac:dyDescent="0.25">
      <c r="A162" s="584" t="s">
        <v>140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3"/>
      <c r="AB162" s="573"/>
      <c r="AC162" s="573"/>
    </row>
    <row r="163" spans="1:68" ht="27" customHeight="1" x14ac:dyDescent="0.25">
      <c r="A163" s="54" t="s">
        <v>271</v>
      </c>
      <c r="B163" s="54" t="s">
        <v>272</v>
      </c>
      <c r="C163" s="31">
        <v>4301020323</v>
      </c>
      <c r="D163" s="592">
        <v>4680115886223</v>
      </c>
      <c r="E163" s="593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5" t="s">
        <v>72</v>
      </c>
      <c r="Q164" s="596"/>
      <c r="R164" s="596"/>
      <c r="S164" s="596"/>
      <c r="T164" s="596"/>
      <c r="U164" s="596"/>
      <c r="V164" s="597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5" t="s">
        <v>72</v>
      </c>
      <c r="Q165" s="596"/>
      <c r="R165" s="596"/>
      <c r="S165" s="596"/>
      <c r="T165" s="596"/>
      <c r="U165" s="596"/>
      <c r="V165" s="597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customHeight="1" x14ac:dyDescent="0.25">
      <c r="A166" s="584" t="s">
        <v>64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3"/>
      <c r="AB166" s="573"/>
      <c r="AC166" s="573"/>
    </row>
    <row r="167" spans="1:68" ht="27" customHeight="1" x14ac:dyDescent="0.25">
      <c r="A167" s="54" t="s">
        <v>274</v>
      </c>
      <c r="B167" s="54" t="s">
        <v>275</v>
      </c>
      <c r="C167" s="31">
        <v>4301031191</v>
      </c>
      <c r="D167" s="592">
        <v>4680115880993</v>
      </c>
      <c r="E167" s="593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70</v>
      </c>
      <c r="X167" s="577">
        <v>20</v>
      </c>
      <c r="Y167" s="578">
        <f t="shared" ref="Y167:Y175" si="26">IFERROR(IF(X167="",0,CEILING((X167/$H167),1)*$H167),"")</f>
        <v>21</v>
      </c>
      <c r="Z167" s="36">
        <f>IFERROR(IF(Y167=0,"",ROUNDUP(Y167/H167,0)*0.00902),"")</f>
        <v>4.5100000000000001E-2</v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21.285714285714281</v>
      </c>
      <c r="BN167" s="64">
        <f t="shared" ref="BN167:BN175" si="28">IFERROR(Y167*I167/H167,"0")</f>
        <v>22.349999999999998</v>
      </c>
      <c r="BO167" s="64">
        <f t="shared" ref="BO167:BO175" si="29">IFERROR(1/J167*(X167/H167),"0")</f>
        <v>3.6075036075036072E-2</v>
      </c>
      <c r="BP167" s="64">
        <f t="shared" ref="BP167:BP175" si="30">IFERROR(1/J167*(Y167/H167),"0")</f>
        <v>3.787878787878788E-2</v>
      </c>
    </row>
    <row r="168" spans="1:68" ht="27" customHeight="1" x14ac:dyDescent="0.25">
      <c r="A168" s="54" t="s">
        <v>277</v>
      </c>
      <c r="B168" s="54" t="s">
        <v>278</v>
      </c>
      <c r="C168" s="31">
        <v>4301031204</v>
      </c>
      <c r="D168" s="592">
        <v>4680115881761</v>
      </c>
      <c r="E168" s="593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280</v>
      </c>
      <c r="B169" s="54" t="s">
        <v>281</v>
      </c>
      <c r="C169" s="31">
        <v>4301031201</v>
      </c>
      <c r="D169" s="592">
        <v>4680115881563</v>
      </c>
      <c r="E169" s="593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4301031199</v>
      </c>
      <c r="D170" s="592">
        <v>4680115880986</v>
      </c>
      <c r="E170" s="593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70</v>
      </c>
      <c r="X170" s="577">
        <v>70</v>
      </c>
      <c r="Y170" s="578">
        <f t="shared" si="26"/>
        <v>71.400000000000006</v>
      </c>
      <c r="Z170" s="36">
        <f>IFERROR(IF(Y170=0,"",ROUNDUP(Y170/H170,0)*0.00502),"")</f>
        <v>0.17068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7"/>
        <v>74.333333333333329</v>
      </c>
      <c r="BN170" s="64">
        <f t="shared" si="28"/>
        <v>75.820000000000007</v>
      </c>
      <c r="BO170" s="64">
        <f t="shared" si="29"/>
        <v>0.14245014245014245</v>
      </c>
      <c r="BP170" s="64">
        <f t="shared" si="30"/>
        <v>0.14529914529914531</v>
      </c>
    </row>
    <row r="171" spans="1:68" ht="27" customHeight="1" x14ac:dyDescent="0.25">
      <c r="A171" s="54" t="s">
        <v>285</v>
      </c>
      <c r="B171" s="54" t="s">
        <v>286</v>
      </c>
      <c r="C171" s="31">
        <v>4301031205</v>
      </c>
      <c r="D171" s="592">
        <v>4680115881785</v>
      </c>
      <c r="E171" s="593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7">
        <v>62.999999999999993</v>
      </c>
      <c r="Y171" s="578">
        <f t="shared" si="26"/>
        <v>63</v>
      </c>
      <c r="Z171" s="36">
        <f>IFERROR(IF(Y171=0,"",ROUNDUP(Y171/H171,0)*0.00502),"")</f>
        <v>0.15060000000000001</v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7"/>
        <v>66.899999999999991</v>
      </c>
      <c r="BN171" s="64">
        <f t="shared" si="28"/>
        <v>66.900000000000006</v>
      </c>
      <c r="BO171" s="64">
        <f t="shared" si="29"/>
        <v>0.12820512820512819</v>
      </c>
      <c r="BP171" s="64">
        <f t="shared" si="30"/>
        <v>0.12820512820512822</v>
      </c>
    </row>
    <row r="172" spans="1:68" ht="27" customHeight="1" x14ac:dyDescent="0.25">
      <c r="A172" s="54" t="s">
        <v>287</v>
      </c>
      <c r="B172" s="54" t="s">
        <v>288</v>
      </c>
      <c r="C172" s="31">
        <v>4301031399</v>
      </c>
      <c r="D172" s="592">
        <v>4680115886537</v>
      </c>
      <c r="E172" s="593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289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290</v>
      </c>
      <c r="B173" s="54" t="s">
        <v>291</v>
      </c>
      <c r="C173" s="31">
        <v>4301031202</v>
      </c>
      <c r="D173" s="592">
        <v>4680115881679</v>
      </c>
      <c r="E173" s="593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70</v>
      </c>
      <c r="X173" s="577">
        <v>210</v>
      </c>
      <c r="Y173" s="578">
        <f t="shared" si="26"/>
        <v>210</v>
      </c>
      <c r="Z173" s="36">
        <f>IFERROR(IF(Y173=0,"",ROUNDUP(Y173/H173,0)*0.00502),"")</f>
        <v>0.502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220.00000000000003</v>
      </c>
      <c r="BN173" s="64">
        <f t="shared" si="28"/>
        <v>220.00000000000003</v>
      </c>
      <c r="BO173" s="64">
        <f t="shared" si="29"/>
        <v>0.42735042735042739</v>
      </c>
      <c r="BP173" s="64">
        <f t="shared" si="30"/>
        <v>0.42735042735042739</v>
      </c>
    </row>
    <row r="174" spans="1:68" ht="27" customHeight="1" x14ac:dyDescent="0.25">
      <c r="A174" s="54" t="s">
        <v>292</v>
      </c>
      <c r="B174" s="54" t="s">
        <v>293</v>
      </c>
      <c r="C174" s="31">
        <v>4301031158</v>
      </c>
      <c r="D174" s="592">
        <v>4680115880191</v>
      </c>
      <c r="E174" s="593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294</v>
      </c>
      <c r="B175" s="54" t="s">
        <v>295</v>
      </c>
      <c r="C175" s="31">
        <v>4301031245</v>
      </c>
      <c r="D175" s="592">
        <v>4680115883963</v>
      </c>
      <c r="E175" s="593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296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5" t="s">
        <v>72</v>
      </c>
      <c r="Q176" s="596"/>
      <c r="R176" s="596"/>
      <c r="S176" s="596"/>
      <c r="T176" s="596"/>
      <c r="U176" s="596"/>
      <c r="V176" s="597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168.09523809523807</v>
      </c>
      <c r="Y176" s="579">
        <f>IFERROR(Y167/H167,"0")+IFERROR(Y168/H168,"0")+IFERROR(Y169/H169,"0")+IFERROR(Y170/H170,"0")+IFERROR(Y171/H171,"0")+IFERROR(Y172/H172,"0")+IFERROR(Y173/H173,"0")+IFERROR(Y174/H174,"0")+IFERROR(Y175/H175,"0")</f>
        <v>169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0.86838000000000004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5" t="s">
        <v>72</v>
      </c>
      <c r="Q177" s="596"/>
      <c r="R177" s="596"/>
      <c r="S177" s="596"/>
      <c r="T177" s="596"/>
      <c r="U177" s="596"/>
      <c r="V177" s="597"/>
      <c r="W177" s="37" t="s">
        <v>70</v>
      </c>
      <c r="X177" s="579">
        <f>IFERROR(SUM(X167:X175),"0")</f>
        <v>363</v>
      </c>
      <c r="Y177" s="579">
        <f>IFERROR(SUM(Y167:Y175),"0")</f>
        <v>365.4</v>
      </c>
      <c r="Z177" s="37"/>
      <c r="AA177" s="580"/>
      <c r="AB177" s="580"/>
      <c r="AC177" s="580"/>
    </row>
    <row r="178" spans="1:68" ht="14.25" customHeight="1" x14ac:dyDescent="0.25">
      <c r="A178" s="584" t="s">
        <v>95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3"/>
      <c r="AB178" s="573"/>
      <c r="AC178" s="573"/>
    </row>
    <row r="179" spans="1:68" ht="27" customHeight="1" x14ac:dyDescent="0.25">
      <c r="A179" s="54" t="s">
        <v>297</v>
      </c>
      <c r="B179" s="54" t="s">
        <v>298</v>
      </c>
      <c r="C179" s="31">
        <v>4301032053</v>
      </c>
      <c r="D179" s="592">
        <v>4680115886780</v>
      </c>
      <c r="E179" s="593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299</v>
      </c>
      <c r="L179" s="32"/>
      <c r="M179" s="33" t="s">
        <v>300</v>
      </c>
      <c r="N179" s="33"/>
      <c r="O179" s="32">
        <v>60</v>
      </c>
      <c r="P179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302</v>
      </c>
      <c r="B180" s="54" t="s">
        <v>303</v>
      </c>
      <c r="C180" s="31">
        <v>4301032051</v>
      </c>
      <c r="D180" s="592">
        <v>4680115886742</v>
      </c>
      <c r="E180" s="593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299</v>
      </c>
      <c r="L180" s="32"/>
      <c r="M180" s="33" t="s">
        <v>300</v>
      </c>
      <c r="N180" s="33"/>
      <c r="O180" s="32">
        <v>90</v>
      </c>
      <c r="P180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304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4301032052</v>
      </c>
      <c r="D181" s="592">
        <v>4680115886766</v>
      </c>
      <c r="E181" s="593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8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304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5" t="s">
        <v>72</v>
      </c>
      <c r="Q182" s="596"/>
      <c r="R182" s="596"/>
      <c r="S182" s="596"/>
      <c r="T182" s="596"/>
      <c r="U182" s="596"/>
      <c r="V182" s="597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5" t="s">
        <v>72</v>
      </c>
      <c r="Q183" s="596"/>
      <c r="R183" s="596"/>
      <c r="S183" s="596"/>
      <c r="T183" s="596"/>
      <c r="U183" s="596"/>
      <c r="V183" s="597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customHeight="1" x14ac:dyDescent="0.25">
      <c r="A184" s="584" t="s">
        <v>307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3"/>
      <c r="AB184" s="573"/>
      <c r="AC184" s="573"/>
    </row>
    <row r="185" spans="1:68" ht="27" customHeight="1" x14ac:dyDescent="0.25">
      <c r="A185" s="54" t="s">
        <v>308</v>
      </c>
      <c r="B185" s="54" t="s">
        <v>309</v>
      </c>
      <c r="C185" s="31">
        <v>4301170013</v>
      </c>
      <c r="D185" s="592">
        <v>4680115886797</v>
      </c>
      <c r="E185" s="593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299</v>
      </c>
      <c r="L185" s="32"/>
      <c r="M185" s="33" t="s">
        <v>300</v>
      </c>
      <c r="N185" s="33"/>
      <c r="O185" s="32">
        <v>90</v>
      </c>
      <c r="P185" s="73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304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5" t="s">
        <v>72</v>
      </c>
      <c r="Q186" s="596"/>
      <c r="R186" s="596"/>
      <c r="S186" s="596"/>
      <c r="T186" s="596"/>
      <c r="U186" s="596"/>
      <c r="V186" s="597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5" t="s">
        <v>72</v>
      </c>
      <c r="Q187" s="596"/>
      <c r="R187" s="596"/>
      <c r="S187" s="596"/>
      <c r="T187" s="596"/>
      <c r="U187" s="596"/>
      <c r="V187" s="597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customHeight="1" x14ac:dyDescent="0.25">
      <c r="A188" s="594" t="s">
        <v>310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2"/>
      <c r="AB188" s="572"/>
      <c r="AC188" s="572"/>
    </row>
    <row r="189" spans="1:68" ht="14.25" customHeight="1" x14ac:dyDescent="0.25">
      <c r="A189" s="584" t="s">
        <v>103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3"/>
      <c r="AB189" s="573"/>
      <c r="AC189" s="573"/>
    </row>
    <row r="190" spans="1:68" ht="16.5" customHeight="1" x14ac:dyDescent="0.25">
      <c r="A190" s="54" t="s">
        <v>311</v>
      </c>
      <c r="B190" s="54" t="s">
        <v>312</v>
      </c>
      <c r="C190" s="31">
        <v>4301011450</v>
      </c>
      <c r="D190" s="592">
        <v>4680115881402</v>
      </c>
      <c r="E190" s="593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313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314</v>
      </c>
      <c r="B191" s="54" t="s">
        <v>315</v>
      </c>
      <c r="C191" s="31">
        <v>4301011768</v>
      </c>
      <c r="D191" s="592">
        <v>4680115881396</v>
      </c>
      <c r="E191" s="593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313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5" t="s">
        <v>72</v>
      </c>
      <c r="Q192" s="596"/>
      <c r="R192" s="596"/>
      <c r="S192" s="596"/>
      <c r="T192" s="596"/>
      <c r="U192" s="596"/>
      <c r="V192" s="597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5" t="s">
        <v>72</v>
      </c>
      <c r="Q193" s="596"/>
      <c r="R193" s="596"/>
      <c r="S193" s="596"/>
      <c r="T193" s="596"/>
      <c r="U193" s="596"/>
      <c r="V193" s="597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84" t="s">
        <v>140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3"/>
      <c r="AB194" s="573"/>
      <c r="AC194" s="573"/>
    </row>
    <row r="195" spans="1:68" ht="16.5" customHeight="1" x14ac:dyDescent="0.25">
      <c r="A195" s="54" t="s">
        <v>316</v>
      </c>
      <c r="B195" s="54" t="s">
        <v>317</v>
      </c>
      <c r="C195" s="31">
        <v>4301020262</v>
      </c>
      <c r="D195" s="592">
        <v>4680115882935</v>
      </c>
      <c r="E195" s="593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318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319</v>
      </c>
      <c r="B196" s="54" t="s">
        <v>320</v>
      </c>
      <c r="C196" s="31">
        <v>4301020220</v>
      </c>
      <c r="D196" s="592">
        <v>4680115880764</v>
      </c>
      <c r="E196" s="593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318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5" t="s">
        <v>72</v>
      </c>
      <c r="Q197" s="596"/>
      <c r="R197" s="596"/>
      <c r="S197" s="596"/>
      <c r="T197" s="596"/>
      <c r="U197" s="596"/>
      <c r="V197" s="597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5" t="s">
        <v>72</v>
      </c>
      <c r="Q198" s="596"/>
      <c r="R198" s="596"/>
      <c r="S198" s="596"/>
      <c r="T198" s="596"/>
      <c r="U198" s="596"/>
      <c r="V198" s="597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84" t="s">
        <v>64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3"/>
      <c r="AB199" s="573"/>
      <c r="AC199" s="573"/>
    </row>
    <row r="200" spans="1:68" ht="27" customHeight="1" x14ac:dyDescent="0.25">
      <c r="A200" s="54" t="s">
        <v>321</v>
      </c>
      <c r="B200" s="54" t="s">
        <v>322</v>
      </c>
      <c r="C200" s="31">
        <v>4301031224</v>
      </c>
      <c r="D200" s="592">
        <v>4680115882683</v>
      </c>
      <c r="E200" s="593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7">
        <v>120</v>
      </c>
      <c r="Y200" s="578">
        <f t="shared" ref="Y200:Y207" si="31">IFERROR(IF(X200="",0,CEILING((X200/$H200),1)*$H200),"")</f>
        <v>124.2</v>
      </c>
      <c r="Z200" s="36">
        <f>IFERROR(IF(Y200=0,"",ROUNDUP(Y200/H200,0)*0.00902),"")</f>
        <v>0.20746000000000001</v>
      </c>
      <c r="AA200" s="56"/>
      <c r="AB200" s="57"/>
      <c r="AC200" s="243" t="s">
        <v>323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124.66666666666667</v>
      </c>
      <c r="BN200" s="64">
        <f t="shared" ref="BN200:BN207" si="33">IFERROR(Y200*I200/H200,"0")</f>
        <v>129.03</v>
      </c>
      <c r="BO200" s="64">
        <f t="shared" ref="BO200:BO207" si="34">IFERROR(1/J200*(X200/H200),"0")</f>
        <v>0.16835016835016836</v>
      </c>
      <c r="BP200" s="64">
        <f t="shared" ref="BP200:BP207" si="35">IFERROR(1/J200*(Y200/H200),"0")</f>
        <v>0.17424242424242425</v>
      </c>
    </row>
    <row r="201" spans="1:68" ht="27" customHeight="1" x14ac:dyDescent="0.25">
      <c r="A201" s="54" t="s">
        <v>324</v>
      </c>
      <c r="B201" s="54" t="s">
        <v>325</v>
      </c>
      <c r="C201" s="31">
        <v>4301031230</v>
      </c>
      <c r="D201" s="592">
        <v>4680115882690</v>
      </c>
      <c r="E201" s="593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326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327</v>
      </c>
      <c r="B202" s="54" t="s">
        <v>328</v>
      </c>
      <c r="C202" s="31">
        <v>4301031220</v>
      </c>
      <c r="D202" s="592">
        <v>4680115882669</v>
      </c>
      <c r="E202" s="593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7">
        <v>250</v>
      </c>
      <c r="Y202" s="578">
        <f t="shared" si="31"/>
        <v>253.8</v>
      </c>
      <c r="Z202" s="36">
        <f>IFERROR(IF(Y202=0,"",ROUNDUP(Y202/H202,0)*0.00902),"")</f>
        <v>0.42393999999999998</v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si="32"/>
        <v>259.72222222222223</v>
      </c>
      <c r="BN202" s="64">
        <f t="shared" si="33"/>
        <v>263.67</v>
      </c>
      <c r="BO202" s="64">
        <f t="shared" si="34"/>
        <v>0.35072951739618402</v>
      </c>
      <c r="BP202" s="64">
        <f t="shared" si="35"/>
        <v>0.35606060606060608</v>
      </c>
    </row>
    <row r="203" spans="1:68" ht="27" customHeight="1" x14ac:dyDescent="0.25">
      <c r="A203" s="54" t="s">
        <v>330</v>
      </c>
      <c r="B203" s="54" t="s">
        <v>331</v>
      </c>
      <c r="C203" s="31">
        <v>4301031221</v>
      </c>
      <c r="D203" s="592">
        <v>4680115882676</v>
      </c>
      <c r="E203" s="593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4301031223</v>
      </c>
      <c r="D204" s="592">
        <v>4680115884014</v>
      </c>
      <c r="E204" s="593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7">
        <v>105</v>
      </c>
      <c r="Y204" s="578">
        <f t="shared" si="31"/>
        <v>106.2</v>
      </c>
      <c r="Z204" s="36">
        <f>IFERROR(IF(Y204=0,"",ROUNDUP(Y204/H204,0)*0.00502),"")</f>
        <v>0.29618</v>
      </c>
      <c r="AA204" s="56"/>
      <c r="AB204" s="57"/>
      <c r="AC204" s="251" t="s">
        <v>323</v>
      </c>
      <c r="AG204" s="64"/>
      <c r="AJ204" s="68"/>
      <c r="AK204" s="68">
        <v>0</v>
      </c>
      <c r="BB204" s="252" t="s">
        <v>1</v>
      </c>
      <c r="BM204" s="64">
        <f t="shared" si="32"/>
        <v>112.58333333333333</v>
      </c>
      <c r="BN204" s="64">
        <f t="shared" si="33"/>
        <v>113.87</v>
      </c>
      <c r="BO204" s="64">
        <f t="shared" si="34"/>
        <v>0.2492877492877493</v>
      </c>
      <c r="BP204" s="64">
        <f t="shared" si="35"/>
        <v>0.25213675213675218</v>
      </c>
    </row>
    <row r="205" spans="1:68" ht="27" customHeight="1" x14ac:dyDescent="0.25">
      <c r="A205" s="54" t="s">
        <v>335</v>
      </c>
      <c r="B205" s="54" t="s">
        <v>336</v>
      </c>
      <c r="C205" s="31">
        <v>4301031222</v>
      </c>
      <c r="D205" s="592">
        <v>4680115884007</v>
      </c>
      <c r="E205" s="593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7">
        <v>60</v>
      </c>
      <c r="Y205" s="578">
        <f t="shared" si="31"/>
        <v>61.2</v>
      </c>
      <c r="Z205" s="36">
        <f>IFERROR(IF(Y205=0,"",ROUNDUP(Y205/H205,0)*0.00502),"")</f>
        <v>0.17068</v>
      </c>
      <c r="AA205" s="56"/>
      <c r="AB205" s="57"/>
      <c r="AC205" s="253" t="s">
        <v>326</v>
      </c>
      <c r="AG205" s="64"/>
      <c r="AJ205" s="68"/>
      <c r="AK205" s="68">
        <v>0</v>
      </c>
      <c r="BB205" s="254" t="s">
        <v>1</v>
      </c>
      <c r="BM205" s="64">
        <f t="shared" si="32"/>
        <v>63.333333333333329</v>
      </c>
      <c r="BN205" s="64">
        <f t="shared" si="33"/>
        <v>64.599999999999994</v>
      </c>
      <c r="BO205" s="64">
        <f t="shared" si="34"/>
        <v>0.14245014245014248</v>
      </c>
      <c r="BP205" s="64">
        <f t="shared" si="35"/>
        <v>0.14529914529914531</v>
      </c>
    </row>
    <row r="206" spans="1:68" ht="27" customHeight="1" x14ac:dyDescent="0.25">
      <c r="A206" s="54" t="s">
        <v>337</v>
      </c>
      <c r="B206" s="54" t="s">
        <v>338</v>
      </c>
      <c r="C206" s="31">
        <v>4301031229</v>
      </c>
      <c r="D206" s="592">
        <v>4680115884038</v>
      </c>
      <c r="E206" s="593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70</v>
      </c>
      <c r="X206" s="577">
        <v>72</v>
      </c>
      <c r="Y206" s="578">
        <f t="shared" si="31"/>
        <v>72</v>
      </c>
      <c r="Z206" s="36">
        <f>IFERROR(IF(Y206=0,"",ROUNDUP(Y206/H206,0)*0.00502),"")</f>
        <v>0.20080000000000001</v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75.999999999999986</v>
      </c>
      <c r="BN206" s="64">
        <f t="shared" si="33"/>
        <v>75.999999999999986</v>
      </c>
      <c r="BO206" s="64">
        <f t="shared" si="34"/>
        <v>0.17094017094017094</v>
      </c>
      <c r="BP206" s="64">
        <f t="shared" si="35"/>
        <v>0.17094017094017094</v>
      </c>
    </row>
    <row r="207" spans="1:68" ht="27" customHeight="1" x14ac:dyDescent="0.25">
      <c r="A207" s="54" t="s">
        <v>339</v>
      </c>
      <c r="B207" s="54" t="s">
        <v>340</v>
      </c>
      <c r="C207" s="31">
        <v>4301031225</v>
      </c>
      <c r="D207" s="592">
        <v>4680115884021</v>
      </c>
      <c r="E207" s="593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70</v>
      </c>
      <c r="X207" s="577">
        <v>63</v>
      </c>
      <c r="Y207" s="578">
        <f t="shared" si="31"/>
        <v>63</v>
      </c>
      <c r="Z207" s="36">
        <f>IFERROR(IF(Y207=0,"",ROUNDUP(Y207/H207,0)*0.00502),"")</f>
        <v>0.1757</v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66.499999999999986</v>
      </c>
      <c r="BN207" s="64">
        <f t="shared" si="33"/>
        <v>66.499999999999986</v>
      </c>
      <c r="BO207" s="64">
        <f t="shared" si="34"/>
        <v>0.1495726495726496</v>
      </c>
      <c r="BP207" s="64">
        <f t="shared" si="35"/>
        <v>0.1495726495726496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5" t="s">
        <v>72</v>
      </c>
      <c r="Q208" s="596"/>
      <c r="R208" s="596"/>
      <c r="S208" s="596"/>
      <c r="T208" s="596"/>
      <c r="U208" s="596"/>
      <c r="V208" s="597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235.18518518518516</v>
      </c>
      <c r="Y208" s="579">
        <f>IFERROR(Y200/H200,"0")+IFERROR(Y201/H201,"0")+IFERROR(Y202/H202,"0")+IFERROR(Y203/H203,"0")+IFERROR(Y204/H204,"0")+IFERROR(Y205/H205,"0")+IFERROR(Y206/H206,"0")+IFERROR(Y207/H207,"0")</f>
        <v>238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1.4747600000000001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5" t="s">
        <v>72</v>
      </c>
      <c r="Q209" s="596"/>
      <c r="R209" s="596"/>
      <c r="S209" s="596"/>
      <c r="T209" s="596"/>
      <c r="U209" s="596"/>
      <c r="V209" s="597"/>
      <c r="W209" s="37" t="s">
        <v>70</v>
      </c>
      <c r="X209" s="579">
        <f>IFERROR(SUM(X200:X207),"0")</f>
        <v>670</v>
      </c>
      <c r="Y209" s="579">
        <f>IFERROR(SUM(Y200:Y207),"0")</f>
        <v>680.4</v>
      </c>
      <c r="Z209" s="37"/>
      <c r="AA209" s="580"/>
      <c r="AB209" s="580"/>
      <c r="AC209" s="580"/>
    </row>
    <row r="210" spans="1:68" ht="14.25" customHeight="1" x14ac:dyDescent="0.25">
      <c r="A210" s="584" t="s">
        <v>74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3"/>
      <c r="AB210" s="573"/>
      <c r="AC210" s="573"/>
    </row>
    <row r="211" spans="1:68" ht="27" customHeight="1" x14ac:dyDescent="0.25">
      <c r="A211" s="54" t="s">
        <v>341</v>
      </c>
      <c r="B211" s="54" t="s">
        <v>342</v>
      </c>
      <c r="C211" s="31">
        <v>4301051408</v>
      </c>
      <c r="D211" s="592">
        <v>4680115881594</v>
      </c>
      <c r="E211" s="593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343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4301051411</v>
      </c>
      <c r="D212" s="592">
        <v>4680115881617</v>
      </c>
      <c r="E212" s="593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347</v>
      </c>
      <c r="B213" s="54" t="s">
        <v>348</v>
      </c>
      <c r="C213" s="31">
        <v>4301051656</v>
      </c>
      <c r="D213" s="592">
        <v>4680115880573</v>
      </c>
      <c r="E213" s="593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4301051407</v>
      </c>
      <c r="D214" s="592">
        <v>4680115882195</v>
      </c>
      <c r="E214" s="593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7">
        <v>160</v>
      </c>
      <c r="Y214" s="578">
        <f t="shared" si="36"/>
        <v>160.79999999999998</v>
      </c>
      <c r="Z214" s="36">
        <f t="shared" ref="Z214:Z219" si="41">IFERROR(IF(Y214=0,"",ROUNDUP(Y214/H214,0)*0.00651),"")</f>
        <v>0.43617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7"/>
        <v>178</v>
      </c>
      <c r="BN214" s="64">
        <f t="shared" si="38"/>
        <v>178.89</v>
      </c>
      <c r="BO214" s="64">
        <f t="shared" si="39"/>
        <v>0.36630036630036633</v>
      </c>
      <c r="BP214" s="64">
        <f t="shared" si="40"/>
        <v>0.36813186813186816</v>
      </c>
    </row>
    <row r="215" spans="1:68" ht="27" customHeight="1" x14ac:dyDescent="0.25">
      <c r="A215" s="54" t="s">
        <v>352</v>
      </c>
      <c r="B215" s="54" t="s">
        <v>353</v>
      </c>
      <c r="C215" s="31">
        <v>4301051752</v>
      </c>
      <c r="D215" s="592">
        <v>4680115882607</v>
      </c>
      <c r="E215" s="593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4301051666</v>
      </c>
      <c r="D216" s="592">
        <v>4680115880092</v>
      </c>
      <c r="E216" s="593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70</v>
      </c>
      <c r="X216" s="577">
        <v>160</v>
      </c>
      <c r="Y216" s="578">
        <f t="shared" si="36"/>
        <v>160.79999999999998</v>
      </c>
      <c r="Z216" s="36">
        <f t="shared" si="41"/>
        <v>0.43617</v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176.80000000000004</v>
      </c>
      <c r="BN216" s="64">
        <f t="shared" si="38"/>
        <v>177.684</v>
      </c>
      <c r="BO216" s="64">
        <f t="shared" si="39"/>
        <v>0.36630036630036633</v>
      </c>
      <c r="BP216" s="64">
        <f t="shared" si="40"/>
        <v>0.36813186813186816</v>
      </c>
    </row>
    <row r="217" spans="1:68" ht="27" customHeight="1" x14ac:dyDescent="0.25">
      <c r="A217" s="54" t="s">
        <v>357</v>
      </c>
      <c r="B217" s="54" t="s">
        <v>358</v>
      </c>
      <c r="C217" s="31">
        <v>4301051668</v>
      </c>
      <c r="D217" s="592">
        <v>4680115880221</v>
      </c>
      <c r="E217" s="593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349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4301051945</v>
      </c>
      <c r="D218" s="592">
        <v>4680115880504</v>
      </c>
      <c r="E218" s="593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70</v>
      </c>
      <c r="X218" s="577">
        <v>40</v>
      </c>
      <c r="Y218" s="578">
        <f t="shared" si="36"/>
        <v>40.799999999999997</v>
      </c>
      <c r="Z218" s="36">
        <f t="shared" si="41"/>
        <v>0.11067</v>
      </c>
      <c r="AA218" s="56"/>
      <c r="AB218" s="57"/>
      <c r="AC218" s="273" t="s">
        <v>361</v>
      </c>
      <c r="AG218" s="64"/>
      <c r="AJ218" s="68"/>
      <c r="AK218" s="68">
        <v>0</v>
      </c>
      <c r="BB218" s="274" t="s">
        <v>1</v>
      </c>
      <c r="BM218" s="64">
        <f t="shared" si="37"/>
        <v>44.20000000000001</v>
      </c>
      <c r="BN218" s="64">
        <f t="shared" si="38"/>
        <v>45.084000000000003</v>
      </c>
      <c r="BO218" s="64">
        <f t="shared" si="39"/>
        <v>9.1575091575091583E-2</v>
      </c>
      <c r="BP218" s="64">
        <f t="shared" si="40"/>
        <v>9.3406593406593408E-2</v>
      </c>
    </row>
    <row r="219" spans="1:68" ht="27" customHeight="1" x14ac:dyDescent="0.25">
      <c r="A219" s="54" t="s">
        <v>362</v>
      </c>
      <c r="B219" s="54" t="s">
        <v>363</v>
      </c>
      <c r="C219" s="31">
        <v>4301051410</v>
      </c>
      <c r="D219" s="592">
        <v>4680115882164</v>
      </c>
      <c r="E219" s="593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70</v>
      </c>
      <c r="X219" s="577">
        <v>100</v>
      </c>
      <c r="Y219" s="578">
        <f t="shared" si="36"/>
        <v>100.8</v>
      </c>
      <c r="Z219" s="36">
        <f t="shared" si="41"/>
        <v>0.27342</v>
      </c>
      <c r="AA219" s="56"/>
      <c r="AB219" s="57"/>
      <c r="AC219" s="275" t="s">
        <v>364</v>
      </c>
      <c r="AG219" s="64"/>
      <c r="AJ219" s="68"/>
      <c r="AK219" s="68">
        <v>0</v>
      </c>
      <c r="BB219" s="276" t="s">
        <v>1</v>
      </c>
      <c r="BM219" s="64">
        <f t="shared" si="37"/>
        <v>110.75000000000001</v>
      </c>
      <c r="BN219" s="64">
        <f t="shared" si="38"/>
        <v>111.63600000000001</v>
      </c>
      <c r="BO219" s="64">
        <f t="shared" si="39"/>
        <v>0.22893772893772898</v>
      </c>
      <c r="BP219" s="64">
        <f t="shared" si="40"/>
        <v>0.23076923076923078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5" t="s">
        <v>72</v>
      </c>
      <c r="Q220" s="596"/>
      <c r="R220" s="596"/>
      <c r="S220" s="596"/>
      <c r="T220" s="596"/>
      <c r="U220" s="596"/>
      <c r="V220" s="597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191.66666666666669</v>
      </c>
      <c r="Y220" s="579">
        <f>IFERROR(Y211/H211,"0")+IFERROR(Y212/H212,"0")+IFERROR(Y213/H213,"0")+IFERROR(Y214/H214,"0")+IFERROR(Y215/H215,"0")+IFERROR(Y216/H216,"0")+IFERROR(Y217/H217,"0")+IFERROR(Y218/H218,"0")+IFERROR(Y219/H219,"0")</f>
        <v>193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1.2564299999999999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5" t="s">
        <v>72</v>
      </c>
      <c r="Q221" s="596"/>
      <c r="R221" s="596"/>
      <c r="S221" s="596"/>
      <c r="T221" s="596"/>
      <c r="U221" s="596"/>
      <c r="V221" s="597"/>
      <c r="W221" s="37" t="s">
        <v>70</v>
      </c>
      <c r="X221" s="579">
        <f>IFERROR(SUM(X211:X219),"0")</f>
        <v>460</v>
      </c>
      <c r="Y221" s="579">
        <f>IFERROR(SUM(Y211:Y219),"0")</f>
        <v>463.2</v>
      </c>
      <c r="Z221" s="37"/>
      <c r="AA221" s="580"/>
      <c r="AB221" s="580"/>
      <c r="AC221" s="580"/>
    </row>
    <row r="222" spans="1:68" ht="14.25" customHeight="1" x14ac:dyDescent="0.25">
      <c r="A222" s="584" t="s">
        <v>175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3"/>
      <c r="AB222" s="573"/>
      <c r="AC222" s="573"/>
    </row>
    <row r="223" spans="1:68" ht="27" customHeight="1" x14ac:dyDescent="0.25">
      <c r="A223" s="54" t="s">
        <v>365</v>
      </c>
      <c r="B223" s="54" t="s">
        <v>366</v>
      </c>
      <c r="C223" s="31">
        <v>4301060463</v>
      </c>
      <c r="D223" s="592">
        <v>4680115880818</v>
      </c>
      <c r="E223" s="593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6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70</v>
      </c>
      <c r="X223" s="577">
        <v>64</v>
      </c>
      <c r="Y223" s="578">
        <f>IFERROR(IF(X223="",0,CEILING((X223/$H223),1)*$H223),"")</f>
        <v>64.8</v>
      </c>
      <c r="Z223" s="36">
        <f>IFERROR(IF(Y223=0,"",ROUNDUP(Y223/H223,0)*0.00651),"")</f>
        <v>0.17577000000000001</v>
      </c>
      <c r="AA223" s="56"/>
      <c r="AB223" s="57"/>
      <c r="AC223" s="277" t="s">
        <v>367</v>
      </c>
      <c r="AG223" s="64"/>
      <c r="AJ223" s="68"/>
      <c r="AK223" s="68">
        <v>0</v>
      </c>
      <c r="BB223" s="278" t="s">
        <v>1</v>
      </c>
      <c r="BM223" s="64">
        <f>IFERROR(X223*I223/H223,"0")</f>
        <v>70.720000000000013</v>
      </c>
      <c r="BN223" s="64">
        <f>IFERROR(Y223*I223/H223,"0")</f>
        <v>71.604000000000013</v>
      </c>
      <c r="BO223" s="64">
        <f>IFERROR(1/J223*(X223/H223),"0")</f>
        <v>0.14652014652014653</v>
      </c>
      <c r="BP223" s="64">
        <f>IFERROR(1/J223*(Y223/H223),"0")</f>
        <v>0.14835164835164835</v>
      </c>
    </row>
    <row r="224" spans="1:68" ht="27" customHeight="1" x14ac:dyDescent="0.25">
      <c r="A224" s="54" t="s">
        <v>368</v>
      </c>
      <c r="B224" s="54" t="s">
        <v>369</v>
      </c>
      <c r="C224" s="31">
        <v>4301060389</v>
      </c>
      <c r="D224" s="592">
        <v>4680115880801</v>
      </c>
      <c r="E224" s="593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70</v>
      </c>
      <c r="X224" s="577">
        <v>16</v>
      </c>
      <c r="Y224" s="578">
        <f>IFERROR(IF(X224="",0,CEILING((X224/$H224),1)*$H224),"")</f>
        <v>16.8</v>
      </c>
      <c r="Z224" s="36">
        <f>IFERROR(IF(Y224=0,"",ROUNDUP(Y224/H224,0)*0.00651),"")</f>
        <v>4.5569999999999999E-2</v>
      </c>
      <c r="AA224" s="56"/>
      <c r="AB224" s="57"/>
      <c r="AC224" s="279" t="s">
        <v>370</v>
      </c>
      <c r="AG224" s="64"/>
      <c r="AJ224" s="68"/>
      <c r="AK224" s="68">
        <v>0</v>
      </c>
      <c r="BB224" s="280" t="s">
        <v>1</v>
      </c>
      <c r="BM224" s="64">
        <f>IFERROR(X224*I224/H224,"0")</f>
        <v>17.680000000000003</v>
      </c>
      <c r="BN224" s="64">
        <f>IFERROR(Y224*I224/H224,"0")</f>
        <v>18.564000000000004</v>
      </c>
      <c r="BO224" s="64">
        <f>IFERROR(1/J224*(X224/H224),"0")</f>
        <v>3.6630036630036632E-2</v>
      </c>
      <c r="BP224" s="64">
        <f>IFERROR(1/J224*(Y224/H224),"0")</f>
        <v>3.8461538461538471E-2</v>
      </c>
    </row>
    <row r="225" spans="1:68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5" t="s">
        <v>72</v>
      </c>
      <c r="Q225" s="596"/>
      <c r="R225" s="596"/>
      <c r="S225" s="596"/>
      <c r="T225" s="596"/>
      <c r="U225" s="596"/>
      <c r="V225" s="597"/>
      <c r="W225" s="37" t="s">
        <v>73</v>
      </c>
      <c r="X225" s="579">
        <f>IFERROR(X223/H223,"0")+IFERROR(X224/H224,"0")</f>
        <v>33.333333333333336</v>
      </c>
      <c r="Y225" s="579">
        <f>IFERROR(Y223/H223,"0")+IFERROR(Y224/H224,"0")</f>
        <v>34</v>
      </c>
      <c r="Z225" s="579">
        <f>IFERROR(IF(Z223="",0,Z223),"0")+IFERROR(IF(Z224="",0,Z224),"0")</f>
        <v>0.22134000000000001</v>
      </c>
      <c r="AA225" s="580"/>
      <c r="AB225" s="580"/>
      <c r="AC225" s="580"/>
    </row>
    <row r="226" spans="1:68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5" t="s">
        <v>72</v>
      </c>
      <c r="Q226" s="596"/>
      <c r="R226" s="596"/>
      <c r="S226" s="596"/>
      <c r="T226" s="596"/>
      <c r="U226" s="596"/>
      <c r="V226" s="597"/>
      <c r="W226" s="37" t="s">
        <v>70</v>
      </c>
      <c r="X226" s="579">
        <f>IFERROR(SUM(X223:X224),"0")</f>
        <v>80</v>
      </c>
      <c r="Y226" s="579">
        <f>IFERROR(SUM(Y223:Y224),"0")</f>
        <v>81.599999999999994</v>
      </c>
      <c r="Z226" s="37"/>
      <c r="AA226" s="580"/>
      <c r="AB226" s="580"/>
      <c r="AC226" s="580"/>
    </row>
    <row r="227" spans="1:68" ht="16.5" customHeight="1" x14ac:dyDescent="0.25">
      <c r="A227" s="594" t="s">
        <v>371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2"/>
      <c r="AB227" s="572"/>
      <c r="AC227" s="572"/>
    </row>
    <row r="228" spans="1:68" ht="14.25" customHeight="1" x14ac:dyDescent="0.25">
      <c r="A228" s="584" t="s">
        <v>103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3"/>
      <c r="AB228" s="573"/>
      <c r="AC228" s="573"/>
    </row>
    <row r="229" spans="1:68" ht="27" customHeight="1" x14ac:dyDescent="0.25">
      <c r="A229" s="54" t="s">
        <v>372</v>
      </c>
      <c r="B229" s="54" t="s">
        <v>373</v>
      </c>
      <c r="C229" s="31">
        <v>4301011826</v>
      </c>
      <c r="D229" s="592">
        <v>4680115884137</v>
      </c>
      <c r="E229" s="593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375</v>
      </c>
      <c r="B230" s="54" t="s">
        <v>376</v>
      </c>
      <c r="C230" s="31">
        <v>4301011724</v>
      </c>
      <c r="D230" s="592">
        <v>4680115884236</v>
      </c>
      <c r="E230" s="593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4301011721</v>
      </c>
      <c r="D231" s="592">
        <v>4680115884175</v>
      </c>
      <c r="E231" s="593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7">
        <v>150</v>
      </c>
      <c r="Y231" s="578">
        <f t="shared" si="42"/>
        <v>150.79999999999998</v>
      </c>
      <c r="Z231" s="36">
        <f>IFERROR(IF(Y231=0,"",ROUNDUP(Y231/H231,0)*0.01898),"")</f>
        <v>0.24674000000000001</v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si="43"/>
        <v>155.625</v>
      </c>
      <c r="BN231" s="64">
        <f t="shared" si="44"/>
        <v>156.45500000000001</v>
      </c>
      <c r="BO231" s="64">
        <f t="shared" si="45"/>
        <v>0.20204741379310345</v>
      </c>
      <c r="BP231" s="64">
        <f t="shared" si="46"/>
        <v>0.20312499999999997</v>
      </c>
    </row>
    <row r="232" spans="1:68" ht="27" customHeight="1" x14ac:dyDescent="0.25">
      <c r="A232" s="54" t="s">
        <v>381</v>
      </c>
      <c r="B232" s="54" t="s">
        <v>382</v>
      </c>
      <c r="C232" s="31">
        <v>4301011824</v>
      </c>
      <c r="D232" s="592">
        <v>4680115884144</v>
      </c>
      <c r="E232" s="593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383</v>
      </c>
      <c r="B233" s="54" t="s">
        <v>384</v>
      </c>
      <c r="C233" s="31">
        <v>4301011726</v>
      </c>
      <c r="D233" s="592">
        <v>4680115884182</v>
      </c>
      <c r="E233" s="593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4301011722</v>
      </c>
      <c r="D234" s="592">
        <v>4680115884205</v>
      </c>
      <c r="E234" s="593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70</v>
      </c>
      <c r="X234" s="577">
        <v>20</v>
      </c>
      <c r="Y234" s="578">
        <f t="shared" si="42"/>
        <v>20</v>
      </c>
      <c r="Z234" s="36">
        <f>IFERROR(IF(Y234=0,"",ROUNDUP(Y234/H234,0)*0.00902),"")</f>
        <v>4.5100000000000001E-2</v>
      </c>
      <c r="AA234" s="56"/>
      <c r="AB234" s="57"/>
      <c r="AC234" s="291" t="s">
        <v>380</v>
      </c>
      <c r="AG234" s="64"/>
      <c r="AJ234" s="68"/>
      <c r="AK234" s="68">
        <v>0</v>
      </c>
      <c r="BB234" s="292" t="s">
        <v>1</v>
      </c>
      <c r="BM234" s="64">
        <f t="shared" si="43"/>
        <v>21.05</v>
      </c>
      <c r="BN234" s="64">
        <f t="shared" si="44"/>
        <v>21.05</v>
      </c>
      <c r="BO234" s="64">
        <f t="shared" si="45"/>
        <v>3.787878787878788E-2</v>
      </c>
      <c r="BP234" s="64">
        <f t="shared" si="46"/>
        <v>3.787878787878788E-2</v>
      </c>
    </row>
    <row r="235" spans="1:68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5" t="s">
        <v>72</v>
      </c>
      <c r="Q235" s="596"/>
      <c r="R235" s="596"/>
      <c r="S235" s="596"/>
      <c r="T235" s="596"/>
      <c r="U235" s="596"/>
      <c r="V235" s="597"/>
      <c r="W235" s="37" t="s">
        <v>73</v>
      </c>
      <c r="X235" s="579">
        <f>IFERROR(X229/H229,"0")+IFERROR(X230/H230,"0")+IFERROR(X231/H231,"0")+IFERROR(X232/H232,"0")+IFERROR(X233/H233,"0")+IFERROR(X234/H234,"0")</f>
        <v>17.931034482758619</v>
      </c>
      <c r="Y235" s="579">
        <f>IFERROR(Y229/H229,"0")+IFERROR(Y230/H230,"0")+IFERROR(Y231/H231,"0")+IFERROR(Y232/H232,"0")+IFERROR(Y233/H233,"0")+IFERROR(Y234/H234,"0")</f>
        <v>18</v>
      </c>
      <c r="Z235" s="579">
        <f>IFERROR(IF(Z229="",0,Z229),"0")+IFERROR(IF(Z230="",0,Z230),"0")+IFERROR(IF(Z231="",0,Z231),"0")+IFERROR(IF(Z232="",0,Z232),"0")+IFERROR(IF(Z233="",0,Z233),"0")+IFERROR(IF(Z234="",0,Z234),"0")</f>
        <v>0.29183999999999999</v>
      </c>
      <c r="AA235" s="580"/>
      <c r="AB235" s="580"/>
      <c r="AC235" s="580"/>
    </row>
    <row r="236" spans="1:68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5" t="s">
        <v>72</v>
      </c>
      <c r="Q236" s="596"/>
      <c r="R236" s="596"/>
      <c r="S236" s="596"/>
      <c r="T236" s="596"/>
      <c r="U236" s="596"/>
      <c r="V236" s="597"/>
      <c r="W236" s="37" t="s">
        <v>70</v>
      </c>
      <c r="X236" s="579">
        <f>IFERROR(SUM(X229:X234),"0")</f>
        <v>170</v>
      </c>
      <c r="Y236" s="579">
        <f>IFERROR(SUM(Y229:Y234),"0")</f>
        <v>170.79999999999998</v>
      </c>
      <c r="Z236" s="37"/>
      <c r="AA236" s="580"/>
      <c r="AB236" s="580"/>
      <c r="AC236" s="580"/>
    </row>
    <row r="237" spans="1:68" ht="14.25" customHeight="1" x14ac:dyDescent="0.25">
      <c r="A237" s="584" t="s">
        <v>140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3"/>
      <c r="AB237" s="573"/>
      <c r="AC237" s="573"/>
    </row>
    <row r="238" spans="1:68" ht="27" customHeight="1" x14ac:dyDescent="0.25">
      <c r="A238" s="54" t="s">
        <v>387</v>
      </c>
      <c r="B238" s="54" t="s">
        <v>388</v>
      </c>
      <c r="C238" s="31">
        <v>4301020340</v>
      </c>
      <c r="D238" s="592">
        <v>4680115885721</v>
      </c>
      <c r="E238" s="593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387</v>
      </c>
      <c r="B239" s="54" t="s">
        <v>390</v>
      </c>
      <c r="C239" s="31">
        <v>4301020377</v>
      </c>
      <c r="D239" s="592">
        <v>4680115885981</v>
      </c>
      <c r="E239" s="593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9" s="582"/>
      <c r="R239" s="582"/>
      <c r="S239" s="582"/>
      <c r="T239" s="583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389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5" t="s">
        <v>72</v>
      </c>
      <c r="Q240" s="596"/>
      <c r="R240" s="596"/>
      <c r="S240" s="596"/>
      <c r="T240" s="596"/>
      <c r="U240" s="596"/>
      <c r="V240" s="597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5" t="s">
        <v>72</v>
      </c>
      <c r="Q241" s="596"/>
      <c r="R241" s="596"/>
      <c r="S241" s="596"/>
      <c r="T241" s="596"/>
      <c r="U241" s="596"/>
      <c r="V241" s="597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84" t="s">
        <v>391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3"/>
      <c r="AB242" s="573"/>
      <c r="AC242" s="573"/>
    </row>
    <row r="243" spans="1:68" ht="27" customHeight="1" x14ac:dyDescent="0.25">
      <c r="A243" s="54" t="s">
        <v>392</v>
      </c>
      <c r="B243" s="54" t="s">
        <v>393</v>
      </c>
      <c r="C243" s="31">
        <v>4301040361</v>
      </c>
      <c r="D243" s="592">
        <v>4680115886803</v>
      </c>
      <c r="E243" s="593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299</v>
      </c>
      <c r="L243" s="32"/>
      <c r="M243" s="33" t="s">
        <v>300</v>
      </c>
      <c r="N243" s="33"/>
      <c r="O243" s="32">
        <v>45</v>
      </c>
      <c r="P243" s="90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70</v>
      </c>
      <c r="X243" s="577">
        <v>6</v>
      </c>
      <c r="Y243" s="578">
        <f>IFERROR(IF(X243="",0,CEILING((X243/$H243),1)*$H243),"")</f>
        <v>6.48</v>
      </c>
      <c r="Z243" s="36">
        <f>IFERROR(IF(Y243=0,"",ROUNDUP(Y243/H243,0)*0.0059),"")</f>
        <v>1.77E-2</v>
      </c>
      <c r="AA243" s="56"/>
      <c r="AB243" s="57"/>
      <c r="AC243" s="297" t="s">
        <v>394</v>
      </c>
      <c r="AG243" s="64"/>
      <c r="AJ243" s="68"/>
      <c r="AK243" s="68">
        <v>0</v>
      </c>
      <c r="BB243" s="298" t="s">
        <v>1</v>
      </c>
      <c r="BM243" s="64">
        <f>IFERROR(X243*I243/H243,"0")</f>
        <v>6.5277777777777777</v>
      </c>
      <c r="BN243" s="64">
        <f>IFERROR(Y243*I243/H243,"0")</f>
        <v>7.05</v>
      </c>
      <c r="BO243" s="64">
        <f>IFERROR(1/J243*(X243/H243),"0")</f>
        <v>1.2860082304526748E-2</v>
      </c>
      <c r="BP243" s="64">
        <f>IFERROR(1/J243*(Y243/H243),"0")</f>
        <v>1.3888888888888888E-2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5" t="s">
        <v>72</v>
      </c>
      <c r="Q244" s="596"/>
      <c r="R244" s="596"/>
      <c r="S244" s="596"/>
      <c r="T244" s="596"/>
      <c r="U244" s="596"/>
      <c r="V244" s="597"/>
      <c r="W244" s="37" t="s">
        <v>73</v>
      </c>
      <c r="X244" s="579">
        <f>IFERROR(X243/H243,"0")</f>
        <v>2.7777777777777777</v>
      </c>
      <c r="Y244" s="579">
        <f>IFERROR(Y243/H243,"0")</f>
        <v>3</v>
      </c>
      <c r="Z244" s="579">
        <f>IFERROR(IF(Z243="",0,Z243),"0")</f>
        <v>1.77E-2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5" t="s">
        <v>72</v>
      </c>
      <c r="Q245" s="596"/>
      <c r="R245" s="596"/>
      <c r="S245" s="596"/>
      <c r="T245" s="596"/>
      <c r="U245" s="596"/>
      <c r="V245" s="597"/>
      <c r="W245" s="37" t="s">
        <v>70</v>
      </c>
      <c r="X245" s="579">
        <f>IFERROR(SUM(X243:X243),"0")</f>
        <v>6</v>
      </c>
      <c r="Y245" s="579">
        <f>IFERROR(SUM(Y243:Y243),"0")</f>
        <v>6.48</v>
      </c>
      <c r="Z245" s="37"/>
      <c r="AA245" s="580"/>
      <c r="AB245" s="580"/>
      <c r="AC245" s="580"/>
    </row>
    <row r="246" spans="1:68" ht="14.25" customHeight="1" x14ac:dyDescent="0.25">
      <c r="A246" s="584" t="s">
        <v>395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3"/>
      <c r="AB246" s="573"/>
      <c r="AC246" s="573"/>
    </row>
    <row r="247" spans="1:68" ht="27" customHeight="1" x14ac:dyDescent="0.25">
      <c r="A247" s="54" t="s">
        <v>396</v>
      </c>
      <c r="B247" s="54" t="s">
        <v>397</v>
      </c>
      <c r="C247" s="31">
        <v>4301041004</v>
      </c>
      <c r="D247" s="592">
        <v>4680115886704</v>
      </c>
      <c r="E247" s="593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90</v>
      </c>
      <c r="P247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399</v>
      </c>
      <c r="B248" s="54" t="s">
        <v>400</v>
      </c>
      <c r="C248" s="31">
        <v>4301041003</v>
      </c>
      <c r="D248" s="592">
        <v>4680115886681</v>
      </c>
      <c r="E248" s="593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299</v>
      </c>
      <c r="L248" s="32"/>
      <c r="M248" s="33" t="s">
        <v>300</v>
      </c>
      <c r="N248" s="33"/>
      <c r="O248" s="32">
        <v>90</v>
      </c>
      <c r="P248" s="78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401</v>
      </c>
      <c r="B249" s="54" t="s">
        <v>402</v>
      </c>
      <c r="C249" s="31">
        <v>4301041007</v>
      </c>
      <c r="D249" s="592">
        <v>4680115886735</v>
      </c>
      <c r="E249" s="593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299</v>
      </c>
      <c r="L249" s="32"/>
      <c r="M249" s="33" t="s">
        <v>300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403</v>
      </c>
      <c r="B250" s="54" t="s">
        <v>404</v>
      </c>
      <c r="C250" s="31">
        <v>4301041006</v>
      </c>
      <c r="D250" s="592">
        <v>4680115886728</v>
      </c>
      <c r="E250" s="593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299</v>
      </c>
      <c r="L250" s="32"/>
      <c r="M250" s="33" t="s">
        <v>300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405</v>
      </c>
      <c r="B251" s="54" t="s">
        <v>406</v>
      </c>
      <c r="C251" s="31">
        <v>4301041005</v>
      </c>
      <c r="D251" s="592">
        <v>4680115886711</v>
      </c>
      <c r="E251" s="593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5" t="s">
        <v>72</v>
      </c>
      <c r="Q252" s="596"/>
      <c r="R252" s="596"/>
      <c r="S252" s="596"/>
      <c r="T252" s="596"/>
      <c r="U252" s="596"/>
      <c r="V252" s="597"/>
      <c r="W252" s="37" t="s">
        <v>73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5" t="s">
        <v>72</v>
      </c>
      <c r="Q253" s="596"/>
      <c r="R253" s="596"/>
      <c r="S253" s="596"/>
      <c r="T253" s="596"/>
      <c r="U253" s="596"/>
      <c r="V253" s="597"/>
      <c r="W253" s="37" t="s">
        <v>70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customHeight="1" x14ac:dyDescent="0.25">
      <c r="A254" s="594" t="s">
        <v>407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2"/>
      <c r="AB254" s="572"/>
      <c r="AC254" s="572"/>
    </row>
    <row r="255" spans="1:68" ht="14.25" customHeight="1" x14ac:dyDescent="0.25">
      <c r="A255" s="584" t="s">
        <v>103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3"/>
      <c r="AB255" s="573"/>
      <c r="AC255" s="573"/>
    </row>
    <row r="256" spans="1:68" ht="27" customHeight="1" x14ac:dyDescent="0.25">
      <c r="A256" s="54" t="s">
        <v>408</v>
      </c>
      <c r="B256" s="54" t="s">
        <v>409</v>
      </c>
      <c r="C256" s="31">
        <v>4301011855</v>
      </c>
      <c r="D256" s="592">
        <v>4680115885837</v>
      </c>
      <c r="E256" s="593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410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411</v>
      </c>
      <c r="B257" s="54" t="s">
        <v>412</v>
      </c>
      <c r="C257" s="31">
        <v>4301011850</v>
      </c>
      <c r="D257" s="592">
        <v>4680115885806</v>
      </c>
      <c r="E257" s="593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413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414</v>
      </c>
      <c r="B258" s="54" t="s">
        <v>415</v>
      </c>
      <c r="C258" s="31">
        <v>4301011853</v>
      </c>
      <c r="D258" s="592">
        <v>4680115885851</v>
      </c>
      <c r="E258" s="593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416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417</v>
      </c>
      <c r="B259" s="54" t="s">
        <v>418</v>
      </c>
      <c r="C259" s="31">
        <v>4301011852</v>
      </c>
      <c r="D259" s="592">
        <v>4680115885844</v>
      </c>
      <c r="E259" s="593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419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420</v>
      </c>
      <c r="B260" s="54" t="s">
        <v>421</v>
      </c>
      <c r="C260" s="31">
        <v>4301011851</v>
      </c>
      <c r="D260" s="592">
        <v>4680115885820</v>
      </c>
      <c r="E260" s="593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422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5" t="s">
        <v>72</v>
      </c>
      <c r="Q261" s="596"/>
      <c r="R261" s="596"/>
      <c r="S261" s="596"/>
      <c r="T261" s="596"/>
      <c r="U261" s="596"/>
      <c r="V261" s="597"/>
      <c r="W261" s="37" t="s">
        <v>73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5" t="s">
        <v>72</v>
      </c>
      <c r="Q262" s="596"/>
      <c r="R262" s="596"/>
      <c r="S262" s="596"/>
      <c r="T262" s="596"/>
      <c r="U262" s="596"/>
      <c r="V262" s="597"/>
      <c r="W262" s="37" t="s">
        <v>70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customHeight="1" x14ac:dyDescent="0.25">
      <c r="A263" s="594" t="s">
        <v>423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2"/>
      <c r="AB263" s="572"/>
      <c r="AC263" s="572"/>
    </row>
    <row r="264" spans="1:68" ht="14.25" customHeight="1" x14ac:dyDescent="0.25">
      <c r="A264" s="584" t="s">
        <v>103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3"/>
      <c r="AB264" s="573"/>
      <c r="AC264" s="573"/>
    </row>
    <row r="265" spans="1:68" ht="27" customHeight="1" x14ac:dyDescent="0.25">
      <c r="A265" s="54" t="s">
        <v>424</v>
      </c>
      <c r="B265" s="54" t="s">
        <v>425</v>
      </c>
      <c r="C265" s="31">
        <v>4301011223</v>
      </c>
      <c r="D265" s="592">
        <v>4607091383423</v>
      </c>
      <c r="E265" s="593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426</v>
      </c>
      <c r="B266" s="54" t="s">
        <v>427</v>
      </c>
      <c r="C266" s="31">
        <v>4301012099</v>
      </c>
      <c r="D266" s="592">
        <v>4680115885691</v>
      </c>
      <c r="E266" s="593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429</v>
      </c>
      <c r="B267" s="54" t="s">
        <v>430</v>
      </c>
      <c r="C267" s="31">
        <v>4301012098</v>
      </c>
      <c r="D267" s="592">
        <v>4680115885660</v>
      </c>
      <c r="E267" s="593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431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432</v>
      </c>
      <c r="B268" s="54" t="s">
        <v>433</v>
      </c>
      <c r="C268" s="31">
        <v>4301012176</v>
      </c>
      <c r="D268" s="592">
        <v>4680115886773</v>
      </c>
      <c r="E268" s="593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2" t="s">
        <v>434</v>
      </c>
      <c r="Q268" s="582"/>
      <c r="R268" s="582"/>
      <c r="S268" s="582"/>
      <c r="T268" s="583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435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5" t="s">
        <v>72</v>
      </c>
      <c r="Q269" s="596"/>
      <c r="R269" s="596"/>
      <c r="S269" s="596"/>
      <c r="T269" s="596"/>
      <c r="U269" s="596"/>
      <c r="V269" s="597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5" t="s">
        <v>72</v>
      </c>
      <c r="Q270" s="596"/>
      <c r="R270" s="596"/>
      <c r="S270" s="596"/>
      <c r="T270" s="596"/>
      <c r="U270" s="596"/>
      <c r="V270" s="597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594" t="s">
        <v>436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2"/>
      <c r="AB271" s="572"/>
      <c r="AC271" s="572"/>
    </row>
    <row r="272" spans="1:68" ht="14.25" customHeight="1" x14ac:dyDescent="0.25">
      <c r="A272" s="584" t="s">
        <v>74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3"/>
      <c r="AB272" s="573"/>
      <c r="AC272" s="573"/>
    </row>
    <row r="273" spans="1:68" ht="27" customHeight="1" x14ac:dyDescent="0.25">
      <c r="A273" s="54" t="s">
        <v>437</v>
      </c>
      <c r="B273" s="54" t="s">
        <v>438</v>
      </c>
      <c r="C273" s="31">
        <v>4301051893</v>
      </c>
      <c r="D273" s="592">
        <v>4680115886186</v>
      </c>
      <c r="E273" s="593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439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440</v>
      </c>
      <c r="B274" s="54" t="s">
        <v>441</v>
      </c>
      <c r="C274" s="31">
        <v>4301051795</v>
      </c>
      <c r="D274" s="592">
        <v>4680115881228</v>
      </c>
      <c r="E274" s="593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442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443</v>
      </c>
      <c r="B275" s="54" t="s">
        <v>444</v>
      </c>
      <c r="C275" s="31">
        <v>4301051388</v>
      </c>
      <c r="D275" s="592">
        <v>4680115881211</v>
      </c>
      <c r="E275" s="593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70</v>
      </c>
      <c r="X275" s="577">
        <v>140</v>
      </c>
      <c r="Y275" s="578">
        <f>IFERROR(IF(X275="",0,CEILING((X275/$H275),1)*$H275),"")</f>
        <v>141.6</v>
      </c>
      <c r="Z275" s="36">
        <f>IFERROR(IF(Y275=0,"",ROUNDUP(Y275/H275,0)*0.00651),"")</f>
        <v>0.38408999999999999</v>
      </c>
      <c r="AA275" s="56"/>
      <c r="AB275" s="57"/>
      <c r="AC275" s="331" t="s">
        <v>445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150.5</v>
      </c>
      <c r="BN275" s="64">
        <f>IFERROR(Y275*I275/H275,"0")</f>
        <v>152.22</v>
      </c>
      <c r="BO275" s="64">
        <f>IFERROR(1/J275*(X275/H275),"0")</f>
        <v>0.32051282051282054</v>
      </c>
      <c r="BP275" s="64">
        <f>IFERROR(1/J275*(Y275/H275),"0")</f>
        <v>0.32417582417582419</v>
      </c>
    </row>
    <row r="276" spans="1:68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5" t="s">
        <v>72</v>
      </c>
      <c r="Q276" s="596"/>
      <c r="R276" s="596"/>
      <c r="S276" s="596"/>
      <c r="T276" s="596"/>
      <c r="U276" s="596"/>
      <c r="V276" s="597"/>
      <c r="W276" s="37" t="s">
        <v>73</v>
      </c>
      <c r="X276" s="579">
        <f>IFERROR(X273/H273,"0")+IFERROR(X274/H274,"0")+IFERROR(X275/H275,"0")</f>
        <v>58.333333333333336</v>
      </c>
      <c r="Y276" s="579">
        <f>IFERROR(Y273/H273,"0")+IFERROR(Y274/H274,"0")+IFERROR(Y275/H275,"0")</f>
        <v>59</v>
      </c>
      <c r="Z276" s="579">
        <f>IFERROR(IF(Z273="",0,Z273),"0")+IFERROR(IF(Z274="",0,Z274),"0")+IFERROR(IF(Z275="",0,Z275),"0")</f>
        <v>0.38408999999999999</v>
      </c>
      <c r="AA276" s="580"/>
      <c r="AB276" s="580"/>
      <c r="AC276" s="580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5" t="s">
        <v>72</v>
      </c>
      <c r="Q277" s="596"/>
      <c r="R277" s="596"/>
      <c r="S277" s="596"/>
      <c r="T277" s="596"/>
      <c r="U277" s="596"/>
      <c r="V277" s="597"/>
      <c r="W277" s="37" t="s">
        <v>70</v>
      </c>
      <c r="X277" s="579">
        <f>IFERROR(SUM(X273:X275),"0")</f>
        <v>140</v>
      </c>
      <c r="Y277" s="579">
        <f>IFERROR(SUM(Y273:Y275),"0")</f>
        <v>141.6</v>
      </c>
      <c r="Z277" s="37"/>
      <c r="AA277" s="580"/>
      <c r="AB277" s="580"/>
      <c r="AC277" s="580"/>
    </row>
    <row r="278" spans="1:68" ht="16.5" customHeight="1" x14ac:dyDescent="0.25">
      <c r="A278" s="594" t="s">
        <v>446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2"/>
      <c r="AB278" s="572"/>
      <c r="AC278" s="572"/>
    </row>
    <row r="279" spans="1:68" ht="14.25" customHeight="1" x14ac:dyDescent="0.25">
      <c r="A279" s="584" t="s">
        <v>64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3"/>
      <c r="AB279" s="573"/>
      <c r="AC279" s="573"/>
    </row>
    <row r="280" spans="1:68" ht="27" customHeight="1" x14ac:dyDescent="0.25">
      <c r="A280" s="54" t="s">
        <v>447</v>
      </c>
      <c r="B280" s="54" t="s">
        <v>448</v>
      </c>
      <c r="C280" s="31">
        <v>4301031307</v>
      </c>
      <c r="D280" s="592">
        <v>4680115880344</v>
      </c>
      <c r="E280" s="593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449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5" t="s">
        <v>72</v>
      </c>
      <c r="Q281" s="596"/>
      <c r="R281" s="596"/>
      <c r="S281" s="596"/>
      <c r="T281" s="596"/>
      <c r="U281" s="596"/>
      <c r="V281" s="597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5" t="s">
        <v>72</v>
      </c>
      <c r="Q282" s="596"/>
      <c r="R282" s="596"/>
      <c r="S282" s="596"/>
      <c r="T282" s="596"/>
      <c r="U282" s="596"/>
      <c r="V282" s="597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84" t="s">
        <v>74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3"/>
      <c r="AB283" s="573"/>
      <c r="AC283" s="573"/>
    </row>
    <row r="284" spans="1:68" ht="27" customHeight="1" x14ac:dyDescent="0.25">
      <c r="A284" s="54" t="s">
        <v>450</v>
      </c>
      <c r="B284" s="54" t="s">
        <v>451</v>
      </c>
      <c r="C284" s="31">
        <v>4301051782</v>
      </c>
      <c r="D284" s="592">
        <v>4680115884618</v>
      </c>
      <c r="E284" s="593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452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5" t="s">
        <v>72</v>
      </c>
      <c r="Q285" s="596"/>
      <c r="R285" s="596"/>
      <c r="S285" s="596"/>
      <c r="T285" s="596"/>
      <c r="U285" s="596"/>
      <c r="V285" s="597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5" t="s">
        <v>72</v>
      </c>
      <c r="Q286" s="596"/>
      <c r="R286" s="596"/>
      <c r="S286" s="596"/>
      <c r="T286" s="596"/>
      <c r="U286" s="596"/>
      <c r="V286" s="597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594" t="s">
        <v>453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2"/>
      <c r="AB287" s="572"/>
      <c r="AC287" s="572"/>
    </row>
    <row r="288" spans="1:68" ht="14.25" customHeight="1" x14ac:dyDescent="0.25">
      <c r="A288" s="584" t="s">
        <v>74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3"/>
      <c r="AB288" s="573"/>
      <c r="AC288" s="573"/>
    </row>
    <row r="289" spans="1:68" ht="27" customHeight="1" x14ac:dyDescent="0.25">
      <c r="A289" s="54" t="s">
        <v>454</v>
      </c>
      <c r="B289" s="54" t="s">
        <v>455</v>
      </c>
      <c r="C289" s="31">
        <v>4301051277</v>
      </c>
      <c r="D289" s="592">
        <v>4680115880511</v>
      </c>
      <c r="E289" s="593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5" t="s">
        <v>72</v>
      </c>
      <c r="Q290" s="596"/>
      <c r="R290" s="596"/>
      <c r="S290" s="596"/>
      <c r="T290" s="596"/>
      <c r="U290" s="596"/>
      <c r="V290" s="597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5" t="s">
        <v>72</v>
      </c>
      <c r="Q291" s="596"/>
      <c r="R291" s="596"/>
      <c r="S291" s="596"/>
      <c r="T291" s="596"/>
      <c r="U291" s="596"/>
      <c r="V291" s="597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594" t="s">
        <v>457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2"/>
      <c r="AB292" s="572"/>
      <c r="AC292" s="572"/>
    </row>
    <row r="293" spans="1:68" ht="14.25" customHeight="1" x14ac:dyDescent="0.25">
      <c r="A293" s="584" t="s">
        <v>103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3"/>
      <c r="AB293" s="573"/>
      <c r="AC293" s="573"/>
    </row>
    <row r="294" spans="1:68" ht="27" customHeight="1" x14ac:dyDescent="0.25">
      <c r="A294" s="54" t="s">
        <v>458</v>
      </c>
      <c r="B294" s="54" t="s">
        <v>459</v>
      </c>
      <c r="C294" s="31">
        <v>4301011662</v>
      </c>
      <c r="D294" s="592">
        <v>4680115883703</v>
      </c>
      <c r="E294" s="593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9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460</v>
      </c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5" t="s">
        <v>72</v>
      </c>
      <c r="Q295" s="596"/>
      <c r="R295" s="596"/>
      <c r="S295" s="596"/>
      <c r="T295" s="596"/>
      <c r="U295" s="596"/>
      <c r="V295" s="597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5" t="s">
        <v>72</v>
      </c>
      <c r="Q296" s="596"/>
      <c r="R296" s="596"/>
      <c r="S296" s="596"/>
      <c r="T296" s="596"/>
      <c r="U296" s="596"/>
      <c r="V296" s="597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594" t="s">
        <v>462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2"/>
      <c r="AB297" s="572"/>
      <c r="AC297" s="572"/>
    </row>
    <row r="298" spans="1:68" ht="14.25" customHeight="1" x14ac:dyDescent="0.25">
      <c r="A298" s="584" t="s">
        <v>103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3"/>
      <c r="AB298" s="573"/>
      <c r="AC298" s="573"/>
    </row>
    <row r="299" spans="1:68" ht="27" customHeight="1" x14ac:dyDescent="0.25">
      <c r="A299" s="54" t="s">
        <v>463</v>
      </c>
      <c r="B299" s="54" t="s">
        <v>464</v>
      </c>
      <c r="C299" s="31">
        <v>4301012024</v>
      </c>
      <c r="D299" s="592">
        <v>4680115885615</v>
      </c>
      <c r="E299" s="593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465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customHeight="1" x14ac:dyDescent="0.25">
      <c r="A300" s="54" t="s">
        <v>466</v>
      </c>
      <c r="B300" s="54" t="s">
        <v>467</v>
      </c>
      <c r="C300" s="31">
        <v>4301011911</v>
      </c>
      <c r="D300" s="592">
        <v>4680115885554</v>
      </c>
      <c r="E300" s="593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468</v>
      </c>
      <c r="N300" s="33"/>
      <c r="O300" s="32">
        <v>55</v>
      </c>
      <c r="P300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469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466</v>
      </c>
      <c r="B301" s="54" t="s">
        <v>470</v>
      </c>
      <c r="C301" s="31">
        <v>4301012016</v>
      </c>
      <c r="D301" s="592">
        <v>4680115885554</v>
      </c>
      <c r="E301" s="593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471</v>
      </c>
      <c r="M301" s="33" t="s">
        <v>78</v>
      </c>
      <c r="N301" s="33"/>
      <c r="O301" s="32">
        <v>55</v>
      </c>
      <c r="P30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70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472</v>
      </c>
      <c r="AG301" s="64"/>
      <c r="AJ301" s="68" t="s">
        <v>473</v>
      </c>
      <c r="AK301" s="68">
        <v>86.4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customHeight="1" x14ac:dyDescent="0.25">
      <c r="A302" s="54" t="s">
        <v>474</v>
      </c>
      <c r="B302" s="54" t="s">
        <v>475</v>
      </c>
      <c r="C302" s="31">
        <v>4301011858</v>
      </c>
      <c r="D302" s="592">
        <v>4680115885646</v>
      </c>
      <c r="E302" s="593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4301011857</v>
      </c>
      <c r="D303" s="592">
        <v>4680115885622</v>
      </c>
      <c r="E303" s="593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465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4301011859</v>
      </c>
      <c r="D304" s="592">
        <v>4680115885608</v>
      </c>
      <c r="E304" s="593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5" t="s">
        <v>72</v>
      </c>
      <c r="Q305" s="596"/>
      <c r="R305" s="596"/>
      <c r="S305" s="596"/>
      <c r="T305" s="596"/>
      <c r="U305" s="596"/>
      <c r="V305" s="597"/>
      <c r="W305" s="37" t="s">
        <v>73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5" t="s">
        <v>72</v>
      </c>
      <c r="Q306" s="596"/>
      <c r="R306" s="596"/>
      <c r="S306" s="596"/>
      <c r="T306" s="596"/>
      <c r="U306" s="596"/>
      <c r="V306" s="597"/>
      <c r="W306" s="37" t="s">
        <v>70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customHeight="1" x14ac:dyDescent="0.25">
      <c r="A307" s="584" t="s">
        <v>64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3"/>
      <c r="AB307" s="573"/>
      <c r="AC307" s="573"/>
    </row>
    <row r="308" spans="1:68" ht="27" customHeight="1" x14ac:dyDescent="0.25">
      <c r="A308" s="54" t="s">
        <v>482</v>
      </c>
      <c r="B308" s="54" t="s">
        <v>483</v>
      </c>
      <c r="C308" s="31">
        <v>4301030878</v>
      </c>
      <c r="D308" s="592">
        <v>4607091387193</v>
      </c>
      <c r="E308" s="593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2">
        <v>4607091387230</v>
      </c>
      <c r="E309" s="593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70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4301031154</v>
      </c>
      <c r="D310" s="592">
        <v>4607091387292</v>
      </c>
      <c r="E310" s="593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491</v>
      </c>
      <c r="B311" s="54" t="s">
        <v>492</v>
      </c>
      <c r="C311" s="31">
        <v>4301031152</v>
      </c>
      <c r="D311" s="592">
        <v>4607091387285</v>
      </c>
      <c r="E311" s="593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4301031305</v>
      </c>
      <c r="D312" s="592">
        <v>4607091389845</v>
      </c>
      <c r="E312" s="593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70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4301031306</v>
      </c>
      <c r="D313" s="592">
        <v>4680115882881</v>
      </c>
      <c r="E313" s="593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92">
        <v>4607091383836</v>
      </c>
      <c r="E314" s="593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7">
        <v>15</v>
      </c>
      <c r="Y314" s="578">
        <f t="shared" si="52"/>
        <v>16.2</v>
      </c>
      <c r="Z314" s="36">
        <f>IFERROR(IF(Y314=0,"",ROUNDUP(Y314/H314,0)*0.00651),"")</f>
        <v>5.8590000000000003E-2</v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16.900000000000002</v>
      </c>
      <c r="BN314" s="64">
        <f t="shared" si="54"/>
        <v>18.251999999999999</v>
      </c>
      <c r="BO314" s="64">
        <f t="shared" si="55"/>
        <v>4.5787545787545791E-2</v>
      </c>
      <c r="BP314" s="64">
        <f t="shared" si="56"/>
        <v>4.9450549450549455E-2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5" t="s">
        <v>72</v>
      </c>
      <c r="Q315" s="596"/>
      <c r="R315" s="596"/>
      <c r="S315" s="596"/>
      <c r="T315" s="596"/>
      <c r="U315" s="596"/>
      <c r="V315" s="597"/>
      <c r="W315" s="37" t="s">
        <v>73</v>
      </c>
      <c r="X315" s="579">
        <f>IFERROR(X308/H308,"0")+IFERROR(X309/H309,"0")+IFERROR(X310/H310,"0")+IFERROR(X311/H311,"0")+IFERROR(X312/H312,"0")+IFERROR(X313/H313,"0")+IFERROR(X314/H314,"0")</f>
        <v>8.3333333333333339</v>
      </c>
      <c r="Y315" s="579">
        <f>IFERROR(Y308/H308,"0")+IFERROR(Y309/H309,"0")+IFERROR(Y310/H310,"0")+IFERROR(Y311/H311,"0")+IFERROR(Y312/H312,"0")+IFERROR(Y313/H313,"0")+IFERROR(Y314/H314,"0")</f>
        <v>9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5.8590000000000003E-2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5" t="s">
        <v>72</v>
      </c>
      <c r="Q316" s="596"/>
      <c r="R316" s="596"/>
      <c r="S316" s="596"/>
      <c r="T316" s="596"/>
      <c r="U316" s="596"/>
      <c r="V316" s="597"/>
      <c r="W316" s="37" t="s">
        <v>70</v>
      </c>
      <c r="X316" s="579">
        <f>IFERROR(SUM(X308:X314),"0")</f>
        <v>15</v>
      </c>
      <c r="Y316" s="579">
        <f>IFERROR(SUM(Y308:Y314),"0")</f>
        <v>16.2</v>
      </c>
      <c r="Z316" s="37"/>
      <c r="AA316" s="580"/>
      <c r="AB316" s="580"/>
      <c r="AC316" s="580"/>
    </row>
    <row r="317" spans="1:68" ht="14.25" customHeight="1" x14ac:dyDescent="0.25">
      <c r="A317" s="584" t="s">
        <v>74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3"/>
      <c r="AB317" s="573"/>
      <c r="AC317" s="573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2">
        <v>4607091387766</v>
      </c>
      <c r="E318" s="593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70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504</v>
      </c>
      <c r="B319" s="54" t="s">
        <v>505</v>
      </c>
      <c r="C319" s="31">
        <v>4301051818</v>
      </c>
      <c r="D319" s="592">
        <v>4607091387957</v>
      </c>
      <c r="E319" s="593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507</v>
      </c>
      <c r="B320" s="54" t="s">
        <v>508</v>
      </c>
      <c r="C320" s="31">
        <v>4301051819</v>
      </c>
      <c r="D320" s="592">
        <v>4607091387964</v>
      </c>
      <c r="E320" s="593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510</v>
      </c>
      <c r="B321" s="54" t="s">
        <v>511</v>
      </c>
      <c r="C321" s="31">
        <v>4301051734</v>
      </c>
      <c r="D321" s="592">
        <v>4680115884588</v>
      </c>
      <c r="E321" s="593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513</v>
      </c>
      <c r="B322" s="54" t="s">
        <v>514</v>
      </c>
      <c r="C322" s="31">
        <v>4301051578</v>
      </c>
      <c r="D322" s="592">
        <v>4607091387513</v>
      </c>
      <c r="E322" s="593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5" t="s">
        <v>72</v>
      </c>
      <c r="Q323" s="596"/>
      <c r="R323" s="596"/>
      <c r="S323" s="596"/>
      <c r="T323" s="596"/>
      <c r="U323" s="596"/>
      <c r="V323" s="597"/>
      <c r="W323" s="37" t="s">
        <v>73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5" t="s">
        <v>72</v>
      </c>
      <c r="Q324" s="596"/>
      <c r="R324" s="596"/>
      <c r="S324" s="596"/>
      <c r="T324" s="596"/>
      <c r="U324" s="596"/>
      <c r="V324" s="597"/>
      <c r="W324" s="37" t="s">
        <v>70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customHeight="1" x14ac:dyDescent="0.25">
      <c r="A325" s="584" t="s">
        <v>175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3"/>
      <c r="AB325" s="573"/>
      <c r="AC325" s="573"/>
    </row>
    <row r="326" spans="1:68" ht="27" customHeight="1" x14ac:dyDescent="0.25">
      <c r="A326" s="54" t="s">
        <v>516</v>
      </c>
      <c r="B326" s="54" t="s">
        <v>517</v>
      </c>
      <c r="C326" s="31">
        <v>4301060387</v>
      </c>
      <c r="D326" s="592">
        <v>4607091380880</v>
      </c>
      <c r="E326" s="593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70</v>
      </c>
      <c r="X326" s="577">
        <v>20</v>
      </c>
      <c r="Y326" s="578">
        <f>IFERROR(IF(X326="",0,CEILING((X326/$H326),1)*$H326),"")</f>
        <v>25.200000000000003</v>
      </c>
      <c r="Z326" s="36">
        <f>IFERROR(IF(Y326=0,"",ROUNDUP(Y326/H326,0)*0.01898),"")</f>
        <v>5.6940000000000004E-2</v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21.235714285714284</v>
      </c>
      <c r="BN326" s="64">
        <f>IFERROR(Y326*I326/H326,"0")</f>
        <v>26.757000000000001</v>
      </c>
      <c r="BO326" s="64">
        <f>IFERROR(1/J326*(X326/H326),"0")</f>
        <v>3.7202380952380952E-2</v>
      </c>
      <c r="BP326" s="64">
        <f>IFERROR(1/J326*(Y326/H326),"0")</f>
        <v>4.6875E-2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2">
        <v>4607091384482</v>
      </c>
      <c r="E327" s="593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70</v>
      </c>
      <c r="X327" s="577">
        <v>350</v>
      </c>
      <c r="Y327" s="578">
        <f>IFERROR(IF(X327="",0,CEILING((X327/$H327),1)*$H327),"")</f>
        <v>351</v>
      </c>
      <c r="Z327" s="36">
        <f>IFERROR(IF(Y327=0,"",ROUNDUP(Y327/H327,0)*0.01898),"")</f>
        <v>0.85409999999999997</v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373.28846153846155</v>
      </c>
      <c r="BN327" s="64">
        <f>IFERROR(Y327*I327/H327,"0")</f>
        <v>374.35500000000008</v>
      </c>
      <c r="BO327" s="64">
        <f>IFERROR(1/J327*(X327/H327),"0")</f>
        <v>0.70112179487179493</v>
      </c>
      <c r="BP327" s="64">
        <f>IFERROR(1/J327*(Y327/H327),"0")</f>
        <v>0.703125</v>
      </c>
    </row>
    <row r="328" spans="1:68" ht="16.5" customHeight="1" x14ac:dyDescent="0.25">
      <c r="A328" s="54" t="s">
        <v>522</v>
      </c>
      <c r="B328" s="54" t="s">
        <v>523</v>
      </c>
      <c r="C328" s="31">
        <v>4301060484</v>
      </c>
      <c r="D328" s="592">
        <v>4607091380897</v>
      </c>
      <c r="E328" s="593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70</v>
      </c>
      <c r="X328" s="577">
        <v>10</v>
      </c>
      <c r="Y328" s="578">
        <f>IFERROR(IF(X328="",0,CEILING((X328/$H328),1)*$H328),"")</f>
        <v>16.8</v>
      </c>
      <c r="Z328" s="36">
        <f>IFERROR(IF(Y328=0,"",ROUNDUP(Y328/H328,0)*0.01898),"")</f>
        <v>3.7960000000000001E-2</v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10.617857142857142</v>
      </c>
      <c r="BN328" s="64">
        <f>IFERROR(Y328*I328/H328,"0")</f>
        <v>17.838000000000001</v>
      </c>
      <c r="BO328" s="64">
        <f>IFERROR(1/J328*(X328/H328),"0")</f>
        <v>1.8601190476190476E-2</v>
      </c>
      <c r="BP328" s="64">
        <f>IFERROR(1/J328*(Y328/H328),"0")</f>
        <v>3.125E-2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5" t="s">
        <v>72</v>
      </c>
      <c r="Q329" s="596"/>
      <c r="R329" s="596"/>
      <c r="S329" s="596"/>
      <c r="T329" s="596"/>
      <c r="U329" s="596"/>
      <c r="V329" s="597"/>
      <c r="W329" s="37" t="s">
        <v>73</v>
      </c>
      <c r="X329" s="579">
        <f>IFERROR(X326/H326,"0")+IFERROR(X327/H327,"0")+IFERROR(X328/H328,"0")</f>
        <v>48.443223443223445</v>
      </c>
      <c r="Y329" s="579">
        <f>IFERROR(Y326/H326,"0")+IFERROR(Y327/H327,"0")+IFERROR(Y328/H328,"0")</f>
        <v>50</v>
      </c>
      <c r="Z329" s="579">
        <f>IFERROR(IF(Z326="",0,Z326),"0")+IFERROR(IF(Z327="",0,Z327),"0")+IFERROR(IF(Z328="",0,Z328),"0")</f>
        <v>0.94899999999999995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5" t="s">
        <v>72</v>
      </c>
      <c r="Q330" s="596"/>
      <c r="R330" s="596"/>
      <c r="S330" s="596"/>
      <c r="T330" s="596"/>
      <c r="U330" s="596"/>
      <c r="V330" s="597"/>
      <c r="W330" s="37" t="s">
        <v>70</v>
      </c>
      <c r="X330" s="579">
        <f>IFERROR(SUM(X326:X328),"0")</f>
        <v>380</v>
      </c>
      <c r="Y330" s="579">
        <f>IFERROR(SUM(Y326:Y328),"0")</f>
        <v>393</v>
      </c>
      <c r="Z330" s="37"/>
      <c r="AA330" s="580"/>
      <c r="AB330" s="580"/>
      <c r="AC330" s="580"/>
    </row>
    <row r="331" spans="1:68" ht="14.25" customHeight="1" x14ac:dyDescent="0.25">
      <c r="A331" s="584" t="s">
        <v>95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3"/>
      <c r="AB331" s="573"/>
      <c r="AC331" s="573"/>
    </row>
    <row r="332" spans="1:68" ht="27" customHeight="1" x14ac:dyDescent="0.25">
      <c r="A332" s="54" t="s">
        <v>525</v>
      </c>
      <c r="B332" s="54" t="s">
        <v>526</v>
      </c>
      <c r="C332" s="31">
        <v>4301032055</v>
      </c>
      <c r="D332" s="592">
        <v>4680115886476</v>
      </c>
      <c r="E332" s="593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3" t="s">
        <v>527</v>
      </c>
      <c r="Q332" s="582"/>
      <c r="R332" s="582"/>
      <c r="S332" s="582"/>
      <c r="T332" s="583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4301030232</v>
      </c>
      <c r="D333" s="592">
        <v>4607091388374</v>
      </c>
      <c r="E333" s="593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36" t="s">
        <v>531</v>
      </c>
      <c r="Q333" s="582"/>
      <c r="R333" s="582"/>
      <c r="S333" s="582"/>
      <c r="T333" s="583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4301032015</v>
      </c>
      <c r="D334" s="592">
        <v>4607091383102</v>
      </c>
      <c r="E334" s="593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4301030233</v>
      </c>
      <c r="D335" s="592">
        <v>4607091388404</v>
      </c>
      <c r="E335" s="593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5" t="s">
        <v>72</v>
      </c>
      <c r="Q336" s="596"/>
      <c r="R336" s="596"/>
      <c r="S336" s="596"/>
      <c r="T336" s="596"/>
      <c r="U336" s="596"/>
      <c r="V336" s="597"/>
      <c r="W336" s="37" t="s">
        <v>73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5" t="s">
        <v>72</v>
      </c>
      <c r="Q337" s="596"/>
      <c r="R337" s="596"/>
      <c r="S337" s="596"/>
      <c r="T337" s="596"/>
      <c r="U337" s="596"/>
      <c r="V337" s="597"/>
      <c r="W337" s="37" t="s">
        <v>70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customHeight="1" x14ac:dyDescent="0.25">
      <c r="A338" s="584" t="s">
        <v>538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3"/>
      <c r="AB338" s="573"/>
      <c r="AC338" s="573"/>
    </row>
    <row r="339" spans="1:68" ht="16.5" customHeight="1" x14ac:dyDescent="0.25">
      <c r="A339" s="54" t="s">
        <v>539</v>
      </c>
      <c r="B339" s="54" t="s">
        <v>540</v>
      </c>
      <c r="C339" s="31">
        <v>4301180007</v>
      </c>
      <c r="D339" s="592">
        <v>4680115881808</v>
      </c>
      <c r="E339" s="593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70</v>
      </c>
      <c r="X339" s="577">
        <v>50</v>
      </c>
      <c r="Y339" s="578">
        <f>IFERROR(IF(X339="",0,CEILING((X339/$H339),1)*$H339),"")</f>
        <v>50</v>
      </c>
      <c r="Z339" s="36">
        <f>IFERROR(IF(Y339=0,"",ROUNDUP(Y339/H339,0)*0.00474),"")</f>
        <v>0.11850000000000001</v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56.000000000000007</v>
      </c>
      <c r="BN339" s="64">
        <f>IFERROR(Y339*I339/H339,"0")</f>
        <v>56.000000000000007</v>
      </c>
      <c r="BO339" s="64">
        <f>IFERROR(1/J339*(X339/H339),"0")</f>
        <v>0.10504201680672269</v>
      </c>
      <c r="BP339" s="64">
        <f>IFERROR(1/J339*(Y339/H339),"0")</f>
        <v>0.10504201680672269</v>
      </c>
    </row>
    <row r="340" spans="1:68" ht="27" customHeight="1" x14ac:dyDescent="0.25">
      <c r="A340" s="54" t="s">
        <v>543</v>
      </c>
      <c r="B340" s="54" t="s">
        <v>544</v>
      </c>
      <c r="C340" s="31">
        <v>4301180006</v>
      </c>
      <c r="D340" s="592">
        <v>4680115881822</v>
      </c>
      <c r="E340" s="593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545</v>
      </c>
      <c r="B341" s="54" t="s">
        <v>546</v>
      </c>
      <c r="C341" s="31">
        <v>4301180001</v>
      </c>
      <c r="D341" s="592">
        <v>4680115880016</v>
      </c>
      <c r="E341" s="593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5" t="s">
        <v>72</v>
      </c>
      <c r="Q342" s="596"/>
      <c r="R342" s="596"/>
      <c r="S342" s="596"/>
      <c r="T342" s="596"/>
      <c r="U342" s="596"/>
      <c r="V342" s="597"/>
      <c r="W342" s="37" t="s">
        <v>73</v>
      </c>
      <c r="X342" s="579">
        <f>IFERROR(X339/H339,"0")+IFERROR(X340/H340,"0")+IFERROR(X341/H341,"0")</f>
        <v>25</v>
      </c>
      <c r="Y342" s="579">
        <f>IFERROR(Y339/H339,"0")+IFERROR(Y340/H340,"0")+IFERROR(Y341/H341,"0")</f>
        <v>25</v>
      </c>
      <c r="Z342" s="579">
        <f>IFERROR(IF(Z339="",0,Z339),"0")+IFERROR(IF(Z340="",0,Z340),"0")+IFERROR(IF(Z341="",0,Z341),"0")</f>
        <v>0.11850000000000001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5" t="s">
        <v>72</v>
      </c>
      <c r="Q343" s="596"/>
      <c r="R343" s="596"/>
      <c r="S343" s="596"/>
      <c r="T343" s="596"/>
      <c r="U343" s="596"/>
      <c r="V343" s="597"/>
      <c r="W343" s="37" t="s">
        <v>70</v>
      </c>
      <c r="X343" s="579">
        <f>IFERROR(SUM(X339:X341),"0")</f>
        <v>50</v>
      </c>
      <c r="Y343" s="579">
        <f>IFERROR(SUM(Y339:Y341),"0")</f>
        <v>50</v>
      </c>
      <c r="Z343" s="37"/>
      <c r="AA343" s="580"/>
      <c r="AB343" s="580"/>
      <c r="AC343" s="580"/>
    </row>
    <row r="344" spans="1:68" ht="16.5" customHeight="1" x14ac:dyDescent="0.25">
      <c r="A344" s="594" t="s">
        <v>547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2"/>
      <c r="AB344" s="572"/>
      <c r="AC344" s="572"/>
    </row>
    <row r="345" spans="1:68" ht="14.25" customHeight="1" x14ac:dyDescent="0.25">
      <c r="A345" s="584" t="s">
        <v>74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3"/>
      <c r="AB345" s="573"/>
      <c r="AC345" s="573"/>
    </row>
    <row r="346" spans="1:68" ht="27" customHeight="1" x14ac:dyDescent="0.25">
      <c r="A346" s="54" t="s">
        <v>548</v>
      </c>
      <c r="B346" s="54" t="s">
        <v>549</v>
      </c>
      <c r="C346" s="31">
        <v>4301051489</v>
      </c>
      <c r="D346" s="592">
        <v>4607091387919</v>
      </c>
      <c r="E346" s="593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2">
        <v>4680115883604</v>
      </c>
      <c r="E347" s="593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70</v>
      </c>
      <c r="X347" s="577">
        <v>525</v>
      </c>
      <c r="Y347" s="578">
        <f>IFERROR(IF(X347="",0,CEILING((X347/$H347),1)*$H347),"")</f>
        <v>525</v>
      </c>
      <c r="Z347" s="36">
        <f>IFERROR(IF(Y347=0,"",ROUNDUP(Y347/H347,0)*0.00651),"")</f>
        <v>1.6274999999999999</v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588</v>
      </c>
      <c r="BN347" s="64">
        <f>IFERROR(Y347*I347/H347,"0")</f>
        <v>588</v>
      </c>
      <c r="BO347" s="64">
        <f>IFERROR(1/J347*(X347/H347),"0")</f>
        <v>1.3736263736263736</v>
      </c>
      <c r="BP347" s="64">
        <f>IFERROR(1/J347*(Y347/H347),"0")</f>
        <v>1.3736263736263736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92">
        <v>4680115883567</v>
      </c>
      <c r="E348" s="593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70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5" t="s">
        <v>72</v>
      </c>
      <c r="Q349" s="596"/>
      <c r="R349" s="596"/>
      <c r="S349" s="596"/>
      <c r="T349" s="596"/>
      <c r="U349" s="596"/>
      <c r="V349" s="597"/>
      <c r="W349" s="37" t="s">
        <v>73</v>
      </c>
      <c r="X349" s="579">
        <f>IFERROR(X346/H346,"0")+IFERROR(X347/H347,"0")+IFERROR(X348/H348,"0")</f>
        <v>250</v>
      </c>
      <c r="Y349" s="579">
        <f>IFERROR(Y346/H346,"0")+IFERROR(Y347/H347,"0")+IFERROR(Y348/H348,"0")</f>
        <v>250</v>
      </c>
      <c r="Z349" s="579">
        <f>IFERROR(IF(Z346="",0,Z346),"0")+IFERROR(IF(Z347="",0,Z347),"0")+IFERROR(IF(Z348="",0,Z348),"0")</f>
        <v>1.6274999999999999</v>
      </c>
      <c r="AA349" s="580"/>
      <c r="AB349" s="580"/>
      <c r="AC349" s="580"/>
    </row>
    <row r="350" spans="1:68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5" t="s">
        <v>72</v>
      </c>
      <c r="Q350" s="596"/>
      <c r="R350" s="596"/>
      <c r="S350" s="596"/>
      <c r="T350" s="596"/>
      <c r="U350" s="596"/>
      <c r="V350" s="597"/>
      <c r="W350" s="37" t="s">
        <v>70</v>
      </c>
      <c r="X350" s="579">
        <f>IFERROR(SUM(X346:X348),"0")</f>
        <v>525</v>
      </c>
      <c r="Y350" s="579">
        <f>IFERROR(SUM(Y346:Y348),"0")</f>
        <v>525</v>
      </c>
      <c r="Z350" s="37"/>
      <c r="AA350" s="580"/>
      <c r="AB350" s="580"/>
      <c r="AC350" s="580"/>
    </row>
    <row r="351" spans="1:68" ht="27.75" customHeight="1" x14ac:dyDescent="0.2">
      <c r="A351" s="598" t="s">
        <v>557</v>
      </c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599"/>
      <c r="P351" s="599"/>
      <c r="Q351" s="599"/>
      <c r="R351" s="599"/>
      <c r="S351" s="599"/>
      <c r="T351" s="599"/>
      <c r="U351" s="599"/>
      <c r="V351" s="599"/>
      <c r="W351" s="599"/>
      <c r="X351" s="599"/>
      <c r="Y351" s="599"/>
      <c r="Z351" s="599"/>
      <c r="AA351" s="48"/>
      <c r="AB351" s="48"/>
      <c r="AC351" s="48"/>
    </row>
    <row r="352" spans="1:68" ht="16.5" customHeight="1" x14ac:dyDescent="0.25">
      <c r="A352" s="594" t="s">
        <v>558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2"/>
      <c r="AB352" s="572"/>
      <c r="AC352" s="572"/>
    </row>
    <row r="353" spans="1:68" ht="14.25" customHeight="1" x14ac:dyDescent="0.25">
      <c r="A353" s="584" t="s">
        <v>103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2">
        <v>4680115884847</v>
      </c>
      <c r="E354" s="593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112</v>
      </c>
      <c r="M354" s="33" t="s">
        <v>68</v>
      </c>
      <c r="N354" s="33"/>
      <c r="O354" s="32">
        <v>60</v>
      </c>
      <c r="P354" s="8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7">
        <v>1800</v>
      </c>
      <c r="Y354" s="578">
        <f t="shared" ref="Y354:Y360" si="57">IFERROR(IF(X354="",0,CEILING((X354/$H354),1)*$H354),"")</f>
        <v>1800</v>
      </c>
      <c r="Z354" s="36">
        <f>IFERROR(IF(Y354=0,"",ROUNDUP(Y354/H354,0)*0.02175),"")</f>
        <v>2.61</v>
      </c>
      <c r="AA354" s="56"/>
      <c r="AB354" s="57"/>
      <c r="AC354" s="403" t="s">
        <v>561</v>
      </c>
      <c r="AG354" s="64"/>
      <c r="AJ354" s="68" t="s">
        <v>113</v>
      </c>
      <c r="AK354" s="68">
        <v>720</v>
      </c>
      <c r="BB354" s="404" t="s">
        <v>1</v>
      </c>
      <c r="BM354" s="64">
        <f t="shared" ref="BM354:BM360" si="58">IFERROR(X354*I354/H354,"0")</f>
        <v>1857.6</v>
      </c>
      <c r="BN354" s="64">
        <f t="shared" ref="BN354:BN360" si="59">IFERROR(Y354*I354/H354,"0")</f>
        <v>1857.6</v>
      </c>
      <c r="BO354" s="64">
        <f t="shared" ref="BO354:BO360" si="60">IFERROR(1/J354*(X354/H354),"0")</f>
        <v>2.5</v>
      </c>
      <c r="BP354" s="64">
        <f t="shared" ref="BP354:BP360" si="61">IFERROR(1/J354*(Y354/H354),"0")</f>
        <v>2.5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2">
        <v>4680115884854</v>
      </c>
      <c r="E355" s="593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112</v>
      </c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70</v>
      </c>
      <c r="X355" s="577">
        <v>100</v>
      </c>
      <c r="Y355" s="578">
        <f t="shared" si="57"/>
        <v>105</v>
      </c>
      <c r="Z355" s="36">
        <f>IFERROR(IF(Y355=0,"",ROUNDUP(Y355/H355,0)*0.02175),"")</f>
        <v>0.15225</v>
      </c>
      <c r="AA355" s="56"/>
      <c r="AB355" s="57"/>
      <c r="AC355" s="405" t="s">
        <v>564</v>
      </c>
      <c r="AG355" s="64"/>
      <c r="AJ355" s="68" t="s">
        <v>113</v>
      </c>
      <c r="AK355" s="68">
        <v>720</v>
      </c>
      <c r="BB355" s="406" t="s">
        <v>1</v>
      </c>
      <c r="BM355" s="64">
        <f t="shared" si="58"/>
        <v>103.2</v>
      </c>
      <c r="BN355" s="64">
        <f t="shared" si="59"/>
        <v>108.36</v>
      </c>
      <c r="BO355" s="64">
        <f t="shared" si="60"/>
        <v>0.1388888888888889</v>
      </c>
      <c r="BP355" s="64">
        <f t="shared" si="61"/>
        <v>0.14583333333333331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2">
        <v>4607091383997</v>
      </c>
      <c r="E356" s="593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70</v>
      </c>
      <c r="X356" s="577">
        <v>60</v>
      </c>
      <c r="Y356" s="578">
        <f t="shared" si="57"/>
        <v>60</v>
      </c>
      <c r="Z356" s="36">
        <f>IFERROR(IF(Y356=0,"",ROUNDUP(Y356/H356,0)*0.02175),"")</f>
        <v>8.6999999999999994E-2</v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61.92</v>
      </c>
      <c r="BN356" s="64">
        <f t="shared" si="59"/>
        <v>61.92</v>
      </c>
      <c r="BO356" s="64">
        <f t="shared" si="60"/>
        <v>8.3333333333333329E-2</v>
      </c>
      <c r="BP356" s="64">
        <f t="shared" si="61"/>
        <v>8.3333333333333329E-2</v>
      </c>
    </row>
    <row r="357" spans="1:68" ht="37.5" customHeight="1" x14ac:dyDescent="0.25">
      <c r="A357" s="54" t="s">
        <v>568</v>
      </c>
      <c r="B357" s="54" t="s">
        <v>569</v>
      </c>
      <c r="C357" s="31">
        <v>4301011867</v>
      </c>
      <c r="D357" s="592">
        <v>4680115884830</v>
      </c>
      <c r="E357" s="593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112</v>
      </c>
      <c r="M357" s="33" t="s">
        <v>68</v>
      </c>
      <c r="N357" s="33"/>
      <c r="O357" s="32">
        <v>60</v>
      </c>
      <c r="P357" s="8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70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570</v>
      </c>
      <c r="AG357" s="64"/>
      <c r="AJ357" s="68" t="s">
        <v>113</v>
      </c>
      <c r="AK357" s="68">
        <v>720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customHeight="1" x14ac:dyDescent="0.25">
      <c r="A358" s="54" t="s">
        <v>571</v>
      </c>
      <c r="B358" s="54" t="s">
        <v>572</v>
      </c>
      <c r="C358" s="31">
        <v>4301011433</v>
      </c>
      <c r="D358" s="592">
        <v>4680115882638</v>
      </c>
      <c r="E358" s="593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574</v>
      </c>
      <c r="B359" s="54" t="s">
        <v>575</v>
      </c>
      <c r="C359" s="31">
        <v>4301011952</v>
      </c>
      <c r="D359" s="592">
        <v>4680115884922</v>
      </c>
      <c r="E359" s="593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8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576</v>
      </c>
      <c r="B360" s="54" t="s">
        <v>577</v>
      </c>
      <c r="C360" s="31">
        <v>4301011868</v>
      </c>
      <c r="D360" s="592">
        <v>4680115884861</v>
      </c>
      <c r="E360" s="593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70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5" t="s">
        <v>72</v>
      </c>
      <c r="Q361" s="596"/>
      <c r="R361" s="596"/>
      <c r="S361" s="596"/>
      <c r="T361" s="596"/>
      <c r="U361" s="596"/>
      <c r="V361" s="597"/>
      <c r="W361" s="37" t="s">
        <v>73</v>
      </c>
      <c r="X361" s="579">
        <f>IFERROR(X354/H354,"0")+IFERROR(X355/H355,"0")+IFERROR(X356/H356,"0")+IFERROR(X357/H357,"0")+IFERROR(X358/H358,"0")+IFERROR(X359/H359,"0")+IFERROR(X360/H360,"0")</f>
        <v>130.66666666666669</v>
      </c>
      <c r="Y361" s="579">
        <f>IFERROR(Y354/H354,"0")+IFERROR(Y355/H355,"0")+IFERROR(Y356/H356,"0")+IFERROR(Y357/H357,"0")+IFERROR(Y358/H358,"0")+IFERROR(Y359/H359,"0")+IFERROR(Y360/H360,"0")</f>
        <v>131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2.8492500000000001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5" t="s">
        <v>72</v>
      </c>
      <c r="Q362" s="596"/>
      <c r="R362" s="596"/>
      <c r="S362" s="596"/>
      <c r="T362" s="596"/>
      <c r="U362" s="596"/>
      <c r="V362" s="597"/>
      <c r="W362" s="37" t="s">
        <v>70</v>
      </c>
      <c r="X362" s="579">
        <f>IFERROR(SUM(X354:X360),"0")</f>
        <v>1960</v>
      </c>
      <c r="Y362" s="579">
        <f>IFERROR(SUM(Y354:Y360),"0")</f>
        <v>1965</v>
      </c>
      <c r="Z362" s="37"/>
      <c r="AA362" s="580"/>
      <c r="AB362" s="580"/>
      <c r="AC362" s="580"/>
    </row>
    <row r="363" spans="1:68" ht="14.25" customHeight="1" x14ac:dyDescent="0.25">
      <c r="A363" s="584" t="s">
        <v>140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2">
        <v>4607091383980</v>
      </c>
      <c r="E364" s="593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112</v>
      </c>
      <c r="M364" s="33" t="s">
        <v>107</v>
      </c>
      <c r="N364" s="33"/>
      <c r="O364" s="32">
        <v>50</v>
      </c>
      <c r="P364" s="8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70</v>
      </c>
      <c r="X364" s="577">
        <v>0</v>
      </c>
      <c r="Y364" s="578">
        <f>IFERROR(IF(X364="",0,CEILING((X364/$H364),1)*$H364),"")</f>
        <v>0</v>
      </c>
      <c r="Z364" s="36" t="str">
        <f>IFERROR(IF(Y364=0,"",ROUNDUP(Y364/H364,0)*0.02175),"")</f>
        <v/>
      </c>
      <c r="AA364" s="56"/>
      <c r="AB364" s="57"/>
      <c r="AC364" s="417" t="s">
        <v>580</v>
      </c>
      <c r="AG364" s="64"/>
      <c r="AJ364" s="68" t="s">
        <v>113</v>
      </c>
      <c r="AK364" s="68">
        <v>720</v>
      </c>
      <c r="BB364" s="41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16.5" customHeight="1" x14ac:dyDescent="0.25">
      <c r="A365" s="54" t="s">
        <v>581</v>
      </c>
      <c r="B365" s="54" t="s">
        <v>582</v>
      </c>
      <c r="C365" s="31">
        <v>4301020179</v>
      </c>
      <c r="D365" s="592">
        <v>4607091384178</v>
      </c>
      <c r="E365" s="593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5" t="s">
        <v>72</v>
      </c>
      <c r="Q366" s="596"/>
      <c r="R366" s="596"/>
      <c r="S366" s="596"/>
      <c r="T366" s="596"/>
      <c r="U366" s="596"/>
      <c r="V366" s="597"/>
      <c r="W366" s="37" t="s">
        <v>73</v>
      </c>
      <c r="X366" s="579">
        <f>IFERROR(X364/H364,"0")+IFERROR(X365/H365,"0")</f>
        <v>0</v>
      </c>
      <c r="Y366" s="579">
        <f>IFERROR(Y364/H364,"0")+IFERROR(Y365/H365,"0")</f>
        <v>0</v>
      </c>
      <c r="Z366" s="579">
        <f>IFERROR(IF(Z364="",0,Z364),"0")+IFERROR(IF(Z365="",0,Z365),"0")</f>
        <v>0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5" t="s">
        <v>72</v>
      </c>
      <c r="Q367" s="596"/>
      <c r="R367" s="596"/>
      <c r="S367" s="596"/>
      <c r="T367" s="596"/>
      <c r="U367" s="596"/>
      <c r="V367" s="597"/>
      <c r="W367" s="37" t="s">
        <v>70</v>
      </c>
      <c r="X367" s="579">
        <f>IFERROR(SUM(X364:X365),"0")</f>
        <v>0</v>
      </c>
      <c r="Y367" s="579">
        <f>IFERROR(SUM(Y364:Y365),"0")</f>
        <v>0</v>
      </c>
      <c r="Z367" s="37"/>
      <c r="AA367" s="580"/>
      <c r="AB367" s="580"/>
      <c r="AC367" s="580"/>
    </row>
    <row r="368" spans="1:68" ht="14.25" customHeight="1" x14ac:dyDescent="0.25">
      <c r="A368" s="584" t="s">
        <v>74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3"/>
      <c r="AB368" s="573"/>
      <c r="AC368" s="573"/>
    </row>
    <row r="369" spans="1:68" ht="27" customHeight="1" x14ac:dyDescent="0.25">
      <c r="A369" s="54" t="s">
        <v>583</v>
      </c>
      <c r="B369" s="54" t="s">
        <v>584</v>
      </c>
      <c r="C369" s="31">
        <v>4301051903</v>
      </c>
      <c r="D369" s="592">
        <v>4607091383928</v>
      </c>
      <c r="E369" s="593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586</v>
      </c>
      <c r="B370" s="54" t="s">
        <v>587</v>
      </c>
      <c r="C370" s="31">
        <v>4301051897</v>
      </c>
      <c r="D370" s="592">
        <v>4607091384260</v>
      </c>
      <c r="E370" s="593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8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5" t="s">
        <v>72</v>
      </c>
      <c r="Q371" s="596"/>
      <c r="R371" s="596"/>
      <c r="S371" s="596"/>
      <c r="T371" s="596"/>
      <c r="U371" s="596"/>
      <c r="V371" s="597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5" t="s">
        <v>72</v>
      </c>
      <c r="Q372" s="596"/>
      <c r="R372" s="596"/>
      <c r="S372" s="596"/>
      <c r="T372" s="596"/>
      <c r="U372" s="596"/>
      <c r="V372" s="597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customHeight="1" x14ac:dyDescent="0.25">
      <c r="A373" s="584" t="s">
        <v>175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3"/>
      <c r="AB373" s="573"/>
      <c r="AC373" s="573"/>
    </row>
    <row r="374" spans="1:68" ht="27" customHeight="1" x14ac:dyDescent="0.25">
      <c r="A374" s="54" t="s">
        <v>589</v>
      </c>
      <c r="B374" s="54" t="s">
        <v>590</v>
      </c>
      <c r="C374" s="31">
        <v>4301060439</v>
      </c>
      <c r="D374" s="592">
        <v>4607091384673</v>
      </c>
      <c r="E374" s="593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5" t="s">
        <v>72</v>
      </c>
      <c r="Q375" s="596"/>
      <c r="R375" s="596"/>
      <c r="S375" s="596"/>
      <c r="T375" s="596"/>
      <c r="U375" s="596"/>
      <c r="V375" s="597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5" t="s">
        <v>72</v>
      </c>
      <c r="Q376" s="596"/>
      <c r="R376" s="596"/>
      <c r="S376" s="596"/>
      <c r="T376" s="596"/>
      <c r="U376" s="596"/>
      <c r="V376" s="597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customHeight="1" x14ac:dyDescent="0.25">
      <c r="A377" s="594" t="s">
        <v>592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2"/>
      <c r="AB377" s="572"/>
      <c r="AC377" s="572"/>
    </row>
    <row r="378" spans="1:68" ht="14.25" customHeight="1" x14ac:dyDescent="0.25">
      <c r="A378" s="584" t="s">
        <v>103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3"/>
      <c r="AB378" s="573"/>
      <c r="AC378" s="573"/>
    </row>
    <row r="379" spans="1:68" ht="37.5" customHeight="1" x14ac:dyDescent="0.25">
      <c r="A379" s="54" t="s">
        <v>593</v>
      </c>
      <c r="B379" s="54" t="s">
        <v>594</v>
      </c>
      <c r="C379" s="31">
        <v>4301011873</v>
      </c>
      <c r="D379" s="592">
        <v>4680115881907</v>
      </c>
      <c r="E379" s="593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4301011874</v>
      </c>
      <c r="D380" s="592">
        <v>4680115884892</v>
      </c>
      <c r="E380" s="593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4301011875</v>
      </c>
      <c r="D381" s="592">
        <v>4680115884885</v>
      </c>
      <c r="E381" s="593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70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customHeight="1" x14ac:dyDescent="0.25">
      <c r="A382" s="54" t="s">
        <v>601</v>
      </c>
      <c r="B382" s="54" t="s">
        <v>602</v>
      </c>
      <c r="C382" s="31">
        <v>4301011871</v>
      </c>
      <c r="D382" s="592">
        <v>4680115884908</v>
      </c>
      <c r="E382" s="593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5" t="s">
        <v>72</v>
      </c>
      <c r="Q383" s="596"/>
      <c r="R383" s="596"/>
      <c r="S383" s="596"/>
      <c r="T383" s="596"/>
      <c r="U383" s="596"/>
      <c r="V383" s="597"/>
      <c r="W383" s="37" t="s">
        <v>73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5" t="s">
        <v>72</v>
      </c>
      <c r="Q384" s="596"/>
      <c r="R384" s="596"/>
      <c r="S384" s="596"/>
      <c r="T384" s="596"/>
      <c r="U384" s="596"/>
      <c r="V384" s="597"/>
      <c r="W384" s="37" t="s">
        <v>70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customHeight="1" x14ac:dyDescent="0.25">
      <c r="A385" s="584" t="s">
        <v>64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3"/>
      <c r="AB385" s="573"/>
      <c r="AC385" s="573"/>
    </row>
    <row r="386" spans="1:68" ht="27" customHeight="1" x14ac:dyDescent="0.25">
      <c r="A386" s="54" t="s">
        <v>603</v>
      </c>
      <c r="B386" s="54" t="s">
        <v>604</v>
      </c>
      <c r="C386" s="31">
        <v>4301031303</v>
      </c>
      <c r="D386" s="592">
        <v>4607091384802</v>
      </c>
      <c r="E386" s="593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6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5" t="s">
        <v>72</v>
      </c>
      <c r="Q387" s="596"/>
      <c r="R387" s="596"/>
      <c r="S387" s="596"/>
      <c r="T387" s="596"/>
      <c r="U387" s="596"/>
      <c r="V387" s="597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5" t="s">
        <v>72</v>
      </c>
      <c r="Q388" s="596"/>
      <c r="R388" s="596"/>
      <c r="S388" s="596"/>
      <c r="T388" s="596"/>
      <c r="U388" s="596"/>
      <c r="V388" s="597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customHeight="1" x14ac:dyDescent="0.25">
      <c r="A389" s="584" t="s">
        <v>74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3"/>
      <c r="AB389" s="573"/>
      <c r="AC389" s="573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2">
        <v>4607091384246</v>
      </c>
      <c r="E390" s="593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7">
        <v>0</v>
      </c>
      <c r="Y390" s="578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609</v>
      </c>
      <c r="B391" s="54" t="s">
        <v>610</v>
      </c>
      <c r="C391" s="31">
        <v>4301051660</v>
      </c>
      <c r="D391" s="592">
        <v>4607091384253</v>
      </c>
      <c r="E391" s="593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5" t="s">
        <v>72</v>
      </c>
      <c r="Q392" s="596"/>
      <c r="R392" s="596"/>
      <c r="S392" s="596"/>
      <c r="T392" s="596"/>
      <c r="U392" s="596"/>
      <c r="V392" s="597"/>
      <c r="W392" s="37" t="s">
        <v>73</v>
      </c>
      <c r="X392" s="579">
        <f>IFERROR(X390/H390,"0")+IFERROR(X391/H391,"0")</f>
        <v>0</v>
      </c>
      <c r="Y392" s="579">
        <f>IFERROR(Y390/H390,"0")+IFERROR(Y391/H391,"0")</f>
        <v>0</v>
      </c>
      <c r="Z392" s="579">
        <f>IFERROR(IF(Z390="",0,Z390),"0")+IFERROR(IF(Z391="",0,Z391),"0")</f>
        <v>0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5" t="s">
        <v>72</v>
      </c>
      <c r="Q393" s="596"/>
      <c r="R393" s="596"/>
      <c r="S393" s="596"/>
      <c r="T393" s="596"/>
      <c r="U393" s="596"/>
      <c r="V393" s="597"/>
      <c r="W393" s="37" t="s">
        <v>70</v>
      </c>
      <c r="X393" s="579">
        <f>IFERROR(SUM(X390:X391),"0")</f>
        <v>0</v>
      </c>
      <c r="Y393" s="579">
        <f>IFERROR(SUM(Y390:Y391),"0")</f>
        <v>0</v>
      </c>
      <c r="Z393" s="37"/>
      <c r="AA393" s="580"/>
      <c r="AB393" s="580"/>
      <c r="AC393" s="580"/>
    </row>
    <row r="394" spans="1:68" ht="14.25" customHeight="1" x14ac:dyDescent="0.25">
      <c r="A394" s="584" t="s">
        <v>175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3"/>
      <c r="AB394" s="573"/>
      <c r="AC394" s="573"/>
    </row>
    <row r="395" spans="1:68" ht="27" customHeight="1" x14ac:dyDescent="0.25">
      <c r="A395" s="54" t="s">
        <v>611</v>
      </c>
      <c r="B395" s="54" t="s">
        <v>612</v>
      </c>
      <c r="C395" s="31">
        <v>4301060441</v>
      </c>
      <c r="D395" s="592">
        <v>4607091389357</v>
      </c>
      <c r="E395" s="593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5" t="s">
        <v>72</v>
      </c>
      <c r="Q396" s="596"/>
      <c r="R396" s="596"/>
      <c r="S396" s="596"/>
      <c r="T396" s="596"/>
      <c r="U396" s="596"/>
      <c r="V396" s="597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5" t="s">
        <v>72</v>
      </c>
      <c r="Q397" s="596"/>
      <c r="R397" s="596"/>
      <c r="S397" s="596"/>
      <c r="T397" s="596"/>
      <c r="U397" s="596"/>
      <c r="V397" s="597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598" t="s">
        <v>614</v>
      </c>
      <c r="B398" s="599"/>
      <c r="C398" s="599"/>
      <c r="D398" s="599"/>
      <c r="E398" s="599"/>
      <c r="F398" s="599"/>
      <c r="G398" s="599"/>
      <c r="H398" s="599"/>
      <c r="I398" s="599"/>
      <c r="J398" s="599"/>
      <c r="K398" s="599"/>
      <c r="L398" s="599"/>
      <c r="M398" s="599"/>
      <c r="N398" s="599"/>
      <c r="O398" s="599"/>
      <c r="P398" s="599"/>
      <c r="Q398" s="599"/>
      <c r="R398" s="599"/>
      <c r="S398" s="599"/>
      <c r="T398" s="599"/>
      <c r="U398" s="599"/>
      <c r="V398" s="599"/>
      <c r="W398" s="599"/>
      <c r="X398" s="599"/>
      <c r="Y398" s="599"/>
      <c r="Z398" s="599"/>
      <c r="AA398" s="48"/>
      <c r="AB398" s="48"/>
      <c r="AC398" s="48"/>
    </row>
    <row r="399" spans="1:68" ht="16.5" customHeight="1" x14ac:dyDescent="0.25">
      <c r="A399" s="594" t="s">
        <v>615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2"/>
      <c r="AB399" s="572"/>
      <c r="AC399" s="572"/>
    </row>
    <row r="400" spans="1:68" ht="14.25" customHeight="1" x14ac:dyDescent="0.25">
      <c r="A400" s="584" t="s">
        <v>64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3"/>
      <c r="AB400" s="573"/>
      <c r="AC400" s="573"/>
    </row>
    <row r="401" spans="1:68" ht="27" customHeight="1" x14ac:dyDescent="0.25">
      <c r="A401" s="54" t="s">
        <v>616</v>
      </c>
      <c r="B401" s="54" t="s">
        <v>617</v>
      </c>
      <c r="C401" s="31">
        <v>4301031405</v>
      </c>
      <c r="D401" s="592">
        <v>4680115886100</v>
      </c>
      <c r="E401" s="593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619</v>
      </c>
      <c r="B402" s="54" t="s">
        <v>620</v>
      </c>
      <c r="C402" s="31">
        <v>4301031382</v>
      </c>
      <c r="D402" s="592">
        <v>4680115886117</v>
      </c>
      <c r="E402" s="593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619</v>
      </c>
      <c r="B403" s="54" t="s">
        <v>622</v>
      </c>
      <c r="C403" s="31">
        <v>4301031406</v>
      </c>
      <c r="D403" s="592">
        <v>4680115886117</v>
      </c>
      <c r="E403" s="593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623</v>
      </c>
      <c r="B404" s="54" t="s">
        <v>624</v>
      </c>
      <c r="C404" s="31">
        <v>4301031402</v>
      </c>
      <c r="D404" s="592">
        <v>4680115886124</v>
      </c>
      <c r="E404" s="593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customHeight="1" x14ac:dyDescent="0.25">
      <c r="A405" s="54" t="s">
        <v>626</v>
      </c>
      <c r="B405" s="54" t="s">
        <v>627</v>
      </c>
      <c r="C405" s="31">
        <v>4301031366</v>
      </c>
      <c r="D405" s="592">
        <v>4680115883147</v>
      </c>
      <c r="E405" s="593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628</v>
      </c>
      <c r="B406" s="54" t="s">
        <v>629</v>
      </c>
      <c r="C406" s="31">
        <v>4301031362</v>
      </c>
      <c r="D406" s="592">
        <v>4607091384338</v>
      </c>
      <c r="E406" s="593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70</v>
      </c>
      <c r="X406" s="577">
        <v>17.5</v>
      </c>
      <c r="Y406" s="578">
        <f t="shared" si="62"/>
        <v>18.900000000000002</v>
      </c>
      <c r="Z406" s="36">
        <f t="shared" si="67"/>
        <v>4.5179999999999998E-2</v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18.583333333333332</v>
      </c>
      <c r="BN406" s="64">
        <f t="shared" si="64"/>
        <v>20.07</v>
      </c>
      <c r="BO406" s="64">
        <f t="shared" si="65"/>
        <v>3.5612535612535613E-2</v>
      </c>
      <c r="BP406" s="64">
        <f t="shared" si="66"/>
        <v>3.8461538461538464E-2</v>
      </c>
    </row>
    <row r="407" spans="1:68" ht="37.5" customHeight="1" x14ac:dyDescent="0.25">
      <c r="A407" s="54" t="s">
        <v>630</v>
      </c>
      <c r="B407" s="54" t="s">
        <v>631</v>
      </c>
      <c r="C407" s="31">
        <v>4301031361</v>
      </c>
      <c r="D407" s="592">
        <v>4607091389524</v>
      </c>
      <c r="E407" s="593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70</v>
      </c>
      <c r="X407" s="577">
        <v>35</v>
      </c>
      <c r="Y407" s="578">
        <f t="shared" si="62"/>
        <v>35.700000000000003</v>
      </c>
      <c r="Z407" s="36">
        <f t="shared" si="67"/>
        <v>8.5339999999999999E-2</v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37.166666666666664</v>
      </c>
      <c r="BN407" s="64">
        <f t="shared" si="64"/>
        <v>37.910000000000004</v>
      </c>
      <c r="BO407" s="64">
        <f t="shared" si="65"/>
        <v>7.1225071225071226E-2</v>
      </c>
      <c r="BP407" s="64">
        <f t="shared" si="66"/>
        <v>7.2649572649572655E-2</v>
      </c>
    </row>
    <row r="408" spans="1:68" ht="27" customHeight="1" x14ac:dyDescent="0.25">
      <c r="A408" s="54" t="s">
        <v>633</v>
      </c>
      <c r="B408" s="54" t="s">
        <v>634</v>
      </c>
      <c r="C408" s="31">
        <v>4301031364</v>
      </c>
      <c r="D408" s="592">
        <v>4680115883161</v>
      </c>
      <c r="E408" s="593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636</v>
      </c>
      <c r="B409" s="54" t="s">
        <v>637</v>
      </c>
      <c r="C409" s="31">
        <v>4301031358</v>
      </c>
      <c r="D409" s="592">
        <v>4607091389531</v>
      </c>
      <c r="E409" s="593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7">
        <v>17.5</v>
      </c>
      <c r="Y409" s="578">
        <f t="shared" si="62"/>
        <v>18.900000000000002</v>
      </c>
      <c r="Z409" s="36">
        <f t="shared" si="67"/>
        <v>4.5179999999999998E-2</v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18.583333333333332</v>
      </c>
      <c r="BN409" s="64">
        <f t="shared" si="64"/>
        <v>20.07</v>
      </c>
      <c r="BO409" s="64">
        <f t="shared" si="65"/>
        <v>3.5612535612535613E-2</v>
      </c>
      <c r="BP409" s="64">
        <f t="shared" si="66"/>
        <v>3.8461538461538464E-2</v>
      </c>
    </row>
    <row r="410" spans="1:68" ht="37.5" customHeight="1" x14ac:dyDescent="0.25">
      <c r="A410" s="54" t="s">
        <v>639</v>
      </c>
      <c r="B410" s="54" t="s">
        <v>640</v>
      </c>
      <c r="C410" s="31">
        <v>4301031360</v>
      </c>
      <c r="D410" s="592">
        <v>4607091384345</v>
      </c>
      <c r="E410" s="593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5" t="s">
        <v>72</v>
      </c>
      <c r="Q411" s="596"/>
      <c r="R411" s="596"/>
      <c r="S411" s="596"/>
      <c r="T411" s="596"/>
      <c r="U411" s="596"/>
      <c r="V411" s="597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33.333333333333329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35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0.1757</v>
      </c>
      <c r="AA411" s="580"/>
      <c r="AB411" s="580"/>
      <c r="AC411" s="580"/>
    </row>
    <row r="412" spans="1:68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5" t="s">
        <v>72</v>
      </c>
      <c r="Q412" s="596"/>
      <c r="R412" s="596"/>
      <c r="S412" s="596"/>
      <c r="T412" s="596"/>
      <c r="U412" s="596"/>
      <c r="V412" s="597"/>
      <c r="W412" s="37" t="s">
        <v>70</v>
      </c>
      <c r="X412" s="579">
        <f>IFERROR(SUM(X401:X410),"0")</f>
        <v>70</v>
      </c>
      <c r="Y412" s="579">
        <f>IFERROR(SUM(Y401:Y410),"0")</f>
        <v>73.500000000000014</v>
      </c>
      <c r="Z412" s="37"/>
      <c r="AA412" s="580"/>
      <c r="AB412" s="580"/>
      <c r="AC412" s="580"/>
    </row>
    <row r="413" spans="1:68" ht="14.25" customHeight="1" x14ac:dyDescent="0.25">
      <c r="A413" s="584" t="s">
        <v>74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3"/>
      <c r="AB413" s="573"/>
      <c r="AC413" s="573"/>
    </row>
    <row r="414" spans="1:68" ht="27" customHeight="1" x14ac:dyDescent="0.25">
      <c r="A414" s="54" t="s">
        <v>641</v>
      </c>
      <c r="B414" s="54" t="s">
        <v>642</v>
      </c>
      <c r="C414" s="31">
        <v>4301051284</v>
      </c>
      <c r="D414" s="592">
        <v>4607091384352</v>
      </c>
      <c r="E414" s="593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4301051431</v>
      </c>
      <c r="D415" s="592">
        <v>4607091389654</v>
      </c>
      <c r="E415" s="593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5" t="s">
        <v>72</v>
      </c>
      <c r="Q416" s="596"/>
      <c r="R416" s="596"/>
      <c r="S416" s="596"/>
      <c r="T416" s="596"/>
      <c r="U416" s="596"/>
      <c r="V416" s="597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5" t="s">
        <v>72</v>
      </c>
      <c r="Q417" s="596"/>
      <c r="R417" s="596"/>
      <c r="S417" s="596"/>
      <c r="T417" s="596"/>
      <c r="U417" s="596"/>
      <c r="V417" s="597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594" t="s">
        <v>647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2"/>
      <c r="AB418" s="572"/>
      <c r="AC418" s="572"/>
    </row>
    <row r="419" spans="1:68" ht="14.25" customHeight="1" x14ac:dyDescent="0.25">
      <c r="A419" s="584" t="s">
        <v>140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3"/>
      <c r="AB419" s="573"/>
      <c r="AC419" s="573"/>
    </row>
    <row r="420" spans="1:68" ht="27" customHeight="1" x14ac:dyDescent="0.25">
      <c r="A420" s="54" t="s">
        <v>648</v>
      </c>
      <c r="B420" s="54" t="s">
        <v>649</v>
      </c>
      <c r="C420" s="31">
        <v>4301020319</v>
      </c>
      <c r="D420" s="592">
        <v>4680115885240</v>
      </c>
      <c r="E420" s="593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4301020315</v>
      </c>
      <c r="D421" s="592">
        <v>4607091389364</v>
      </c>
      <c r="E421" s="593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5" t="s">
        <v>72</v>
      </c>
      <c r="Q422" s="596"/>
      <c r="R422" s="596"/>
      <c r="S422" s="596"/>
      <c r="T422" s="596"/>
      <c r="U422" s="596"/>
      <c r="V422" s="597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5" t="s">
        <v>72</v>
      </c>
      <c r="Q423" s="596"/>
      <c r="R423" s="596"/>
      <c r="S423" s="596"/>
      <c r="T423" s="596"/>
      <c r="U423" s="596"/>
      <c r="V423" s="597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84" t="s">
        <v>64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3"/>
      <c r="AB424" s="573"/>
      <c r="AC424" s="573"/>
    </row>
    <row r="425" spans="1:68" ht="27" customHeight="1" x14ac:dyDescent="0.25">
      <c r="A425" s="54" t="s">
        <v>654</v>
      </c>
      <c r="B425" s="54" t="s">
        <v>655</v>
      </c>
      <c r="C425" s="31">
        <v>4301031403</v>
      </c>
      <c r="D425" s="592">
        <v>4680115886094</v>
      </c>
      <c r="E425" s="593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657</v>
      </c>
      <c r="B426" s="54" t="s">
        <v>658</v>
      </c>
      <c r="C426" s="31">
        <v>4301031363</v>
      </c>
      <c r="D426" s="592">
        <v>4607091389425</v>
      </c>
      <c r="E426" s="593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660</v>
      </c>
      <c r="B427" s="54" t="s">
        <v>661</v>
      </c>
      <c r="C427" s="31">
        <v>4301031373</v>
      </c>
      <c r="D427" s="592">
        <v>4680115880771</v>
      </c>
      <c r="E427" s="593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663</v>
      </c>
      <c r="B428" s="54" t="s">
        <v>664</v>
      </c>
      <c r="C428" s="31">
        <v>4301031359</v>
      </c>
      <c r="D428" s="592">
        <v>4607091389500</v>
      </c>
      <c r="E428" s="593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5" t="s">
        <v>72</v>
      </c>
      <c r="Q429" s="596"/>
      <c r="R429" s="596"/>
      <c r="S429" s="596"/>
      <c r="T429" s="596"/>
      <c r="U429" s="596"/>
      <c r="V429" s="597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5" t="s">
        <v>72</v>
      </c>
      <c r="Q430" s="596"/>
      <c r="R430" s="596"/>
      <c r="S430" s="596"/>
      <c r="T430" s="596"/>
      <c r="U430" s="596"/>
      <c r="V430" s="597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customHeight="1" x14ac:dyDescent="0.25">
      <c r="A431" s="594" t="s">
        <v>665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2"/>
      <c r="AB431" s="572"/>
      <c r="AC431" s="572"/>
    </row>
    <row r="432" spans="1:68" ht="14.25" customHeight="1" x14ac:dyDescent="0.25">
      <c r="A432" s="584" t="s">
        <v>64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3"/>
      <c r="AB432" s="573"/>
      <c r="AC432" s="573"/>
    </row>
    <row r="433" spans="1:68" ht="27" customHeight="1" x14ac:dyDescent="0.25">
      <c r="A433" s="54" t="s">
        <v>666</v>
      </c>
      <c r="B433" s="54" t="s">
        <v>667</v>
      </c>
      <c r="C433" s="31">
        <v>4301031347</v>
      </c>
      <c r="D433" s="592">
        <v>4680115885110</v>
      </c>
      <c r="E433" s="593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7">
        <v>12</v>
      </c>
      <c r="Y433" s="578">
        <f>IFERROR(IF(X433="",0,CEILING((X433/$H433),1)*$H433),"")</f>
        <v>12</v>
      </c>
      <c r="Z433" s="36">
        <f>IFERROR(IF(Y433=0,"",ROUNDUP(Y433/H433,0)*0.00651),"")</f>
        <v>6.5100000000000005E-2</v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21.000000000000004</v>
      </c>
      <c r="BN433" s="64">
        <f>IFERROR(Y433*I433/H433,"0")</f>
        <v>21.000000000000004</v>
      </c>
      <c r="BO433" s="64">
        <f>IFERROR(1/J433*(X433/H433),"0")</f>
        <v>5.4945054945054951E-2</v>
      </c>
      <c r="BP433" s="64">
        <f>IFERROR(1/J433*(Y433/H433),"0")</f>
        <v>5.4945054945054951E-2</v>
      </c>
    </row>
    <row r="434" spans="1:68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5" t="s">
        <v>72</v>
      </c>
      <c r="Q434" s="596"/>
      <c r="R434" s="596"/>
      <c r="S434" s="596"/>
      <c r="T434" s="596"/>
      <c r="U434" s="596"/>
      <c r="V434" s="597"/>
      <c r="W434" s="37" t="s">
        <v>73</v>
      </c>
      <c r="X434" s="579">
        <f>IFERROR(X433/H433,"0")</f>
        <v>10</v>
      </c>
      <c r="Y434" s="579">
        <f>IFERROR(Y433/H433,"0")</f>
        <v>10</v>
      </c>
      <c r="Z434" s="579">
        <f>IFERROR(IF(Z433="",0,Z433),"0")</f>
        <v>6.5100000000000005E-2</v>
      </c>
      <c r="AA434" s="580"/>
      <c r="AB434" s="580"/>
      <c r="AC434" s="580"/>
    </row>
    <row r="435" spans="1:68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5" t="s">
        <v>72</v>
      </c>
      <c r="Q435" s="596"/>
      <c r="R435" s="596"/>
      <c r="S435" s="596"/>
      <c r="T435" s="596"/>
      <c r="U435" s="596"/>
      <c r="V435" s="597"/>
      <c r="W435" s="37" t="s">
        <v>70</v>
      </c>
      <c r="X435" s="579">
        <f>IFERROR(SUM(X433:X433),"0")</f>
        <v>12</v>
      </c>
      <c r="Y435" s="579">
        <f>IFERROR(SUM(Y433:Y433),"0")</f>
        <v>12</v>
      </c>
      <c r="Z435" s="37"/>
      <c r="AA435" s="580"/>
      <c r="AB435" s="580"/>
      <c r="AC435" s="580"/>
    </row>
    <row r="436" spans="1:68" ht="16.5" customHeight="1" x14ac:dyDescent="0.25">
      <c r="A436" s="594" t="s">
        <v>669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2"/>
      <c r="AB436" s="572"/>
      <c r="AC436" s="572"/>
    </row>
    <row r="437" spans="1:68" ht="14.25" customHeight="1" x14ac:dyDescent="0.25">
      <c r="A437" s="584" t="s">
        <v>64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3"/>
      <c r="AB437" s="573"/>
      <c r="AC437" s="573"/>
    </row>
    <row r="438" spans="1:68" ht="27" customHeight="1" x14ac:dyDescent="0.25">
      <c r="A438" s="54" t="s">
        <v>670</v>
      </c>
      <c r="B438" s="54" t="s">
        <v>671</v>
      </c>
      <c r="C438" s="31">
        <v>4301031261</v>
      </c>
      <c r="D438" s="592">
        <v>4680115885103</v>
      </c>
      <c r="E438" s="593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5" t="s">
        <v>72</v>
      </c>
      <c r="Q439" s="596"/>
      <c r="R439" s="596"/>
      <c r="S439" s="596"/>
      <c r="T439" s="596"/>
      <c r="U439" s="596"/>
      <c r="V439" s="597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5" t="s">
        <v>72</v>
      </c>
      <c r="Q440" s="596"/>
      <c r="R440" s="596"/>
      <c r="S440" s="596"/>
      <c r="T440" s="596"/>
      <c r="U440" s="596"/>
      <c r="V440" s="597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598" t="s">
        <v>673</v>
      </c>
      <c r="B441" s="599"/>
      <c r="C441" s="599"/>
      <c r="D441" s="599"/>
      <c r="E441" s="599"/>
      <c r="F441" s="599"/>
      <c r="G441" s="599"/>
      <c r="H441" s="599"/>
      <c r="I441" s="599"/>
      <c r="J441" s="599"/>
      <c r="K441" s="599"/>
      <c r="L441" s="599"/>
      <c r="M441" s="599"/>
      <c r="N441" s="599"/>
      <c r="O441" s="599"/>
      <c r="P441" s="599"/>
      <c r="Q441" s="599"/>
      <c r="R441" s="599"/>
      <c r="S441" s="599"/>
      <c r="T441" s="599"/>
      <c r="U441" s="599"/>
      <c r="V441" s="599"/>
      <c r="W441" s="599"/>
      <c r="X441" s="599"/>
      <c r="Y441" s="599"/>
      <c r="Z441" s="599"/>
      <c r="AA441" s="48"/>
      <c r="AB441" s="48"/>
      <c r="AC441" s="48"/>
    </row>
    <row r="442" spans="1:68" ht="16.5" customHeight="1" x14ac:dyDescent="0.25">
      <c r="A442" s="594" t="s">
        <v>673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2"/>
      <c r="AB442" s="572"/>
      <c r="AC442" s="572"/>
    </row>
    <row r="443" spans="1:68" ht="14.25" customHeight="1" x14ac:dyDescent="0.25">
      <c r="A443" s="584" t="s">
        <v>103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3"/>
      <c r="AB443" s="573"/>
      <c r="AC443" s="573"/>
    </row>
    <row r="444" spans="1:68" ht="27" customHeight="1" x14ac:dyDescent="0.25">
      <c r="A444" s="54" t="s">
        <v>674</v>
      </c>
      <c r="B444" s="54" t="s">
        <v>675</v>
      </c>
      <c r="C444" s="31">
        <v>4301011795</v>
      </c>
      <c r="D444" s="592">
        <v>4607091389067</v>
      </c>
      <c r="E444" s="593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70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customHeight="1" x14ac:dyDescent="0.25">
      <c r="A445" s="54" t="s">
        <v>677</v>
      </c>
      <c r="B445" s="54" t="s">
        <v>678</v>
      </c>
      <c r="C445" s="31">
        <v>4301011961</v>
      </c>
      <c r="D445" s="592">
        <v>4680115885271</v>
      </c>
      <c r="E445" s="593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680</v>
      </c>
      <c r="B446" s="54" t="s">
        <v>681</v>
      </c>
      <c r="C446" s="31">
        <v>4301011376</v>
      </c>
      <c r="D446" s="592">
        <v>4680115885226</v>
      </c>
      <c r="E446" s="593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7">
        <v>0</v>
      </c>
      <c r="Y446" s="578">
        <f t="shared" si="68"/>
        <v>0</v>
      </c>
      <c r="Z446" s="36" t="str">
        <f t="shared" si="69"/>
        <v/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0</v>
      </c>
      <c r="BN446" s="64">
        <f t="shared" si="71"/>
        <v>0</v>
      </c>
      <c r="BO446" s="64">
        <f t="shared" si="72"/>
        <v>0</v>
      </c>
      <c r="BP446" s="64">
        <f t="shared" si="73"/>
        <v>0</v>
      </c>
    </row>
    <row r="447" spans="1:68" ht="16.5" customHeight="1" x14ac:dyDescent="0.25">
      <c r="A447" s="54" t="s">
        <v>683</v>
      </c>
      <c r="B447" s="54" t="s">
        <v>684</v>
      </c>
      <c r="C447" s="31">
        <v>4301011774</v>
      </c>
      <c r="D447" s="592">
        <v>4680115884502</v>
      </c>
      <c r="E447" s="593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2">
        <v>4607091389104</v>
      </c>
      <c r="E448" s="593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7">
        <v>40</v>
      </c>
      <c r="Y448" s="578">
        <f t="shared" si="68"/>
        <v>42.24</v>
      </c>
      <c r="Z448" s="36">
        <f t="shared" si="69"/>
        <v>9.5680000000000001E-2</v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42.727272727272727</v>
      </c>
      <c r="BN448" s="64">
        <f t="shared" si="71"/>
        <v>45.12</v>
      </c>
      <c r="BO448" s="64">
        <f t="shared" si="72"/>
        <v>7.2843822843822847E-2</v>
      </c>
      <c r="BP448" s="64">
        <f t="shared" si="73"/>
        <v>7.6923076923076927E-2</v>
      </c>
    </row>
    <row r="449" spans="1:68" ht="16.5" customHeight="1" x14ac:dyDescent="0.25">
      <c r="A449" s="54" t="s">
        <v>689</v>
      </c>
      <c r="B449" s="54" t="s">
        <v>690</v>
      </c>
      <c r="C449" s="31">
        <v>4301011799</v>
      </c>
      <c r="D449" s="592">
        <v>4680115884519</v>
      </c>
      <c r="E449" s="593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692</v>
      </c>
      <c r="B450" s="54" t="s">
        <v>693</v>
      </c>
      <c r="C450" s="31">
        <v>4301012125</v>
      </c>
      <c r="D450" s="592">
        <v>4680115886391</v>
      </c>
      <c r="E450" s="593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4301011778</v>
      </c>
      <c r="D451" s="592">
        <v>4680115880603</v>
      </c>
      <c r="E451" s="593"/>
      <c r="F451" s="576">
        <v>0.6</v>
      </c>
      <c r="G451" s="32">
        <v>6</v>
      </c>
      <c r="H451" s="576">
        <v>3.6</v>
      </c>
      <c r="I451" s="576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customHeight="1" x14ac:dyDescent="0.25">
      <c r="A452" s="54" t="s">
        <v>694</v>
      </c>
      <c r="B452" s="54" t="s">
        <v>696</v>
      </c>
      <c r="C452" s="31">
        <v>4301012035</v>
      </c>
      <c r="D452" s="592">
        <v>4680115880603</v>
      </c>
      <c r="E452" s="593"/>
      <c r="F452" s="576">
        <v>0.6</v>
      </c>
      <c r="G452" s="32">
        <v>8</v>
      </c>
      <c r="H452" s="576">
        <v>4.8</v>
      </c>
      <c r="I452" s="57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6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2" s="582"/>
      <c r="R452" s="582"/>
      <c r="S452" s="582"/>
      <c r="T452" s="583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4301012036</v>
      </c>
      <c r="D453" s="592">
        <v>4680115882782</v>
      </c>
      <c r="E453" s="593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4301012050</v>
      </c>
      <c r="D454" s="592">
        <v>4680115885479</v>
      </c>
      <c r="E454" s="593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4301011784</v>
      </c>
      <c r="D455" s="592">
        <v>4607091389982</v>
      </c>
      <c r="E455" s="593"/>
      <c r="F455" s="576">
        <v>0.6</v>
      </c>
      <c r="G455" s="32">
        <v>6</v>
      </c>
      <c r="H455" s="576">
        <v>3.6</v>
      </c>
      <c r="I455" s="576">
        <v>3.81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60</v>
      </c>
      <c r="P455" s="6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IFERROR(IF(Y455=0,"",ROUNDUP(Y455/H455,0)*0.00902),"")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701</v>
      </c>
      <c r="B456" s="54" t="s">
        <v>703</v>
      </c>
      <c r="C456" s="31">
        <v>4301012034</v>
      </c>
      <c r="D456" s="592">
        <v>4607091389982</v>
      </c>
      <c r="E456" s="593"/>
      <c r="F456" s="576">
        <v>0.6</v>
      </c>
      <c r="G456" s="32">
        <v>8</v>
      </c>
      <c r="H456" s="576">
        <v>4.8</v>
      </c>
      <c r="I456" s="576">
        <v>6.96</v>
      </c>
      <c r="J456" s="32">
        <v>120</v>
      </c>
      <c r="K456" s="32" t="s">
        <v>111</v>
      </c>
      <c r="L456" s="32"/>
      <c r="M456" s="33" t="s">
        <v>107</v>
      </c>
      <c r="N456" s="33"/>
      <c r="O456" s="32">
        <v>60</v>
      </c>
      <c r="P456" s="6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IFERROR(IF(Y456=0,"",ROUNDUP(Y456/H456,0)*0.00937),"")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5" t="s">
        <v>72</v>
      </c>
      <c r="Q457" s="596"/>
      <c r="R457" s="596"/>
      <c r="S457" s="596"/>
      <c r="T457" s="596"/>
      <c r="U457" s="596"/>
      <c r="V457" s="597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7.5757575757575752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8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9.5680000000000001E-2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5" t="s">
        <v>72</v>
      </c>
      <c r="Q458" s="596"/>
      <c r="R458" s="596"/>
      <c r="S458" s="596"/>
      <c r="T458" s="596"/>
      <c r="U458" s="596"/>
      <c r="V458" s="597"/>
      <c r="W458" s="37" t="s">
        <v>70</v>
      </c>
      <c r="X458" s="579">
        <f>IFERROR(SUM(X444:X456),"0")</f>
        <v>40</v>
      </c>
      <c r="Y458" s="579">
        <f>IFERROR(SUM(Y444:Y456),"0")</f>
        <v>42.24</v>
      </c>
      <c r="Z458" s="37"/>
      <c r="AA458" s="580"/>
      <c r="AB458" s="580"/>
      <c r="AC458" s="580"/>
    </row>
    <row r="459" spans="1:68" ht="14.25" customHeight="1" x14ac:dyDescent="0.25">
      <c r="A459" s="584" t="s">
        <v>140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2">
        <v>4607091388930</v>
      </c>
      <c r="E460" s="593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70</v>
      </c>
      <c r="X460" s="577">
        <v>0</v>
      </c>
      <c r="Y460" s="578">
        <f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707</v>
      </c>
      <c r="B461" s="54" t="s">
        <v>708</v>
      </c>
      <c r="C461" s="31">
        <v>4301020384</v>
      </c>
      <c r="D461" s="592">
        <v>4680115886407</v>
      </c>
      <c r="E461" s="593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4301020385</v>
      </c>
      <c r="D462" s="592">
        <v>4680115880054</v>
      </c>
      <c r="E462" s="593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5" t="s">
        <v>72</v>
      </c>
      <c r="Q463" s="596"/>
      <c r="R463" s="596"/>
      <c r="S463" s="596"/>
      <c r="T463" s="596"/>
      <c r="U463" s="596"/>
      <c r="V463" s="597"/>
      <c r="W463" s="37" t="s">
        <v>73</v>
      </c>
      <c r="X463" s="579">
        <f>IFERROR(X460/H460,"0")+IFERROR(X461/H461,"0")+IFERROR(X462/H462,"0")</f>
        <v>0</v>
      </c>
      <c r="Y463" s="579">
        <f>IFERROR(Y460/H460,"0")+IFERROR(Y461/H461,"0")+IFERROR(Y462/H462,"0")</f>
        <v>0</v>
      </c>
      <c r="Z463" s="579">
        <f>IFERROR(IF(Z460="",0,Z460),"0")+IFERROR(IF(Z461="",0,Z461),"0")+IFERROR(IF(Z462="",0,Z462),"0")</f>
        <v>0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5" t="s">
        <v>72</v>
      </c>
      <c r="Q464" s="596"/>
      <c r="R464" s="596"/>
      <c r="S464" s="596"/>
      <c r="T464" s="596"/>
      <c r="U464" s="596"/>
      <c r="V464" s="597"/>
      <c r="W464" s="37" t="s">
        <v>70</v>
      </c>
      <c r="X464" s="579">
        <f>IFERROR(SUM(X460:X462),"0")</f>
        <v>0</v>
      </c>
      <c r="Y464" s="579">
        <f>IFERROR(SUM(Y460:Y462),"0")</f>
        <v>0</v>
      </c>
      <c r="Z464" s="37"/>
      <c r="AA464" s="580"/>
      <c r="AB464" s="580"/>
      <c r="AC464" s="580"/>
    </row>
    <row r="465" spans="1:68" ht="14.25" customHeight="1" x14ac:dyDescent="0.25">
      <c r="A465" s="584" t="s">
        <v>64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2">
        <v>4680115883116</v>
      </c>
      <c r="E466" s="593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70</v>
      </c>
      <c r="X466" s="577">
        <v>30</v>
      </c>
      <c r="Y466" s="578">
        <f t="shared" ref="Y466:Y472" si="74">IFERROR(IF(X466="",0,CEILING((X466/$H466),1)*$H466),"")</f>
        <v>31.68</v>
      </c>
      <c r="Z466" s="36">
        <f>IFERROR(IF(Y466=0,"",ROUNDUP(Y466/H466,0)*0.01196),"")</f>
        <v>7.1760000000000004E-2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32.04545454545454</v>
      </c>
      <c r="BN466" s="64">
        <f t="shared" ref="BN466:BN472" si="76">IFERROR(Y466*I466/H466,"0")</f>
        <v>33.839999999999996</v>
      </c>
      <c r="BO466" s="64">
        <f t="shared" ref="BO466:BO472" si="77">IFERROR(1/J466*(X466/H466),"0")</f>
        <v>5.4632867132867136E-2</v>
      </c>
      <c r="BP466" s="64">
        <f t="shared" ref="BP466:BP472" si="78">IFERROR(1/J466*(Y466/H466),"0")</f>
        <v>5.7692307692307696E-2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92">
        <v>4680115883093</v>
      </c>
      <c r="E467" s="593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70</v>
      </c>
      <c r="X467" s="577">
        <v>0</v>
      </c>
      <c r="Y467" s="578">
        <f t="shared" si="74"/>
        <v>0</v>
      </c>
      <c r="Z467" s="36" t="str">
        <f>IFERROR(IF(Y467=0,"",ROUNDUP(Y467/H467,0)*0.01196),"")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0</v>
      </c>
      <c r="BN467" s="64">
        <f t="shared" si="76"/>
        <v>0</v>
      </c>
      <c r="BO467" s="64">
        <f t="shared" si="77"/>
        <v>0</v>
      </c>
      <c r="BP467" s="64">
        <f t="shared" si="78"/>
        <v>0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2">
        <v>4680115883109</v>
      </c>
      <c r="E468" s="593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70</v>
      </c>
      <c r="X468" s="577">
        <v>0</v>
      </c>
      <c r="Y468" s="578">
        <f t="shared" si="74"/>
        <v>0</v>
      </c>
      <c r="Z468" s="36" t="str">
        <f>IFERROR(IF(Y468=0,"",ROUNDUP(Y468/H468,0)*0.01196),"")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0</v>
      </c>
      <c r="BN468" s="64">
        <f t="shared" si="76"/>
        <v>0</v>
      </c>
      <c r="BO468" s="64">
        <f t="shared" si="77"/>
        <v>0</v>
      </c>
      <c r="BP468" s="64">
        <f t="shared" si="78"/>
        <v>0</v>
      </c>
    </row>
    <row r="469" spans="1:68" ht="27" customHeight="1" x14ac:dyDescent="0.25">
      <c r="A469" s="54" t="s">
        <v>720</v>
      </c>
      <c r="B469" s="54" t="s">
        <v>721</v>
      </c>
      <c r="C469" s="31">
        <v>4301031351</v>
      </c>
      <c r="D469" s="592">
        <v>4680115882072</v>
      </c>
      <c r="E469" s="593"/>
      <c r="F469" s="576">
        <v>0.6</v>
      </c>
      <c r="G469" s="32">
        <v>6</v>
      </c>
      <c r="H469" s="576">
        <v>3.6</v>
      </c>
      <c r="I469" s="576">
        <v>3.81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1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720</v>
      </c>
      <c r="B470" s="54" t="s">
        <v>722</v>
      </c>
      <c r="C470" s="31">
        <v>4301031419</v>
      </c>
      <c r="D470" s="592">
        <v>4680115882072</v>
      </c>
      <c r="E470" s="593"/>
      <c r="F470" s="576">
        <v>0.6</v>
      </c>
      <c r="G470" s="32">
        <v>8</v>
      </c>
      <c r="H470" s="576">
        <v>4.8</v>
      </c>
      <c r="I470" s="576">
        <v>6.93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70</v>
      </c>
      <c r="X470" s="577">
        <v>24</v>
      </c>
      <c r="Y470" s="578">
        <f t="shared" si="74"/>
        <v>24</v>
      </c>
      <c r="Z470" s="36">
        <f>IFERROR(IF(Y470=0,"",ROUNDUP(Y470/H470,0)*0.00902),"")</f>
        <v>4.5100000000000001E-2</v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34.65</v>
      </c>
      <c r="BN470" s="64">
        <f t="shared" si="76"/>
        <v>34.65</v>
      </c>
      <c r="BO470" s="64">
        <f t="shared" si="77"/>
        <v>3.787878787878788E-2</v>
      </c>
      <c r="BP470" s="64">
        <f t="shared" si="78"/>
        <v>3.787878787878788E-2</v>
      </c>
    </row>
    <row r="471" spans="1:68" ht="27" customHeight="1" x14ac:dyDescent="0.25">
      <c r="A471" s="54" t="s">
        <v>723</v>
      </c>
      <c r="B471" s="54" t="s">
        <v>724</v>
      </c>
      <c r="C471" s="31">
        <v>4301031418</v>
      </c>
      <c r="D471" s="592">
        <v>4680115882102</v>
      </c>
      <c r="E471" s="593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70</v>
      </c>
      <c r="X471" s="577">
        <v>12</v>
      </c>
      <c r="Y471" s="578">
        <f t="shared" si="74"/>
        <v>14.399999999999999</v>
      </c>
      <c r="Z471" s="36">
        <f>IFERROR(IF(Y471=0,"",ROUNDUP(Y471/H471,0)*0.00902),"")</f>
        <v>2.7060000000000001E-2</v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16.725000000000001</v>
      </c>
      <c r="BN471" s="64">
        <f t="shared" si="76"/>
        <v>20.07</v>
      </c>
      <c r="BO471" s="64">
        <f t="shared" si="77"/>
        <v>1.893939393939394E-2</v>
      </c>
      <c r="BP471" s="64">
        <f t="shared" si="78"/>
        <v>2.2727272727272728E-2</v>
      </c>
    </row>
    <row r="472" spans="1:68" ht="27" customHeight="1" x14ac:dyDescent="0.25">
      <c r="A472" s="54" t="s">
        <v>725</v>
      </c>
      <c r="B472" s="54" t="s">
        <v>726</v>
      </c>
      <c r="C472" s="31">
        <v>4301031417</v>
      </c>
      <c r="D472" s="592">
        <v>4680115882096</v>
      </c>
      <c r="E472" s="593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70</v>
      </c>
      <c r="X472" s="577">
        <v>42</v>
      </c>
      <c r="Y472" s="578">
        <f t="shared" si="74"/>
        <v>43.199999999999996</v>
      </c>
      <c r="Z472" s="36">
        <f>IFERROR(IF(Y472=0,"",ROUNDUP(Y472/H472,0)*0.00902),"")</f>
        <v>8.1180000000000002E-2</v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58.537500000000009</v>
      </c>
      <c r="BN472" s="64">
        <f t="shared" si="76"/>
        <v>60.21</v>
      </c>
      <c r="BO472" s="64">
        <f t="shared" si="77"/>
        <v>6.6287878787878785E-2</v>
      </c>
      <c r="BP472" s="64">
        <f t="shared" si="78"/>
        <v>6.8181818181818177E-2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5" t="s">
        <v>72</v>
      </c>
      <c r="Q473" s="596"/>
      <c r="R473" s="596"/>
      <c r="S473" s="596"/>
      <c r="T473" s="596"/>
      <c r="U473" s="596"/>
      <c r="V473" s="597"/>
      <c r="W473" s="37" t="s">
        <v>73</v>
      </c>
      <c r="X473" s="579">
        <f>IFERROR(X466/H466,"0")+IFERROR(X467/H467,"0")+IFERROR(X468/H468,"0")+IFERROR(X469/H469,"0")+IFERROR(X470/H470,"0")+IFERROR(X471/H471,"0")+IFERROR(X472/H472,"0")</f>
        <v>21.93181818181818</v>
      </c>
      <c r="Y473" s="579">
        <f>IFERROR(Y466/H466,"0")+IFERROR(Y467/H467,"0")+IFERROR(Y468/H468,"0")+IFERROR(Y469/H469,"0")+IFERROR(Y470/H470,"0")+IFERROR(Y471/H471,"0")+IFERROR(Y472/H472,"0")</f>
        <v>23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0.22509999999999999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5" t="s">
        <v>72</v>
      </c>
      <c r="Q474" s="596"/>
      <c r="R474" s="596"/>
      <c r="S474" s="596"/>
      <c r="T474" s="596"/>
      <c r="U474" s="596"/>
      <c r="V474" s="597"/>
      <c r="W474" s="37" t="s">
        <v>70</v>
      </c>
      <c r="X474" s="579">
        <f>IFERROR(SUM(X466:X472),"0")</f>
        <v>108</v>
      </c>
      <c r="Y474" s="579">
        <f>IFERROR(SUM(Y466:Y472),"0")</f>
        <v>113.28</v>
      </c>
      <c r="Z474" s="37"/>
      <c r="AA474" s="580"/>
      <c r="AB474" s="580"/>
      <c r="AC474" s="580"/>
    </row>
    <row r="475" spans="1:68" ht="14.25" customHeight="1" x14ac:dyDescent="0.25">
      <c r="A475" s="584" t="s">
        <v>74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3"/>
      <c r="AB475" s="573"/>
      <c r="AC475" s="573"/>
    </row>
    <row r="476" spans="1:68" ht="16.5" customHeight="1" x14ac:dyDescent="0.25">
      <c r="A476" s="54" t="s">
        <v>727</v>
      </c>
      <c r="B476" s="54" t="s">
        <v>728</v>
      </c>
      <c r="C476" s="31">
        <v>4301051232</v>
      </c>
      <c r="D476" s="592">
        <v>4607091383409</v>
      </c>
      <c r="E476" s="593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730</v>
      </c>
      <c r="B477" s="54" t="s">
        <v>731</v>
      </c>
      <c r="C477" s="31">
        <v>4301051233</v>
      </c>
      <c r="D477" s="592">
        <v>4607091383416</v>
      </c>
      <c r="E477" s="593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4301051064</v>
      </c>
      <c r="D478" s="592">
        <v>4680115883536</v>
      </c>
      <c r="E478" s="593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5" t="s">
        <v>72</v>
      </c>
      <c r="Q479" s="596"/>
      <c r="R479" s="596"/>
      <c r="S479" s="596"/>
      <c r="T479" s="596"/>
      <c r="U479" s="596"/>
      <c r="V479" s="597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5" t="s">
        <v>72</v>
      </c>
      <c r="Q480" s="596"/>
      <c r="R480" s="596"/>
      <c r="S480" s="596"/>
      <c r="T480" s="596"/>
      <c r="U480" s="596"/>
      <c r="V480" s="597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84" t="s">
        <v>175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3"/>
      <c r="AB481" s="573"/>
      <c r="AC481" s="573"/>
    </row>
    <row r="482" spans="1:68" ht="27" customHeight="1" x14ac:dyDescent="0.25">
      <c r="A482" s="54" t="s">
        <v>736</v>
      </c>
      <c r="B482" s="54" t="s">
        <v>737</v>
      </c>
      <c r="C482" s="31">
        <v>4301060450</v>
      </c>
      <c r="D482" s="592">
        <v>4680115885035</v>
      </c>
      <c r="E482" s="593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5" t="s">
        <v>72</v>
      </c>
      <c r="Q483" s="596"/>
      <c r="R483" s="596"/>
      <c r="S483" s="596"/>
      <c r="T483" s="596"/>
      <c r="U483" s="596"/>
      <c r="V483" s="597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5" t="s">
        <v>72</v>
      </c>
      <c r="Q484" s="596"/>
      <c r="R484" s="596"/>
      <c r="S484" s="596"/>
      <c r="T484" s="596"/>
      <c r="U484" s="596"/>
      <c r="V484" s="597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598" t="s">
        <v>739</v>
      </c>
      <c r="B485" s="599"/>
      <c r="C485" s="599"/>
      <c r="D485" s="599"/>
      <c r="E485" s="599"/>
      <c r="F485" s="599"/>
      <c r="G485" s="599"/>
      <c r="H485" s="599"/>
      <c r="I485" s="599"/>
      <c r="J485" s="599"/>
      <c r="K485" s="599"/>
      <c r="L485" s="599"/>
      <c r="M485" s="599"/>
      <c r="N485" s="599"/>
      <c r="O485" s="599"/>
      <c r="P485" s="599"/>
      <c r="Q485" s="599"/>
      <c r="R485" s="599"/>
      <c r="S485" s="599"/>
      <c r="T485" s="599"/>
      <c r="U485" s="599"/>
      <c r="V485" s="599"/>
      <c r="W485" s="599"/>
      <c r="X485" s="599"/>
      <c r="Y485" s="599"/>
      <c r="Z485" s="599"/>
      <c r="AA485" s="48"/>
      <c r="AB485" s="48"/>
      <c r="AC485" s="48"/>
    </row>
    <row r="486" spans="1:68" ht="16.5" customHeight="1" x14ac:dyDescent="0.25">
      <c r="A486" s="594" t="s">
        <v>739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2"/>
      <c r="AB486" s="572"/>
      <c r="AC486" s="572"/>
    </row>
    <row r="487" spans="1:68" ht="14.25" customHeight="1" x14ac:dyDescent="0.25">
      <c r="A487" s="584" t="s">
        <v>103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3"/>
      <c r="AB487" s="573"/>
      <c r="AC487" s="573"/>
    </row>
    <row r="488" spans="1:68" ht="27" customHeight="1" x14ac:dyDescent="0.25">
      <c r="A488" s="54" t="s">
        <v>740</v>
      </c>
      <c r="B488" s="54" t="s">
        <v>741</v>
      </c>
      <c r="C488" s="31">
        <v>4301011763</v>
      </c>
      <c r="D488" s="592">
        <v>4640242181011</v>
      </c>
      <c r="E488" s="593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839" t="s">
        <v>742</v>
      </c>
      <c r="Q488" s="582"/>
      <c r="R488" s="582"/>
      <c r="S488" s="582"/>
      <c r="T488" s="583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744</v>
      </c>
      <c r="B489" s="54" t="s">
        <v>745</v>
      </c>
      <c r="C489" s="31">
        <v>4301011585</v>
      </c>
      <c r="D489" s="592">
        <v>4640242180441</v>
      </c>
      <c r="E489" s="593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59" t="s">
        <v>746</v>
      </c>
      <c r="Q489" s="582"/>
      <c r="R489" s="582"/>
      <c r="S489" s="582"/>
      <c r="T489" s="583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748</v>
      </c>
      <c r="B490" s="54" t="s">
        <v>749</v>
      </c>
      <c r="C490" s="31">
        <v>4301011584</v>
      </c>
      <c r="D490" s="592">
        <v>4640242180564</v>
      </c>
      <c r="E490" s="593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43" t="s">
        <v>750</v>
      </c>
      <c r="Q490" s="582"/>
      <c r="R490" s="582"/>
      <c r="S490" s="582"/>
      <c r="T490" s="583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5" t="s">
        <v>72</v>
      </c>
      <c r="Q491" s="596"/>
      <c r="R491" s="596"/>
      <c r="S491" s="596"/>
      <c r="T491" s="596"/>
      <c r="U491" s="596"/>
      <c r="V491" s="597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5" t="s">
        <v>72</v>
      </c>
      <c r="Q492" s="596"/>
      <c r="R492" s="596"/>
      <c r="S492" s="596"/>
      <c r="T492" s="596"/>
      <c r="U492" s="596"/>
      <c r="V492" s="597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customHeight="1" x14ac:dyDescent="0.25">
      <c r="A493" s="584" t="s">
        <v>140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3"/>
      <c r="AB493" s="573"/>
      <c r="AC493" s="573"/>
    </row>
    <row r="494" spans="1:68" ht="27" customHeight="1" x14ac:dyDescent="0.25">
      <c r="A494" s="54" t="s">
        <v>752</v>
      </c>
      <c r="B494" s="54" t="s">
        <v>753</v>
      </c>
      <c r="C494" s="31">
        <v>4301020269</v>
      </c>
      <c r="D494" s="592">
        <v>4640242180519</v>
      </c>
      <c r="E494" s="593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91" t="s">
        <v>754</v>
      </c>
      <c r="Q494" s="582"/>
      <c r="R494" s="582"/>
      <c r="S494" s="582"/>
      <c r="T494" s="583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752</v>
      </c>
      <c r="B495" s="54" t="s">
        <v>756</v>
      </c>
      <c r="C495" s="31">
        <v>4301020400</v>
      </c>
      <c r="D495" s="592">
        <v>4640242180519</v>
      </c>
      <c r="E495" s="593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21" t="s">
        <v>757</v>
      </c>
      <c r="Q495" s="582"/>
      <c r="R495" s="582"/>
      <c r="S495" s="582"/>
      <c r="T495" s="583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759</v>
      </c>
      <c r="B496" s="54" t="s">
        <v>760</v>
      </c>
      <c r="C496" s="31">
        <v>4301020260</v>
      </c>
      <c r="D496" s="592">
        <v>4640242180526</v>
      </c>
      <c r="E496" s="593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43" t="s">
        <v>761</v>
      </c>
      <c r="Q496" s="582"/>
      <c r="R496" s="582"/>
      <c r="S496" s="582"/>
      <c r="T496" s="583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4301020295</v>
      </c>
      <c r="D497" s="592">
        <v>4640242181363</v>
      </c>
      <c r="E497" s="593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894" t="s">
        <v>764</v>
      </c>
      <c r="Q497" s="582"/>
      <c r="R497" s="582"/>
      <c r="S497" s="582"/>
      <c r="T497" s="583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5" t="s">
        <v>72</v>
      </c>
      <c r="Q498" s="596"/>
      <c r="R498" s="596"/>
      <c r="S498" s="596"/>
      <c r="T498" s="596"/>
      <c r="U498" s="596"/>
      <c r="V498" s="597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5" t="s">
        <v>72</v>
      </c>
      <c r="Q499" s="596"/>
      <c r="R499" s="596"/>
      <c r="S499" s="596"/>
      <c r="T499" s="596"/>
      <c r="U499" s="596"/>
      <c r="V499" s="597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84" t="s">
        <v>64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3"/>
      <c r="AB500" s="573"/>
      <c r="AC500" s="573"/>
    </row>
    <row r="501" spans="1:68" ht="27" customHeight="1" x14ac:dyDescent="0.25">
      <c r="A501" s="54" t="s">
        <v>766</v>
      </c>
      <c r="B501" s="54" t="s">
        <v>767</v>
      </c>
      <c r="C501" s="31">
        <v>4301031280</v>
      </c>
      <c r="D501" s="592">
        <v>4640242180816</v>
      </c>
      <c r="E501" s="593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36" t="s">
        <v>768</v>
      </c>
      <c r="Q501" s="582"/>
      <c r="R501" s="582"/>
      <c r="S501" s="582"/>
      <c r="T501" s="583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770</v>
      </c>
      <c r="B502" s="54" t="s">
        <v>771</v>
      </c>
      <c r="C502" s="31">
        <v>4301031244</v>
      </c>
      <c r="D502" s="592">
        <v>4640242180595</v>
      </c>
      <c r="E502" s="593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50" t="s">
        <v>772</v>
      </c>
      <c r="Q502" s="582"/>
      <c r="R502" s="582"/>
      <c r="S502" s="582"/>
      <c r="T502" s="583"/>
      <c r="U502" s="34"/>
      <c r="V502" s="34"/>
      <c r="W502" s="35" t="s">
        <v>70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5" t="s">
        <v>72</v>
      </c>
      <c r="Q503" s="596"/>
      <c r="R503" s="596"/>
      <c r="S503" s="596"/>
      <c r="T503" s="596"/>
      <c r="U503" s="596"/>
      <c r="V503" s="597"/>
      <c r="W503" s="37" t="s">
        <v>73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5" t="s">
        <v>72</v>
      </c>
      <c r="Q504" s="596"/>
      <c r="R504" s="596"/>
      <c r="S504" s="596"/>
      <c r="T504" s="596"/>
      <c r="U504" s="596"/>
      <c r="V504" s="597"/>
      <c r="W504" s="37" t="s">
        <v>70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customHeight="1" x14ac:dyDescent="0.25">
      <c r="A505" s="584" t="s">
        <v>74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3"/>
      <c r="AB505" s="573"/>
      <c r="AC505" s="573"/>
    </row>
    <row r="506" spans="1:68" ht="27" customHeight="1" x14ac:dyDescent="0.25">
      <c r="A506" s="54" t="s">
        <v>774</v>
      </c>
      <c r="B506" s="54" t="s">
        <v>775</v>
      </c>
      <c r="C506" s="31">
        <v>4301052046</v>
      </c>
      <c r="D506" s="592">
        <v>4640242180533</v>
      </c>
      <c r="E506" s="593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3" t="s">
        <v>776</v>
      </c>
      <c r="Q506" s="582"/>
      <c r="R506" s="582"/>
      <c r="S506" s="582"/>
      <c r="T506" s="583"/>
      <c r="U506" s="34"/>
      <c r="V506" s="34"/>
      <c r="W506" s="35" t="s">
        <v>70</v>
      </c>
      <c r="X506" s="577">
        <v>1100</v>
      </c>
      <c r="Y506" s="578">
        <f>IFERROR(IF(X506="",0,CEILING((X506/$H506),1)*$H506),"")</f>
        <v>1107</v>
      </c>
      <c r="Z506" s="36">
        <f>IFERROR(IF(Y506=0,"",ROUNDUP(Y506/H506,0)*0.01898),"")</f>
        <v>2.3345400000000001</v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1163.4333333333334</v>
      </c>
      <c r="BN506" s="64">
        <f>IFERROR(Y506*I506/H506,"0")</f>
        <v>1170.837</v>
      </c>
      <c r="BO506" s="64">
        <f>IFERROR(1/J506*(X506/H506),"0")</f>
        <v>1.9097222222222223</v>
      </c>
      <c r="BP506" s="64">
        <f>IFERROR(1/J506*(Y506/H506),"0")</f>
        <v>1.921875</v>
      </c>
    </row>
    <row r="507" spans="1:68" ht="27" customHeight="1" x14ac:dyDescent="0.25">
      <c r="A507" s="54" t="s">
        <v>774</v>
      </c>
      <c r="B507" s="54" t="s">
        <v>778</v>
      </c>
      <c r="C507" s="31">
        <v>4301051887</v>
      </c>
      <c r="D507" s="592">
        <v>4640242180533</v>
      </c>
      <c r="E507" s="593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7" t="s">
        <v>776</v>
      </c>
      <c r="Q507" s="582"/>
      <c r="R507" s="582"/>
      <c r="S507" s="582"/>
      <c r="T507" s="583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5" t="s">
        <v>72</v>
      </c>
      <c r="Q508" s="596"/>
      <c r="R508" s="596"/>
      <c r="S508" s="596"/>
      <c r="T508" s="596"/>
      <c r="U508" s="596"/>
      <c r="V508" s="597"/>
      <c r="W508" s="37" t="s">
        <v>73</v>
      </c>
      <c r="X508" s="579">
        <f>IFERROR(X506/H506,"0")+IFERROR(X507/H507,"0")</f>
        <v>122.22222222222223</v>
      </c>
      <c r="Y508" s="579">
        <f>IFERROR(Y506/H506,"0")+IFERROR(Y507/H507,"0")</f>
        <v>123</v>
      </c>
      <c r="Z508" s="579">
        <f>IFERROR(IF(Z506="",0,Z506),"0")+IFERROR(IF(Z507="",0,Z507),"0")</f>
        <v>2.3345400000000001</v>
      </c>
      <c r="AA508" s="580"/>
      <c r="AB508" s="580"/>
      <c r="AC508" s="580"/>
    </row>
    <row r="509" spans="1:68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5" t="s">
        <v>72</v>
      </c>
      <c r="Q509" s="596"/>
      <c r="R509" s="596"/>
      <c r="S509" s="596"/>
      <c r="T509" s="596"/>
      <c r="U509" s="596"/>
      <c r="V509" s="597"/>
      <c r="W509" s="37" t="s">
        <v>70</v>
      </c>
      <c r="X509" s="579">
        <f>IFERROR(SUM(X506:X507),"0")</f>
        <v>1100</v>
      </c>
      <c r="Y509" s="579">
        <f>IFERROR(SUM(Y506:Y507),"0")</f>
        <v>1107</v>
      </c>
      <c r="Z509" s="37"/>
      <c r="AA509" s="580"/>
      <c r="AB509" s="580"/>
      <c r="AC509" s="580"/>
    </row>
    <row r="510" spans="1:68" ht="14.25" customHeight="1" x14ac:dyDescent="0.25">
      <c r="A510" s="584" t="s">
        <v>175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3"/>
      <c r="AB510" s="573"/>
      <c r="AC510" s="573"/>
    </row>
    <row r="511" spans="1:68" ht="27" customHeight="1" x14ac:dyDescent="0.25">
      <c r="A511" s="54" t="s">
        <v>779</v>
      </c>
      <c r="B511" s="54" t="s">
        <v>780</v>
      </c>
      <c r="C511" s="31">
        <v>4301060485</v>
      </c>
      <c r="D511" s="592">
        <v>4640242180120</v>
      </c>
      <c r="E511" s="593"/>
      <c r="F511" s="576">
        <v>1.3</v>
      </c>
      <c r="G511" s="32">
        <v>6</v>
      </c>
      <c r="H511" s="576">
        <v>7.8</v>
      </c>
      <c r="I511" s="576">
        <v>8.2349999999999994</v>
      </c>
      <c r="J511" s="32">
        <v>64</v>
      </c>
      <c r="K511" s="32" t="s">
        <v>106</v>
      </c>
      <c r="L511" s="32"/>
      <c r="M511" s="33" t="s">
        <v>78</v>
      </c>
      <c r="N511" s="33"/>
      <c r="O511" s="32">
        <v>40</v>
      </c>
      <c r="P511" s="767" t="s">
        <v>781</v>
      </c>
      <c r="Q511" s="582"/>
      <c r="R511" s="582"/>
      <c r="S511" s="582"/>
      <c r="T511" s="583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779</v>
      </c>
      <c r="B512" s="54" t="s">
        <v>783</v>
      </c>
      <c r="C512" s="31">
        <v>4301060496</v>
      </c>
      <c r="D512" s="592">
        <v>4640242180120</v>
      </c>
      <c r="E512" s="593"/>
      <c r="F512" s="576">
        <v>1.5</v>
      </c>
      <c r="G512" s="32">
        <v>6</v>
      </c>
      <c r="H512" s="576">
        <v>9</v>
      </c>
      <c r="I512" s="576">
        <v>9.4350000000000005</v>
      </c>
      <c r="J512" s="32">
        <v>64</v>
      </c>
      <c r="K512" s="32" t="s">
        <v>106</v>
      </c>
      <c r="L512" s="32"/>
      <c r="M512" s="33" t="s">
        <v>93</v>
      </c>
      <c r="N512" s="33"/>
      <c r="O512" s="32">
        <v>40</v>
      </c>
      <c r="P512" s="808" t="s">
        <v>784</v>
      </c>
      <c r="Q512" s="582"/>
      <c r="R512" s="582"/>
      <c r="S512" s="582"/>
      <c r="T512" s="583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785</v>
      </c>
      <c r="B513" s="54" t="s">
        <v>786</v>
      </c>
      <c r="C513" s="31">
        <v>4301060486</v>
      </c>
      <c r="D513" s="592">
        <v>4640242180137</v>
      </c>
      <c r="E513" s="593"/>
      <c r="F513" s="576">
        <v>1.3</v>
      </c>
      <c r="G513" s="32">
        <v>6</v>
      </c>
      <c r="H513" s="576">
        <v>7.8</v>
      </c>
      <c r="I513" s="576">
        <v>8.2349999999999994</v>
      </c>
      <c r="J513" s="32">
        <v>64</v>
      </c>
      <c r="K513" s="32" t="s">
        <v>106</v>
      </c>
      <c r="L513" s="32"/>
      <c r="M513" s="33" t="s">
        <v>78</v>
      </c>
      <c r="N513" s="33"/>
      <c r="O513" s="32">
        <v>40</v>
      </c>
      <c r="P513" s="725" t="s">
        <v>787</v>
      </c>
      <c r="Q513" s="582"/>
      <c r="R513" s="582"/>
      <c r="S513" s="582"/>
      <c r="T513" s="583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785</v>
      </c>
      <c r="B514" s="54" t="s">
        <v>789</v>
      </c>
      <c r="C514" s="31">
        <v>4301060498</v>
      </c>
      <c r="D514" s="592">
        <v>4640242180137</v>
      </c>
      <c r="E514" s="593"/>
      <c r="F514" s="576">
        <v>1.5</v>
      </c>
      <c r="G514" s="32">
        <v>6</v>
      </c>
      <c r="H514" s="576">
        <v>9</v>
      </c>
      <c r="I514" s="576">
        <v>9.4350000000000005</v>
      </c>
      <c r="J514" s="32">
        <v>64</v>
      </c>
      <c r="K514" s="32" t="s">
        <v>106</v>
      </c>
      <c r="L514" s="32"/>
      <c r="M514" s="33" t="s">
        <v>93</v>
      </c>
      <c r="N514" s="33"/>
      <c r="O514" s="32">
        <v>40</v>
      </c>
      <c r="P514" s="758" t="s">
        <v>790</v>
      </c>
      <c r="Q514" s="582"/>
      <c r="R514" s="582"/>
      <c r="S514" s="582"/>
      <c r="T514" s="583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5" t="s">
        <v>72</v>
      </c>
      <c r="Q515" s="596"/>
      <c r="R515" s="596"/>
      <c r="S515" s="596"/>
      <c r="T515" s="596"/>
      <c r="U515" s="596"/>
      <c r="V515" s="597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5" t="s">
        <v>72</v>
      </c>
      <c r="Q516" s="596"/>
      <c r="R516" s="596"/>
      <c r="S516" s="596"/>
      <c r="T516" s="596"/>
      <c r="U516" s="596"/>
      <c r="V516" s="597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594" t="s">
        <v>791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2"/>
      <c r="AB517" s="572"/>
      <c r="AC517" s="572"/>
    </row>
    <row r="518" spans="1:68" ht="14.25" customHeight="1" x14ac:dyDescent="0.25">
      <c r="A518" s="584" t="s">
        <v>140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3"/>
      <c r="AB518" s="573"/>
      <c r="AC518" s="573"/>
    </row>
    <row r="519" spans="1:68" ht="27" customHeight="1" x14ac:dyDescent="0.25">
      <c r="A519" s="54" t="s">
        <v>792</v>
      </c>
      <c r="B519" s="54" t="s">
        <v>793</v>
      </c>
      <c r="C519" s="31">
        <v>4301020314</v>
      </c>
      <c r="D519" s="592">
        <v>4640242180090</v>
      </c>
      <c r="E519" s="593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33" t="s">
        <v>794</v>
      </c>
      <c r="Q519" s="582"/>
      <c r="R519" s="582"/>
      <c r="S519" s="582"/>
      <c r="T519" s="583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5" t="s">
        <v>72</v>
      </c>
      <c r="Q520" s="596"/>
      <c r="R520" s="596"/>
      <c r="S520" s="596"/>
      <c r="T520" s="596"/>
      <c r="U520" s="596"/>
      <c r="V520" s="597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5" t="s">
        <v>72</v>
      </c>
      <c r="Q521" s="596"/>
      <c r="R521" s="596"/>
      <c r="S521" s="596"/>
      <c r="T521" s="596"/>
      <c r="U521" s="596"/>
      <c r="V521" s="597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6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41"/>
      <c r="P522" s="666" t="s">
        <v>796</v>
      </c>
      <c r="Q522" s="667"/>
      <c r="R522" s="667"/>
      <c r="S522" s="667"/>
      <c r="T522" s="667"/>
      <c r="U522" s="667"/>
      <c r="V522" s="668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8803.5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8896.7799999999988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41"/>
      <c r="P523" s="666" t="s">
        <v>797</v>
      </c>
      <c r="Q523" s="667"/>
      <c r="R523" s="667"/>
      <c r="S523" s="667"/>
      <c r="T523" s="667"/>
      <c r="U523" s="667"/>
      <c r="V523" s="668"/>
      <c r="W523" s="37" t="s">
        <v>70</v>
      </c>
      <c r="X523" s="579">
        <f>IFERROR(SUM(BM22:BM519),"0")</f>
        <v>9358.5070913345917</v>
      </c>
      <c r="Y523" s="579">
        <f>IFERROR(SUM(BN22:BN519),"0")</f>
        <v>9458.6229999999996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41"/>
      <c r="P524" s="666" t="s">
        <v>798</v>
      </c>
      <c r="Q524" s="667"/>
      <c r="R524" s="667"/>
      <c r="S524" s="667"/>
      <c r="T524" s="667"/>
      <c r="U524" s="667"/>
      <c r="V524" s="668"/>
      <c r="W524" s="37" t="s">
        <v>799</v>
      </c>
      <c r="X524" s="38">
        <f>ROUNDUP(SUM(BO22:BO519),0)</f>
        <v>16</v>
      </c>
      <c r="Y524" s="38">
        <f>ROUNDUP(SUM(BP22:BP519),0)</f>
        <v>17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41"/>
      <c r="P525" s="666" t="s">
        <v>800</v>
      </c>
      <c r="Q525" s="667"/>
      <c r="R525" s="667"/>
      <c r="S525" s="667"/>
      <c r="T525" s="667"/>
      <c r="U525" s="667"/>
      <c r="V525" s="668"/>
      <c r="W525" s="37" t="s">
        <v>70</v>
      </c>
      <c r="X525" s="579">
        <f>GrossWeightTotal+PalletQtyTotal*25</f>
        <v>9758.5070913345917</v>
      </c>
      <c r="Y525" s="579">
        <f>GrossWeightTotalR+PalletQtyTotalR*25</f>
        <v>9883.6229999999996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41"/>
      <c r="P526" s="666" t="s">
        <v>801</v>
      </c>
      <c r="Q526" s="667"/>
      <c r="R526" s="667"/>
      <c r="S526" s="667"/>
      <c r="T526" s="667"/>
      <c r="U526" s="667"/>
      <c r="V526" s="668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1939.4965399649304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1958</v>
      </c>
      <c r="Z526" s="37"/>
      <c r="AA526" s="580"/>
      <c r="AB526" s="580"/>
      <c r="AC526" s="580"/>
    </row>
    <row r="527" spans="1:68" ht="14.25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41"/>
      <c r="P527" s="666" t="s">
        <v>802</v>
      </c>
      <c r="Q527" s="667"/>
      <c r="R527" s="667"/>
      <c r="S527" s="667"/>
      <c r="T527" s="667"/>
      <c r="U527" s="667"/>
      <c r="V527" s="668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18.776510000000002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6" t="s">
        <v>101</v>
      </c>
      <c r="D529" s="694"/>
      <c r="E529" s="694"/>
      <c r="F529" s="694"/>
      <c r="G529" s="694"/>
      <c r="H529" s="634"/>
      <c r="I529" s="586" t="s">
        <v>269</v>
      </c>
      <c r="J529" s="694"/>
      <c r="K529" s="694"/>
      <c r="L529" s="694"/>
      <c r="M529" s="694"/>
      <c r="N529" s="694"/>
      <c r="O529" s="694"/>
      <c r="P529" s="694"/>
      <c r="Q529" s="694"/>
      <c r="R529" s="694"/>
      <c r="S529" s="694"/>
      <c r="T529" s="634"/>
      <c r="U529" s="586" t="s">
        <v>557</v>
      </c>
      <c r="V529" s="634"/>
      <c r="W529" s="586" t="s">
        <v>614</v>
      </c>
      <c r="X529" s="694"/>
      <c r="Y529" s="694"/>
      <c r="Z529" s="634"/>
      <c r="AA529" s="574" t="s">
        <v>673</v>
      </c>
      <c r="AB529" s="586" t="s">
        <v>739</v>
      </c>
      <c r="AC529" s="634"/>
      <c r="AF529" s="575"/>
    </row>
    <row r="530" spans="1:32" ht="14.25" customHeight="1" thickTop="1" x14ac:dyDescent="0.2">
      <c r="A530" s="787" t="s">
        <v>805</v>
      </c>
      <c r="B530" s="586" t="s">
        <v>63</v>
      </c>
      <c r="C530" s="586" t="s">
        <v>102</v>
      </c>
      <c r="D530" s="586" t="s">
        <v>122</v>
      </c>
      <c r="E530" s="586" t="s">
        <v>182</v>
      </c>
      <c r="F530" s="586" t="s">
        <v>207</v>
      </c>
      <c r="G530" s="586" t="s">
        <v>245</v>
      </c>
      <c r="H530" s="586" t="s">
        <v>101</v>
      </c>
      <c r="I530" s="586" t="s">
        <v>270</v>
      </c>
      <c r="J530" s="586" t="s">
        <v>310</v>
      </c>
      <c r="K530" s="586" t="s">
        <v>371</v>
      </c>
      <c r="L530" s="586" t="s">
        <v>407</v>
      </c>
      <c r="M530" s="586" t="s">
        <v>423</v>
      </c>
      <c r="N530" s="575"/>
      <c r="O530" s="586" t="s">
        <v>436</v>
      </c>
      <c r="P530" s="586" t="s">
        <v>446</v>
      </c>
      <c r="Q530" s="586" t="s">
        <v>453</v>
      </c>
      <c r="R530" s="586" t="s">
        <v>457</v>
      </c>
      <c r="S530" s="586" t="s">
        <v>462</v>
      </c>
      <c r="T530" s="586" t="s">
        <v>547</v>
      </c>
      <c r="U530" s="586" t="s">
        <v>558</v>
      </c>
      <c r="V530" s="586" t="s">
        <v>592</v>
      </c>
      <c r="W530" s="586" t="s">
        <v>615</v>
      </c>
      <c r="X530" s="586" t="s">
        <v>647</v>
      </c>
      <c r="Y530" s="586" t="s">
        <v>665</v>
      </c>
      <c r="Z530" s="586" t="s">
        <v>669</v>
      </c>
      <c r="AA530" s="586" t="s">
        <v>673</v>
      </c>
      <c r="AB530" s="586" t="s">
        <v>739</v>
      </c>
      <c r="AC530" s="586" t="s">
        <v>791</v>
      </c>
      <c r="AF530" s="575"/>
    </row>
    <row r="531" spans="1:32" ht="13.5" customHeight="1" thickBot="1" x14ac:dyDescent="0.25">
      <c r="A531" s="788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5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174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628.5</v>
      </c>
      <c r="E532" s="46">
        <f>IFERROR(Y90*1,"0")+IFERROR(Y91*1,"0")+IFERROR(Y92*1,"0")+IFERROR(Y96*1,"0")+IFERROR(Y97*1,"0")+IFERROR(Y98*1,"0")+IFERROR(Y99*1,"0")+IFERROR(Y100*1,"0")+IFERROR(Y101*1,"0")+IFERROR(Y102*1,"0")</f>
        <v>957.59999999999991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812.69999999999993</v>
      </c>
      <c r="G532" s="46">
        <f>IFERROR(Y135*1,"0")+IFERROR(Y136*1,"0")+IFERROR(Y140*1,"0")+IFERROR(Y141*1,"0")+IFERROR(Y145*1,"0")+IFERROR(Y146*1,"0")</f>
        <v>117.28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365.4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1225.1999999999998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177.27999999999997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141.6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459.2</v>
      </c>
      <c r="T532" s="46">
        <f>IFERROR(Y346*1,"0")+IFERROR(Y347*1,"0")+IFERROR(Y348*1,"0")</f>
        <v>525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1965</v>
      </c>
      <c r="V532" s="46">
        <f>IFERROR(Y379*1,"0")+IFERROR(Y380*1,"0")+IFERROR(Y381*1,"0")+IFERROR(Y382*1,"0")+IFERROR(Y386*1,"0")+IFERROR(Y390*1,"0")+IFERROR(Y391*1,"0")+IFERROR(Y395*1,"0")</f>
        <v>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73.500000000000014</v>
      </c>
      <c r="X532" s="46">
        <f>IFERROR(Y420*1,"0")+IFERROR(Y421*1,"0")+IFERROR(Y425*1,"0")+IFERROR(Y426*1,"0")+IFERROR(Y427*1,"0")+IFERROR(Y428*1,"0")</f>
        <v>0</v>
      </c>
      <c r="Y532" s="46">
        <f>IFERROR(Y433*1,"0")</f>
        <v>12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155.51999999999998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1107</v>
      </c>
      <c r="AC532" s="46">
        <f>IFERROR(Y519*1,"0")</f>
        <v>0</v>
      </c>
      <c r="AF532" s="575"/>
    </row>
  </sheetData>
  <sheetProtection algorithmName="SHA-512" hashValue="AboVhKKlJx91n+iLy4i7lPDS9/NNOC6X123vETRPTuORA9c2VkwFHcz9sIy2mW+5xA43gQv2uZDkBrYqRsV6rw==" saltValue="xOaJxC4S37IRfXlEmxWH4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D468:E468"/>
    <mergeCell ref="P132:V132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A422:O423"/>
    <mergeCell ref="D102:E102"/>
    <mergeCell ref="P81:V81"/>
    <mergeCell ref="P208:V208"/>
    <mergeCell ref="D196:E196"/>
    <mergeCell ref="A126:O127"/>
    <mergeCell ref="P294:T294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Z17:Z18"/>
    <mergeCell ref="G17:G18"/>
    <mergeCell ref="A81:O82"/>
    <mergeCell ref="D80:E80"/>
    <mergeCell ref="P130:T130"/>
    <mergeCell ref="A271:Z27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3:E43"/>
    <mergeCell ref="P216:T216"/>
    <mergeCell ref="A210:Z210"/>
    <mergeCell ref="A139:Z139"/>
    <mergeCell ref="D130:E130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D195:E195"/>
    <mergeCell ref="P379:T379"/>
    <mergeCell ref="D360:E360"/>
    <mergeCell ref="P170:T170"/>
    <mergeCell ref="P468:T468"/>
    <mergeCell ref="P393:V393"/>
    <mergeCell ref="P145:T145"/>
    <mergeCell ref="P381:T381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P157:T157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75 X354:X355 X357 X36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1" xr:uid="{00000000-0002-0000-0000-000012000000}">
      <formula1>IF(AK301&gt;0,OR(X301=0,AND(IF(X301-AK301&gt;=0,TRUE,FALSE),X301&gt;0,IF(X301/(H301*K301)=ROUND(X301/(H301*K301),0),TRUE,FALSE))),FALSE)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Wko0bPK3EZpyMgN6GlNFL8bRdXdj0Mp1fs/yAtyFdzY7isOOW5wqP7gl0heo3WwNZocGnxQQXmzhHIDoikSLog==" saltValue="RtlB/kYkCjPZEK08OIw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2025-06-04T08:55:18Z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