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51033B-0FD1-42C4-A470-443A5290EA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AC532" i="1" s="1"/>
  <c r="X516" i="1"/>
  <c r="X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5" i="1" s="1"/>
  <c r="Y511" i="1"/>
  <c r="Y515" i="1" s="1"/>
  <c r="X509" i="1"/>
  <c r="X508" i="1"/>
  <c r="BO507" i="1"/>
  <c r="BM507" i="1"/>
  <c r="Y507" i="1"/>
  <c r="BP507" i="1" s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P497" i="1" s="1"/>
  <c r="BO496" i="1"/>
  <c r="BM496" i="1"/>
  <c r="Y496" i="1"/>
  <c r="BP496" i="1" s="1"/>
  <c r="BO495" i="1"/>
  <c r="BM495" i="1"/>
  <c r="Y495" i="1"/>
  <c r="BP495" i="1" s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X474" i="1"/>
  <c r="X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X464" i="1"/>
  <c r="X463" i="1"/>
  <c r="BO462" i="1"/>
  <c r="BM462" i="1"/>
  <c r="Y462" i="1"/>
  <c r="BP462" i="1" s="1"/>
  <c r="P462" i="1"/>
  <c r="BO461" i="1"/>
  <c r="BM461" i="1"/>
  <c r="Y461" i="1"/>
  <c r="BP461" i="1" s="1"/>
  <c r="P461" i="1"/>
  <c r="BO460" i="1"/>
  <c r="BM460" i="1"/>
  <c r="Y460" i="1"/>
  <c r="Y464" i="1" s="1"/>
  <c r="P460" i="1"/>
  <c r="X458" i="1"/>
  <c r="X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O428" i="1"/>
  <c r="BN428" i="1"/>
  <c r="BM428" i="1"/>
  <c r="Z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Y430" i="1" s="1"/>
  <c r="P425" i="1"/>
  <c r="X423" i="1"/>
  <c r="X422" i="1"/>
  <c r="BO421" i="1"/>
  <c r="BM421" i="1"/>
  <c r="Y421" i="1"/>
  <c r="BP421" i="1" s="1"/>
  <c r="P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Y417" i="1" s="1"/>
  <c r="P414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Y397" i="1" s="1"/>
  <c r="P395" i="1"/>
  <c r="X393" i="1"/>
  <c r="X392" i="1"/>
  <c r="BO391" i="1"/>
  <c r="BM391" i="1"/>
  <c r="Y391" i="1"/>
  <c r="BP391" i="1" s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P354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T532" i="1" s="1"/>
  <c r="P346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BP333" i="1" s="1"/>
  <c r="BO332" i="1"/>
  <c r="BM332" i="1"/>
  <c r="Y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R532" i="1" s="1"/>
  <c r="P294" i="1"/>
  <c r="X291" i="1"/>
  <c r="X290" i="1"/>
  <c r="BO289" i="1"/>
  <c r="BM289" i="1"/>
  <c r="Y289" i="1"/>
  <c r="Q532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32" i="1" s="1"/>
  <c r="P280" i="1"/>
  <c r="X277" i="1"/>
  <c r="X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X226" i="1"/>
  <c r="X225" i="1"/>
  <c r="BO224" i="1"/>
  <c r="BM224" i="1"/>
  <c r="Y224" i="1"/>
  <c r="P224" i="1"/>
  <c r="BO223" i="1"/>
  <c r="BM223" i="1"/>
  <c r="Y223" i="1"/>
  <c r="Y225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Y221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X158" i="1"/>
  <c r="BO157" i="1"/>
  <c r="BM157" i="1"/>
  <c r="Y157" i="1"/>
  <c r="P157" i="1"/>
  <c r="BO156" i="1"/>
  <c r="BM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P146" i="1"/>
  <c r="BO145" i="1"/>
  <c r="BM145" i="1"/>
  <c r="Y145" i="1"/>
  <c r="Y147" i="1" s="1"/>
  <c r="P145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2" i="1"/>
  <c r="X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3" i="1" s="1"/>
  <c r="P97" i="1"/>
  <c r="BP96" i="1"/>
  <c r="BO96" i="1"/>
  <c r="BN96" i="1"/>
  <c r="BM96" i="1"/>
  <c r="Z96" i="1"/>
  <c r="Y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24" i="1" s="1"/>
  <c r="BM22" i="1"/>
  <c r="Y22" i="1"/>
  <c r="B532" i="1" s="1"/>
  <c r="H10" i="1"/>
  <c r="A9" i="1"/>
  <c r="F10" i="1" s="1"/>
  <c r="D7" i="1"/>
  <c r="Q6" i="1"/>
  <c r="P2" i="1"/>
  <c r="BP80" i="1" l="1"/>
  <c r="BN80" i="1"/>
  <c r="Z80" i="1"/>
  <c r="BP115" i="1"/>
  <c r="BN115" i="1"/>
  <c r="Z115" i="1"/>
  <c r="Y152" i="1"/>
  <c r="BP151" i="1"/>
  <c r="BN151" i="1"/>
  <c r="Z151" i="1"/>
  <c r="Z152" i="1" s="1"/>
  <c r="BP155" i="1"/>
  <c r="BN155" i="1"/>
  <c r="Z155" i="1"/>
  <c r="BP181" i="1"/>
  <c r="BN181" i="1"/>
  <c r="Z181" i="1"/>
  <c r="BP214" i="1"/>
  <c r="BN214" i="1"/>
  <c r="Z214" i="1"/>
  <c r="BP247" i="1"/>
  <c r="BN247" i="1"/>
  <c r="Z247" i="1"/>
  <c r="BP274" i="1"/>
  <c r="BN274" i="1"/>
  <c r="Z274" i="1"/>
  <c r="BP318" i="1"/>
  <c r="BN318" i="1"/>
  <c r="Z318" i="1"/>
  <c r="BP355" i="1"/>
  <c r="BN355" i="1"/>
  <c r="Z355" i="1"/>
  <c r="BP402" i="1"/>
  <c r="BN402" i="1"/>
  <c r="Z402" i="1"/>
  <c r="BP404" i="1"/>
  <c r="Z404" i="1"/>
  <c r="BP448" i="1"/>
  <c r="BN448" i="1"/>
  <c r="Z448" i="1"/>
  <c r="Y491" i="1"/>
  <c r="BP488" i="1"/>
  <c r="BN488" i="1"/>
  <c r="Z488" i="1"/>
  <c r="BP490" i="1"/>
  <c r="BN490" i="1"/>
  <c r="Z490" i="1"/>
  <c r="Z29" i="1"/>
  <c r="BN29" i="1"/>
  <c r="Z54" i="1"/>
  <c r="BN54" i="1"/>
  <c r="Z64" i="1"/>
  <c r="BN64" i="1"/>
  <c r="BP100" i="1"/>
  <c r="BN100" i="1"/>
  <c r="Z100" i="1"/>
  <c r="BP129" i="1"/>
  <c r="BN129" i="1"/>
  <c r="Z129" i="1"/>
  <c r="BP171" i="1"/>
  <c r="BN171" i="1"/>
  <c r="Z171" i="1"/>
  <c r="BP202" i="1"/>
  <c r="BN202" i="1"/>
  <c r="Z202" i="1"/>
  <c r="BP229" i="1"/>
  <c r="BN229" i="1"/>
  <c r="Z229" i="1"/>
  <c r="BP266" i="1"/>
  <c r="BN266" i="1"/>
  <c r="Z266" i="1"/>
  <c r="BP308" i="1"/>
  <c r="BN308" i="1"/>
  <c r="Z308" i="1"/>
  <c r="BP328" i="1"/>
  <c r="BN328" i="1"/>
  <c r="Z328" i="1"/>
  <c r="BP369" i="1"/>
  <c r="BN369" i="1"/>
  <c r="Z369" i="1"/>
  <c r="BP420" i="1"/>
  <c r="BN420" i="1"/>
  <c r="Z420" i="1"/>
  <c r="BP468" i="1"/>
  <c r="Z468" i="1"/>
  <c r="BP489" i="1"/>
  <c r="BN489" i="1"/>
  <c r="Z489" i="1"/>
  <c r="Y132" i="1"/>
  <c r="Y158" i="1"/>
  <c r="S532" i="1"/>
  <c r="Y315" i="1"/>
  <c r="Y323" i="1"/>
  <c r="V532" i="1"/>
  <c r="Y499" i="1"/>
  <c r="BP78" i="1"/>
  <c r="BN78" i="1"/>
  <c r="Z78" i="1"/>
  <c r="BP98" i="1"/>
  <c r="BN98" i="1"/>
  <c r="Z98" i="1"/>
  <c r="BP109" i="1"/>
  <c r="BN109" i="1"/>
  <c r="Z109" i="1"/>
  <c r="BP125" i="1"/>
  <c r="BN125" i="1"/>
  <c r="Z125" i="1"/>
  <c r="BP146" i="1"/>
  <c r="BN146" i="1"/>
  <c r="Z146" i="1"/>
  <c r="BP169" i="1"/>
  <c r="BN169" i="1"/>
  <c r="Z169" i="1"/>
  <c r="Y183" i="1"/>
  <c r="BP179" i="1"/>
  <c r="BN179" i="1"/>
  <c r="Z179" i="1"/>
  <c r="Y209" i="1"/>
  <c r="BP200" i="1"/>
  <c r="BN200" i="1"/>
  <c r="Z200" i="1"/>
  <c r="BP212" i="1"/>
  <c r="BN212" i="1"/>
  <c r="Z212" i="1"/>
  <c r="BP224" i="1"/>
  <c r="BN224" i="1"/>
  <c r="Z224" i="1"/>
  <c r="BP239" i="1"/>
  <c r="BN239" i="1"/>
  <c r="Z239" i="1"/>
  <c r="Y244" i="1"/>
  <c r="Z243" i="1"/>
  <c r="Z244" i="1" s="1"/>
  <c r="X523" i="1"/>
  <c r="X525" i="1" s="1"/>
  <c r="X526" i="1"/>
  <c r="Z27" i="1"/>
  <c r="BN27" i="1"/>
  <c r="Z31" i="1"/>
  <c r="BN31" i="1"/>
  <c r="Z43" i="1"/>
  <c r="BN43" i="1"/>
  <c r="D532" i="1"/>
  <c r="Z56" i="1"/>
  <c r="BN56" i="1"/>
  <c r="Z62" i="1"/>
  <c r="BN62" i="1"/>
  <c r="BP62" i="1"/>
  <c r="Y67" i="1"/>
  <c r="Z70" i="1"/>
  <c r="BN70" i="1"/>
  <c r="Y86" i="1"/>
  <c r="BP84" i="1"/>
  <c r="BN84" i="1"/>
  <c r="Z84" i="1"/>
  <c r="BP102" i="1"/>
  <c r="BN102" i="1"/>
  <c r="Z102" i="1"/>
  <c r="Y126" i="1"/>
  <c r="BP121" i="1"/>
  <c r="BN121" i="1"/>
  <c r="Z121" i="1"/>
  <c r="G532" i="1"/>
  <c r="BP136" i="1"/>
  <c r="BN136" i="1"/>
  <c r="Z136" i="1"/>
  <c r="BP157" i="1"/>
  <c r="BN157" i="1"/>
  <c r="Z157" i="1"/>
  <c r="BP173" i="1"/>
  <c r="BN173" i="1"/>
  <c r="Z173" i="1"/>
  <c r="Y187" i="1"/>
  <c r="Y186" i="1"/>
  <c r="BP185" i="1"/>
  <c r="BN185" i="1"/>
  <c r="Z185" i="1"/>
  <c r="Z186" i="1" s="1"/>
  <c r="BP190" i="1"/>
  <c r="BN190" i="1"/>
  <c r="Z190" i="1"/>
  <c r="BP204" i="1"/>
  <c r="BN204" i="1"/>
  <c r="Z204" i="1"/>
  <c r="BP216" i="1"/>
  <c r="BN216" i="1"/>
  <c r="Z216" i="1"/>
  <c r="BP231" i="1"/>
  <c r="BN231" i="1"/>
  <c r="Z231" i="1"/>
  <c r="BP249" i="1"/>
  <c r="BN249" i="1"/>
  <c r="Z249" i="1"/>
  <c r="BP250" i="1"/>
  <c r="BN250" i="1"/>
  <c r="Z250" i="1"/>
  <c r="BP300" i="1"/>
  <c r="BN300" i="1"/>
  <c r="Z300" i="1"/>
  <c r="BP310" i="1"/>
  <c r="BN310" i="1"/>
  <c r="Z310" i="1"/>
  <c r="BP320" i="1"/>
  <c r="BN320" i="1"/>
  <c r="Z320" i="1"/>
  <c r="BP334" i="1"/>
  <c r="BN334" i="1"/>
  <c r="Z334" i="1"/>
  <c r="BP357" i="1"/>
  <c r="BN357" i="1"/>
  <c r="Z357" i="1"/>
  <c r="BP380" i="1"/>
  <c r="BN380" i="1"/>
  <c r="Z380" i="1"/>
  <c r="BP407" i="1"/>
  <c r="BN407" i="1"/>
  <c r="Z407" i="1"/>
  <c r="BP426" i="1"/>
  <c r="BN426" i="1"/>
  <c r="Z426" i="1"/>
  <c r="BP450" i="1"/>
  <c r="Z450" i="1"/>
  <c r="Y480" i="1"/>
  <c r="BN476" i="1"/>
  <c r="Z476" i="1"/>
  <c r="BP478" i="1"/>
  <c r="BN478" i="1"/>
  <c r="Z478" i="1"/>
  <c r="Y504" i="1"/>
  <c r="Y503" i="1"/>
  <c r="BP501" i="1"/>
  <c r="BN501" i="1"/>
  <c r="Z501" i="1"/>
  <c r="Y81" i="1"/>
  <c r="Y87" i="1"/>
  <c r="E532" i="1"/>
  <c r="Y104" i="1"/>
  <c r="Y118" i="1"/>
  <c r="Y131" i="1"/>
  <c r="Y142" i="1"/>
  <c r="Y159" i="1"/>
  <c r="Y176" i="1"/>
  <c r="Y182" i="1"/>
  <c r="Y193" i="1"/>
  <c r="Y252" i="1"/>
  <c r="BP259" i="1"/>
  <c r="BN259" i="1"/>
  <c r="Z259" i="1"/>
  <c r="BP304" i="1"/>
  <c r="BN304" i="1"/>
  <c r="Z304" i="1"/>
  <c r="BP314" i="1"/>
  <c r="BN314" i="1"/>
  <c r="Z314" i="1"/>
  <c r="Y330" i="1"/>
  <c r="BP326" i="1"/>
  <c r="BN326" i="1"/>
  <c r="Z326" i="1"/>
  <c r="BP347" i="1"/>
  <c r="BN347" i="1"/>
  <c r="Z347" i="1"/>
  <c r="BP365" i="1"/>
  <c r="BN365" i="1"/>
  <c r="Z365" i="1"/>
  <c r="Y388" i="1"/>
  <c r="Y387" i="1"/>
  <c r="BP386" i="1"/>
  <c r="BN386" i="1"/>
  <c r="Z386" i="1"/>
  <c r="Z387" i="1" s="1"/>
  <c r="Y393" i="1"/>
  <c r="BP390" i="1"/>
  <c r="BN390" i="1"/>
  <c r="Z390" i="1"/>
  <c r="BP415" i="1"/>
  <c r="BN415" i="1"/>
  <c r="Z415" i="1"/>
  <c r="BP446" i="1"/>
  <c r="BN446" i="1"/>
  <c r="Z446" i="1"/>
  <c r="BP455" i="1"/>
  <c r="BN455" i="1"/>
  <c r="Z455" i="1"/>
  <c r="BP502" i="1"/>
  <c r="BN502" i="1"/>
  <c r="Z502" i="1"/>
  <c r="Y316" i="1"/>
  <c r="Y324" i="1"/>
  <c r="Y329" i="1"/>
  <c r="Y337" i="1"/>
  <c r="Y343" i="1"/>
  <c r="U532" i="1"/>
  <c r="Y372" i="1"/>
  <c r="W532" i="1"/>
  <c r="Y423" i="1"/>
  <c r="Y474" i="1"/>
  <c r="AB532" i="1"/>
  <c r="Y509" i="1"/>
  <c r="H9" i="1"/>
  <c r="A10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Y33" i="1"/>
  <c r="C532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BN85" i="1"/>
  <c r="BP85" i="1"/>
  <c r="Z90" i="1"/>
  <c r="Z93" i="1" s="1"/>
  <c r="BN90" i="1"/>
  <c r="BP90" i="1"/>
  <c r="Z92" i="1"/>
  <c r="BN92" i="1"/>
  <c r="Y93" i="1"/>
  <c r="Z97" i="1"/>
  <c r="Z103" i="1" s="1"/>
  <c r="BN97" i="1"/>
  <c r="BP97" i="1"/>
  <c r="Z99" i="1"/>
  <c r="BN99" i="1"/>
  <c r="Z101" i="1"/>
  <c r="BN101" i="1"/>
  <c r="F532" i="1"/>
  <c r="Z108" i="1"/>
  <c r="Z111" i="1" s="1"/>
  <c r="BN108" i="1"/>
  <c r="BP108" i="1"/>
  <c r="Z110" i="1"/>
  <c r="BN110" i="1"/>
  <c r="Y111" i="1"/>
  <c r="Z114" i="1"/>
  <c r="Z117" i="1" s="1"/>
  <c r="BN114" i="1"/>
  <c r="BP114" i="1"/>
  <c r="Z116" i="1"/>
  <c r="BN116" i="1"/>
  <c r="Y117" i="1"/>
  <c r="Z120" i="1"/>
  <c r="Z126" i="1" s="1"/>
  <c r="BN120" i="1"/>
  <c r="BP120" i="1"/>
  <c r="Z122" i="1"/>
  <c r="BN122" i="1"/>
  <c r="Z124" i="1"/>
  <c r="BN124" i="1"/>
  <c r="Y127" i="1"/>
  <c r="Z130" i="1"/>
  <c r="Z131" i="1" s="1"/>
  <c r="BN130" i="1"/>
  <c r="BP130" i="1"/>
  <c r="Z135" i="1"/>
  <c r="Z137" i="1" s="1"/>
  <c r="BN135" i="1"/>
  <c r="BP135" i="1"/>
  <c r="Y138" i="1"/>
  <c r="Z141" i="1"/>
  <c r="Z142" i="1" s="1"/>
  <c r="BN141" i="1"/>
  <c r="BP141" i="1"/>
  <c r="Z145" i="1"/>
  <c r="Z147" i="1" s="1"/>
  <c r="BN145" i="1"/>
  <c r="BP145" i="1"/>
  <c r="Y148" i="1"/>
  <c r="H532" i="1"/>
  <c r="Y153" i="1"/>
  <c r="Z156" i="1"/>
  <c r="Z158" i="1" s="1"/>
  <c r="BN156" i="1"/>
  <c r="BP156" i="1"/>
  <c r="I532" i="1"/>
  <c r="Y165" i="1"/>
  <c r="Z168" i="1"/>
  <c r="BN168" i="1"/>
  <c r="Z170" i="1"/>
  <c r="BN170" i="1"/>
  <c r="Z172" i="1"/>
  <c r="BN172" i="1"/>
  <c r="Z174" i="1"/>
  <c r="BN174" i="1"/>
  <c r="Y177" i="1"/>
  <c r="Z180" i="1"/>
  <c r="Z182" i="1" s="1"/>
  <c r="BN180" i="1"/>
  <c r="BP180" i="1"/>
  <c r="J532" i="1"/>
  <c r="Z191" i="1"/>
  <c r="Z192" i="1" s="1"/>
  <c r="BN191" i="1"/>
  <c r="BP191" i="1"/>
  <c r="Y192" i="1"/>
  <c r="Z195" i="1"/>
  <c r="Z197" i="1" s="1"/>
  <c r="BN195" i="1"/>
  <c r="BP195" i="1"/>
  <c r="Y198" i="1"/>
  <c r="Z201" i="1"/>
  <c r="BN201" i="1"/>
  <c r="Z203" i="1"/>
  <c r="BN203" i="1"/>
  <c r="Z205" i="1"/>
  <c r="BN205" i="1"/>
  <c r="Z207" i="1"/>
  <c r="BN207" i="1"/>
  <c r="Y208" i="1"/>
  <c r="Z211" i="1"/>
  <c r="BN211" i="1"/>
  <c r="BP211" i="1"/>
  <c r="Z213" i="1"/>
  <c r="BN213" i="1"/>
  <c r="Z215" i="1"/>
  <c r="BN215" i="1"/>
  <c r="Z217" i="1"/>
  <c r="BN217" i="1"/>
  <c r="Z219" i="1"/>
  <c r="BN219" i="1"/>
  <c r="Y220" i="1"/>
  <c r="Z223" i="1"/>
  <c r="BN223" i="1"/>
  <c r="BP223" i="1"/>
  <c r="Y226" i="1"/>
  <c r="K532" i="1"/>
  <c r="Z230" i="1"/>
  <c r="BN230" i="1"/>
  <c r="Z232" i="1"/>
  <c r="BN232" i="1"/>
  <c r="Z234" i="1"/>
  <c r="BN234" i="1"/>
  <c r="Y235" i="1"/>
  <c r="Z238" i="1"/>
  <c r="Z240" i="1" s="1"/>
  <c r="BN238" i="1"/>
  <c r="BP238" i="1"/>
  <c r="Y241" i="1"/>
  <c r="Y245" i="1"/>
  <c r="Z248" i="1"/>
  <c r="Z252" i="1" s="1"/>
  <c r="BN248" i="1"/>
  <c r="BP258" i="1"/>
  <c r="BN258" i="1"/>
  <c r="Z258" i="1"/>
  <c r="BP267" i="1"/>
  <c r="BN267" i="1"/>
  <c r="Z267" i="1"/>
  <c r="F9" i="1"/>
  <c r="J9" i="1"/>
  <c r="Y24" i="1"/>
  <c r="Y59" i="1"/>
  <c r="Y94" i="1"/>
  <c r="Y137" i="1"/>
  <c r="Y236" i="1"/>
  <c r="BN243" i="1"/>
  <c r="BP243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Z269" i="1" s="1"/>
  <c r="BP268" i="1"/>
  <c r="BN268" i="1"/>
  <c r="Z268" i="1"/>
  <c r="Y270" i="1"/>
  <c r="O532" i="1"/>
  <c r="Y277" i="1"/>
  <c r="Y276" i="1"/>
  <c r="BP273" i="1"/>
  <c r="BN273" i="1"/>
  <c r="Z273" i="1"/>
  <c r="Z276" i="1" s="1"/>
  <c r="Z275" i="1"/>
  <c r="BN275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BP299" i="1"/>
  <c r="Z301" i="1"/>
  <c r="BN301" i="1"/>
  <c r="Z303" i="1"/>
  <c r="BN303" i="1"/>
  <c r="Y306" i="1"/>
  <c r="Z309" i="1"/>
  <c r="BN309" i="1"/>
  <c r="BP309" i="1"/>
  <c r="Z311" i="1"/>
  <c r="BN311" i="1"/>
  <c r="Z313" i="1"/>
  <c r="BN313" i="1"/>
  <c r="Z319" i="1"/>
  <c r="Z323" i="1" s="1"/>
  <c r="BN319" i="1"/>
  <c r="BP319" i="1"/>
  <c r="Z321" i="1"/>
  <c r="BN321" i="1"/>
  <c r="Z327" i="1"/>
  <c r="BN327" i="1"/>
  <c r="BP327" i="1"/>
  <c r="Z332" i="1"/>
  <c r="Z336" i="1" s="1"/>
  <c r="BN332" i="1"/>
  <c r="BP332" i="1"/>
  <c r="Z333" i="1"/>
  <c r="BN333" i="1"/>
  <c r="Z335" i="1"/>
  <c r="BN335" i="1"/>
  <c r="Y336" i="1"/>
  <c r="Z339" i="1"/>
  <c r="Z342" i="1" s="1"/>
  <c r="BN339" i="1"/>
  <c r="BP339" i="1"/>
  <c r="Z341" i="1"/>
  <c r="BN341" i="1"/>
  <c r="Y342" i="1"/>
  <c r="Z346" i="1"/>
  <c r="Z349" i="1" s="1"/>
  <c r="BN346" i="1"/>
  <c r="BP346" i="1"/>
  <c r="Z348" i="1"/>
  <c r="BN348" i="1"/>
  <c r="Y349" i="1"/>
  <c r="Z354" i="1"/>
  <c r="Z361" i="1" s="1"/>
  <c r="BN354" i="1"/>
  <c r="BP354" i="1"/>
  <c r="Z356" i="1"/>
  <c r="BN356" i="1"/>
  <c r="Z358" i="1"/>
  <c r="BN358" i="1"/>
  <c r="Z360" i="1"/>
  <c r="BN360" i="1"/>
  <c r="Y361" i="1"/>
  <c r="Z364" i="1"/>
  <c r="Z366" i="1" s="1"/>
  <c r="BN364" i="1"/>
  <c r="BP364" i="1"/>
  <c r="Y367" i="1"/>
  <c r="Z370" i="1"/>
  <c r="Z371" i="1" s="1"/>
  <c r="BN370" i="1"/>
  <c r="Y371" i="1"/>
  <c r="Z374" i="1"/>
  <c r="Z375" i="1" s="1"/>
  <c r="BN374" i="1"/>
  <c r="BP374" i="1"/>
  <c r="Y375" i="1"/>
  <c r="Z379" i="1"/>
  <c r="BN379" i="1"/>
  <c r="BP379" i="1"/>
  <c r="Z381" i="1"/>
  <c r="BN381" i="1"/>
  <c r="Y384" i="1"/>
  <c r="Z391" i="1"/>
  <c r="Z392" i="1" s="1"/>
  <c r="BN391" i="1"/>
  <c r="Y392" i="1"/>
  <c r="Z395" i="1"/>
  <c r="Z396" i="1" s="1"/>
  <c r="BN395" i="1"/>
  <c r="BP395" i="1"/>
  <c r="Y396" i="1"/>
  <c r="Z401" i="1"/>
  <c r="BN401" i="1"/>
  <c r="BP401" i="1"/>
  <c r="Z403" i="1"/>
  <c r="BN403" i="1"/>
  <c r="Z405" i="1"/>
  <c r="BN405" i="1"/>
  <c r="Y412" i="1"/>
  <c r="Y416" i="1"/>
  <c r="Y429" i="1"/>
  <c r="BN450" i="1"/>
  <c r="Y282" i="1"/>
  <c r="Y291" i="1"/>
  <c r="Y296" i="1"/>
  <c r="Y305" i="1"/>
  <c r="Y350" i="1"/>
  <c r="Y362" i="1"/>
  <c r="Y383" i="1"/>
  <c r="BN404" i="1"/>
  <c r="Z406" i="1"/>
  <c r="BN406" i="1"/>
  <c r="Z408" i="1"/>
  <c r="BN408" i="1"/>
  <c r="Z410" i="1"/>
  <c r="BN410" i="1"/>
  <c r="Y411" i="1"/>
  <c r="Z414" i="1"/>
  <c r="Z416" i="1" s="1"/>
  <c r="BN414" i="1"/>
  <c r="BP414" i="1"/>
  <c r="X532" i="1"/>
  <c r="Z421" i="1"/>
  <c r="Z422" i="1" s="1"/>
  <c r="BN421" i="1"/>
  <c r="Y422" i="1"/>
  <c r="Z425" i="1"/>
  <c r="BN425" i="1"/>
  <c r="BP425" i="1"/>
  <c r="Z427" i="1"/>
  <c r="BN427" i="1"/>
  <c r="Y435" i="1"/>
  <c r="Y440" i="1"/>
  <c r="AA532" i="1"/>
  <c r="Y458" i="1"/>
  <c r="Y457" i="1"/>
  <c r="Z445" i="1"/>
  <c r="BN445" i="1"/>
  <c r="Z447" i="1"/>
  <c r="BN447" i="1"/>
  <c r="Z449" i="1"/>
  <c r="BN449" i="1"/>
  <c r="Z451" i="1"/>
  <c r="BN451" i="1"/>
  <c r="BP452" i="1"/>
  <c r="BN452" i="1"/>
  <c r="Z452" i="1"/>
  <c r="Z454" i="1"/>
  <c r="BN454" i="1"/>
  <c r="Z456" i="1"/>
  <c r="BN456" i="1"/>
  <c r="Z460" i="1"/>
  <c r="Z463" i="1" s="1"/>
  <c r="BN460" i="1"/>
  <c r="BP460" i="1"/>
  <c r="Z462" i="1"/>
  <c r="BN462" i="1"/>
  <c r="Y463" i="1"/>
  <c r="Z466" i="1"/>
  <c r="BN466" i="1"/>
  <c r="BP466" i="1"/>
  <c r="BN468" i="1"/>
  <c r="Z470" i="1"/>
  <c r="BN470" i="1"/>
  <c r="Z472" i="1"/>
  <c r="BN472" i="1"/>
  <c r="Y473" i="1"/>
  <c r="BP476" i="1"/>
  <c r="Y479" i="1"/>
  <c r="Z482" i="1"/>
  <c r="Z483" i="1" s="1"/>
  <c r="BN482" i="1"/>
  <c r="BP482" i="1"/>
  <c r="Y483" i="1"/>
  <c r="Y492" i="1"/>
  <c r="Z494" i="1"/>
  <c r="Z498" i="1" s="1"/>
  <c r="BN494" i="1"/>
  <c r="BP494" i="1"/>
  <c r="Z495" i="1"/>
  <c r="BN495" i="1"/>
  <c r="Z496" i="1"/>
  <c r="BN496" i="1"/>
  <c r="Z497" i="1"/>
  <c r="BN497" i="1"/>
  <c r="Y498" i="1"/>
  <c r="Z506" i="1"/>
  <c r="Z508" i="1" s="1"/>
  <c r="BN506" i="1"/>
  <c r="BP506" i="1"/>
  <c r="Z507" i="1"/>
  <c r="BN507" i="1"/>
  <c r="Y508" i="1"/>
  <c r="Y516" i="1"/>
  <c r="Z519" i="1"/>
  <c r="Z520" i="1" s="1"/>
  <c r="BN519" i="1"/>
  <c r="BP519" i="1"/>
  <c r="Y520" i="1"/>
  <c r="Z461" i="1"/>
  <c r="BN461" i="1"/>
  <c r="Z467" i="1"/>
  <c r="BN467" i="1"/>
  <c r="Z469" i="1"/>
  <c r="BN469" i="1"/>
  <c r="Z471" i="1"/>
  <c r="BN471" i="1"/>
  <c r="Z477" i="1"/>
  <c r="BN477" i="1"/>
  <c r="Y521" i="1"/>
  <c r="Z491" i="1" l="1"/>
  <c r="Z235" i="1"/>
  <c r="Z208" i="1"/>
  <c r="Z479" i="1"/>
  <c r="Z457" i="1"/>
  <c r="Z429" i="1"/>
  <c r="Z329" i="1"/>
  <c r="Z315" i="1"/>
  <c r="Z225" i="1"/>
  <c r="Z176" i="1"/>
  <c r="Z86" i="1"/>
  <c r="Z503" i="1"/>
  <c r="Z383" i="1"/>
  <c r="Z305" i="1"/>
  <c r="Z261" i="1"/>
  <c r="Z220" i="1"/>
  <c r="Z81" i="1"/>
  <c r="Z72" i="1"/>
  <c r="Z32" i="1"/>
  <c r="Y526" i="1"/>
  <c r="Y523" i="1"/>
  <c r="Z473" i="1"/>
  <c r="Z411" i="1"/>
  <c r="Y522" i="1"/>
  <c r="Y524" i="1"/>
  <c r="Z527" i="1"/>
  <c r="Y525" i="1" l="1"/>
</calcChain>
</file>

<file path=xl/sharedStrings.xml><?xml version="1.0" encoding="utf-8"?>
<sst xmlns="http://schemas.openxmlformats.org/spreadsheetml/2006/main" count="2323" uniqueCount="823">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</sst>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822</v>
      </c>
      <c r="I5" s="829"/>
      <c r="J5" s="829"/>
      <c r="K5" s="829"/>
      <c r="L5" s="829"/>
      <c r="M5" s="656"/>
      <c r="N5" s="58"/>
      <c r="P5" s="24" t="s">
        <v>10</v>
      </c>
      <c r="Q5" s="901">
        <v>45814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Пятница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 t="s">
        <v>19</v>
      </c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20</v>
      </c>
      <c r="Q8" s="720">
        <v>0.375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21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22</v>
      </c>
      <c r="Q10" s="760"/>
      <c r="R10" s="761"/>
      <c r="U10" s="24" t="s">
        <v>23</v>
      </c>
      <c r="V10" s="620" t="s">
        <v>24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0"/>
      <c r="R11" s="711"/>
      <c r="U11" s="24" t="s">
        <v>27</v>
      </c>
      <c r="V11" s="841" t="s">
        <v>28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33" t="s">
        <v>38</v>
      </c>
      <c r="D17" s="617" t="s">
        <v>39</v>
      </c>
      <c r="E17" s="677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76"/>
      <c r="R17" s="676"/>
      <c r="S17" s="676"/>
      <c r="T17" s="677"/>
      <c r="U17" s="900" t="s">
        <v>51</v>
      </c>
      <c r="V17" s="666"/>
      <c r="W17" s="617" t="s">
        <v>52</v>
      </c>
      <c r="X17" s="617" t="s">
        <v>53</v>
      </c>
      <c r="Y17" s="897" t="s">
        <v>54</v>
      </c>
      <c r="Z17" s="838" t="s">
        <v>55</v>
      </c>
      <c r="AA17" s="810" t="s">
        <v>56</v>
      </c>
      <c r="AB17" s="810" t="s">
        <v>57</v>
      </c>
      <c r="AC17" s="810" t="s">
        <v>58</v>
      </c>
      <c r="AD17" s="81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61</v>
      </c>
      <c r="V18" s="67" t="s">
        <v>62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101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77">
        <v>0</v>
      </c>
      <c r="Y41" s="57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77">
        <v>472</v>
      </c>
      <c r="Y42" s="578">
        <f>IFERROR(IF(X42="",0,CEILING((X42/$H42),1)*$H42),"")</f>
        <v>472</v>
      </c>
      <c r="Z42" s="36">
        <f>IFERROR(IF(Y42=0,"",ROUNDUP(Y42/H42,0)*0.00902),"")</f>
        <v>1.06436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496.78</v>
      </c>
      <c r="BN42" s="64">
        <f>IFERROR(Y42*I42/H42,"0")</f>
        <v>496.78</v>
      </c>
      <c r="BO42" s="64">
        <f>IFERROR(1/J42*(X42/H42),"0")</f>
        <v>0.89393939393939392</v>
      </c>
      <c r="BP42" s="64">
        <f>IFERROR(1/J42*(Y42/H42),"0")</f>
        <v>0.89393939393939392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9">
        <f>IFERROR(X41/H41,"0")+IFERROR(X42/H42,"0")+IFERROR(X43/H43,"0")+IFERROR(X44/H44,"0")</f>
        <v>118</v>
      </c>
      <c r="Y45" s="579">
        <f>IFERROR(Y41/H41,"0")+IFERROR(Y42/H42,"0")+IFERROR(Y43/H43,"0")+IFERROR(Y44/H44,"0")</f>
        <v>118</v>
      </c>
      <c r="Z45" s="579">
        <f>IFERROR(IF(Z41="",0,Z41),"0")+IFERROR(IF(Z42="",0,Z42),"0")+IFERROR(IF(Z43="",0,Z43),"0")+IFERROR(IF(Z44="",0,Z44),"0")</f>
        <v>1.06436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9">
        <f>IFERROR(SUM(X41:X44),"0")</f>
        <v>472</v>
      </c>
      <c r="Y46" s="579">
        <f>IFERROR(SUM(Y41:Y44),"0")</f>
        <v>472</v>
      </c>
      <c r="Z46" s="37"/>
      <c r="AA46" s="580"/>
      <c r="AB46" s="580"/>
      <c r="AC46" s="580"/>
    </row>
    <row r="47" spans="1:68" ht="14.25" hidden="1" customHeight="1" x14ac:dyDescent="0.25">
      <c r="A47" s="581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70</v>
      </c>
      <c r="X54" s="577">
        <v>0</v>
      </c>
      <c r="Y54" s="578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86.4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70</v>
      </c>
      <c r="X58" s="577">
        <v>1048.5</v>
      </c>
      <c r="Y58" s="578">
        <f t="shared" si="6"/>
        <v>1048.5</v>
      </c>
      <c r="Z58" s="36">
        <f>IFERROR(IF(Y58=0,"",ROUNDUP(Y58/H58,0)*0.00902),"")</f>
        <v>2.1016599999999999</v>
      </c>
      <c r="AA58" s="56"/>
      <c r="AB58" s="57"/>
      <c r="AC58" s="105" t="s">
        <v>141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1097.43</v>
      </c>
      <c r="BN58" s="64">
        <f t="shared" si="8"/>
        <v>1097.43</v>
      </c>
      <c r="BO58" s="64">
        <f t="shared" si="9"/>
        <v>1.7651515151515151</v>
      </c>
      <c r="BP58" s="64">
        <f t="shared" si="10"/>
        <v>1.7651515151515151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9">
        <f>IFERROR(X53/H53,"0")+IFERROR(X54/H54,"0")+IFERROR(X55/H55,"0")+IFERROR(X56/H56,"0")+IFERROR(X57/H57,"0")+IFERROR(X58/H58,"0")</f>
        <v>233</v>
      </c>
      <c r="Y59" s="579">
        <f>IFERROR(Y53/H53,"0")+IFERROR(Y54/H54,"0")+IFERROR(Y55/H55,"0")+IFERROR(Y56/H56,"0")+IFERROR(Y57/H57,"0")+IFERROR(Y58/H58,"0")</f>
        <v>233</v>
      </c>
      <c r="Z59" s="579">
        <f>IFERROR(IF(Z53="",0,Z53),"0")+IFERROR(IF(Z54="",0,Z54),"0")+IFERROR(IF(Z55="",0,Z55),"0")+IFERROR(IF(Z56="",0,Z56),"0")+IFERROR(IF(Z57="",0,Z57),"0")+IFERROR(IF(Z58="",0,Z58),"0")</f>
        <v>2.1016599999999999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9">
        <f>IFERROR(SUM(X53:X58),"0")</f>
        <v>1048.5</v>
      </c>
      <c r="Y60" s="579">
        <f>IFERROR(SUM(Y53:Y58),"0")</f>
        <v>1048.5</v>
      </c>
      <c r="Z60" s="37"/>
      <c r="AA60" s="580"/>
      <c r="AB60" s="580"/>
      <c r="AC60" s="580"/>
    </row>
    <row r="61" spans="1:68" ht="14.25" hidden="1" customHeight="1" x14ac:dyDescent="0.25">
      <c r="A61" s="581" t="s">
        <v>142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hidden="1" customHeight="1" x14ac:dyDescent="0.25">
      <c r="A62" s="54" t="s">
        <v>143</v>
      </c>
      <c r="B62" s="54" t="s">
        <v>144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70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37.799999999999997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9">
        <f>IFERROR(X62/H62,"0")+IFERROR(X63/H63,"0")+IFERROR(X64/H64,"0")+IFERROR(X65/H65,"0")</f>
        <v>0</v>
      </c>
      <c r="Y66" s="579">
        <f>IFERROR(Y62/H62,"0")+IFERROR(Y63/H63,"0")+IFERROR(Y64/H64,"0")+IFERROR(Y65/H65,"0")</f>
        <v>0</v>
      </c>
      <c r="Z66" s="579">
        <f>IFERROR(IF(Z62="",0,Z62),"0")+IFERROR(IF(Z63="",0,Z63),"0")+IFERROR(IF(Z64="",0,Z64),"0")+IFERROR(IF(Z65="",0,Z65),"0")</f>
        <v>0</v>
      </c>
      <c r="AA66" s="580"/>
      <c r="AB66" s="580"/>
      <c r="AC66" s="580"/>
    </row>
    <row r="67" spans="1:68" hidden="1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9">
        <f>IFERROR(SUM(X62:X65),"0")</f>
        <v>0</v>
      </c>
      <c r="Y67" s="579">
        <f>IFERROR(SUM(Y62:Y65),"0")</f>
        <v>0</v>
      </c>
      <c r="Z67" s="37"/>
      <c r="AA67" s="580"/>
      <c r="AB67" s="580"/>
      <c r="AC67" s="580"/>
    </row>
    <row r="68" spans="1:68" ht="14.25" hidden="1" customHeight="1" x14ac:dyDescent="0.25">
      <c r="A68" s="581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168</v>
      </c>
      <c r="B77" s="54" t="s">
        <v>169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177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hidden="1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hidden="1" customHeight="1" x14ac:dyDescent="0.25">
      <c r="A88" s="593" t="s">
        <v>184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hidden="1" customHeight="1" x14ac:dyDescent="0.25">
      <c r="A90" s="54" t="s">
        <v>185</v>
      </c>
      <c r="B90" s="54" t="s">
        <v>186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70</v>
      </c>
      <c r="X90" s="577">
        <v>0</v>
      </c>
      <c r="Y90" s="57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70</v>
      </c>
      <c r="X92" s="577">
        <v>895.5</v>
      </c>
      <c r="Y92" s="578">
        <f>IFERROR(IF(X92="",0,CEILING((X92/$H92),1)*$H92),"")</f>
        <v>895.5</v>
      </c>
      <c r="Z92" s="36">
        <f>IFERROR(IF(Y92=0,"",ROUNDUP(Y92/H92,0)*0.00902),"")</f>
        <v>1.79498</v>
      </c>
      <c r="AA92" s="56"/>
      <c r="AB92" s="57"/>
      <c r="AC92" s="141" t="s">
        <v>187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937.29000000000008</v>
      </c>
      <c r="BN92" s="64">
        <f>IFERROR(Y92*I92/H92,"0")</f>
        <v>937.29000000000008</v>
      </c>
      <c r="BO92" s="64">
        <f>IFERROR(1/J92*(X92/H92),"0")</f>
        <v>1.5075757575757576</v>
      </c>
      <c r="BP92" s="64">
        <f>IFERROR(1/J92*(Y92/H92),"0")</f>
        <v>1.5075757575757576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9">
        <f>IFERROR(X90/H90,"0")+IFERROR(X91/H91,"0")+IFERROR(X92/H92,"0")</f>
        <v>199</v>
      </c>
      <c r="Y93" s="579">
        <f>IFERROR(Y90/H90,"0")+IFERROR(Y91/H91,"0")+IFERROR(Y92/H92,"0")</f>
        <v>199</v>
      </c>
      <c r="Z93" s="579">
        <f>IFERROR(IF(Z90="",0,Z90),"0")+IFERROR(IF(Z91="",0,Z91),"0")+IFERROR(IF(Z92="",0,Z92),"0")</f>
        <v>1.79498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9">
        <f>IFERROR(SUM(X90:X92),"0")</f>
        <v>895.5</v>
      </c>
      <c r="Y94" s="579">
        <f>IFERROR(SUM(Y90:Y92),"0")</f>
        <v>895.5</v>
      </c>
      <c r="Z94" s="37"/>
      <c r="AA94" s="580"/>
      <c r="AB94" s="580"/>
      <c r="AC94" s="580"/>
    </row>
    <row r="95" spans="1:68" ht="14.25" hidden="1" customHeight="1" x14ac:dyDescent="0.25">
      <c r="A95" s="581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hidden="1" customHeight="1" x14ac:dyDescent="0.25">
      <c r="A96" s="54" t="s">
        <v>192</v>
      </c>
      <c r="B96" s="54" t="s">
        <v>193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2" t="s">
        <v>194</v>
      </c>
      <c r="Q96" s="588"/>
      <c r="R96" s="588"/>
      <c r="S96" s="588"/>
      <c r="T96" s="589"/>
      <c r="U96" s="34"/>
      <c r="V96" s="34"/>
      <c r="W96" s="35" t="s">
        <v>70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8"/>
      <c r="R100" s="588"/>
      <c r="S100" s="588"/>
      <c r="T100" s="589"/>
      <c r="U100" s="34"/>
      <c r="V100" s="34"/>
      <c r="W100" s="35" t="s">
        <v>70</v>
      </c>
      <c r="X100" s="577">
        <v>812.7</v>
      </c>
      <c r="Y100" s="578">
        <f t="shared" si="16"/>
        <v>812.7</v>
      </c>
      <c r="Z100" s="36">
        <f>IFERROR(IF(Y100=0,"",ROUNDUP(Y100/H100,0)*0.00651),"")</f>
        <v>1.9595100000000001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888.55199999999991</v>
      </c>
      <c r="BN100" s="64">
        <f t="shared" si="18"/>
        <v>888.55199999999991</v>
      </c>
      <c r="BO100" s="64">
        <f t="shared" si="19"/>
        <v>1.653846153846154</v>
      </c>
      <c r="BP100" s="64">
        <f t="shared" si="20"/>
        <v>1.653846153846154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72</v>
      </c>
      <c r="Q103" s="597"/>
      <c r="R103" s="597"/>
      <c r="S103" s="597"/>
      <c r="T103" s="597"/>
      <c r="U103" s="597"/>
      <c r="V103" s="598"/>
      <c r="W103" s="37" t="s">
        <v>73</v>
      </c>
      <c r="X103" s="579">
        <f>IFERROR(X96/H96,"0")+IFERROR(X97/H97,"0")+IFERROR(X98/H98,"0")+IFERROR(X99/H99,"0")+IFERROR(X100/H100,"0")+IFERROR(X101/H101,"0")+IFERROR(X102/H102,"0")</f>
        <v>301</v>
      </c>
      <c r="Y103" s="579">
        <f>IFERROR(Y96/H96,"0")+IFERROR(Y97/H97,"0")+IFERROR(Y98/H98,"0")+IFERROR(Y99/H99,"0")+IFERROR(Y100/H100,"0")+IFERROR(Y101/H101,"0")+IFERROR(Y102/H102,"0")</f>
        <v>301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1.9595100000000001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72</v>
      </c>
      <c r="Q104" s="597"/>
      <c r="R104" s="597"/>
      <c r="S104" s="597"/>
      <c r="T104" s="597"/>
      <c r="U104" s="597"/>
      <c r="V104" s="598"/>
      <c r="W104" s="37" t="s">
        <v>70</v>
      </c>
      <c r="X104" s="579">
        <f>IFERROR(SUM(X96:X102),"0")</f>
        <v>812.7</v>
      </c>
      <c r="Y104" s="579">
        <f>IFERROR(SUM(Y96:Y102),"0")</f>
        <v>812.7</v>
      </c>
      <c r="Z104" s="37"/>
      <c r="AA104" s="580"/>
      <c r="AB104" s="580"/>
      <c r="AC104" s="580"/>
    </row>
    <row r="105" spans="1:68" ht="16.5" hidden="1" customHeight="1" x14ac:dyDescent="0.25">
      <c r="A105" s="593" t="s">
        <v>209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103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hidden="1" customHeight="1" x14ac:dyDescent="0.25">
      <c r="A107" s="54" t="s">
        <v>210</v>
      </c>
      <c r="B107" s="54" t="s">
        <v>211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70</v>
      </c>
      <c r="X109" s="577">
        <v>1971</v>
      </c>
      <c r="Y109" s="578">
        <f>IFERROR(IF(X109="",0,CEILING((X109/$H109),1)*$H109),"")</f>
        <v>1971</v>
      </c>
      <c r="Z109" s="36">
        <f>IFERROR(IF(Y109=0,"",ROUNDUP(Y109/H109,0)*0.00902),"")</f>
        <v>3.9507600000000003</v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2062.98</v>
      </c>
      <c r="BN109" s="64">
        <f>IFERROR(Y109*I109/H109,"0")</f>
        <v>2062.98</v>
      </c>
      <c r="BO109" s="64">
        <f>IFERROR(1/J109*(X109/H109),"0")</f>
        <v>3.3181818181818183</v>
      </c>
      <c r="BP109" s="64">
        <f>IFERROR(1/J109*(Y109/H109),"0")</f>
        <v>3.3181818181818183</v>
      </c>
    </row>
    <row r="110" spans="1:68" ht="16.5" hidden="1" customHeight="1" x14ac:dyDescent="0.25">
      <c r="A110" s="54" t="s">
        <v>217</v>
      </c>
      <c r="B110" s="54" t="s">
        <v>218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72</v>
      </c>
      <c r="Q111" s="597"/>
      <c r="R111" s="597"/>
      <c r="S111" s="597"/>
      <c r="T111" s="597"/>
      <c r="U111" s="597"/>
      <c r="V111" s="598"/>
      <c r="W111" s="37" t="s">
        <v>73</v>
      </c>
      <c r="X111" s="579">
        <f>IFERROR(X107/H107,"0")+IFERROR(X108/H108,"0")+IFERROR(X109/H109,"0")+IFERROR(X110/H110,"0")</f>
        <v>438</v>
      </c>
      <c r="Y111" s="579">
        <f>IFERROR(Y107/H107,"0")+IFERROR(Y108/H108,"0")+IFERROR(Y109/H109,"0")+IFERROR(Y110/H110,"0")</f>
        <v>438</v>
      </c>
      <c r="Z111" s="579">
        <f>IFERROR(IF(Z107="",0,Z107),"0")+IFERROR(IF(Z108="",0,Z108),"0")+IFERROR(IF(Z109="",0,Z109),"0")+IFERROR(IF(Z110="",0,Z110),"0")</f>
        <v>3.9507600000000003</v>
      </c>
      <c r="AA111" s="580"/>
      <c r="AB111" s="580"/>
      <c r="AC111" s="580"/>
    </row>
    <row r="112" spans="1:68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72</v>
      </c>
      <c r="Q112" s="597"/>
      <c r="R112" s="597"/>
      <c r="S112" s="597"/>
      <c r="T112" s="597"/>
      <c r="U112" s="597"/>
      <c r="V112" s="598"/>
      <c r="W112" s="37" t="s">
        <v>70</v>
      </c>
      <c r="X112" s="579">
        <f>IFERROR(SUM(X107:X110),"0")</f>
        <v>1971</v>
      </c>
      <c r="Y112" s="579">
        <f>IFERROR(SUM(Y107:Y110),"0")</f>
        <v>1971</v>
      </c>
      <c r="Z112" s="37"/>
      <c r="AA112" s="580"/>
      <c r="AB112" s="580"/>
      <c r="AC112" s="580"/>
    </row>
    <row r="113" spans="1:68" ht="14.25" hidden="1" customHeight="1" x14ac:dyDescent="0.25">
      <c r="A113" s="581" t="s">
        <v>142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219</v>
      </c>
      <c r="B114" s="54" t="s">
        <v>220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225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72</v>
      </c>
      <c r="Q117" s="597"/>
      <c r="R117" s="597"/>
      <c r="S117" s="597"/>
      <c r="T117" s="597"/>
      <c r="U117" s="597"/>
      <c r="V117" s="598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72</v>
      </c>
      <c r="Q118" s="597"/>
      <c r="R118" s="597"/>
      <c r="S118" s="597"/>
      <c r="T118" s="597"/>
      <c r="U118" s="597"/>
      <c r="V118" s="598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81" t="s">
        <v>74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27" hidden="1" customHeight="1" x14ac:dyDescent="0.25">
      <c r="A120" s="54" t="s">
        <v>226</v>
      </c>
      <c r="B120" s="54" t="s">
        <v>227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8"/>
      <c r="R120" s="588"/>
      <c r="S120" s="588"/>
      <c r="T120" s="589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hidden="1" customHeight="1" x14ac:dyDescent="0.25">
      <c r="A121" s="54" t="s">
        <v>226</v>
      </c>
      <c r="B121" s="54" t="s">
        <v>229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70</v>
      </c>
      <c r="X123" s="577">
        <v>739.80000000000007</v>
      </c>
      <c r="Y123" s="578">
        <f t="shared" si="21"/>
        <v>739.80000000000007</v>
      </c>
      <c r="Z123" s="36">
        <f>IFERROR(IF(Y123=0,"",ROUNDUP(Y123/H123,0)*0.00651),"")</f>
        <v>1.7837400000000001</v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808.84799999999996</v>
      </c>
      <c r="BN123" s="64">
        <f t="shared" si="23"/>
        <v>808.84799999999996</v>
      </c>
      <c r="BO123" s="64">
        <f t="shared" si="24"/>
        <v>1.5054945054945057</v>
      </c>
      <c r="BP123" s="64">
        <f t="shared" si="25"/>
        <v>1.5054945054945057</v>
      </c>
    </row>
    <row r="124" spans="1:68" ht="16.5" hidden="1" customHeight="1" x14ac:dyDescent="0.25">
      <c r="A124" s="54" t="s">
        <v>235</v>
      </c>
      <c r="B124" s="54" t="s">
        <v>236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72</v>
      </c>
      <c r="Q126" s="597"/>
      <c r="R126" s="597"/>
      <c r="S126" s="597"/>
      <c r="T126" s="597"/>
      <c r="U126" s="597"/>
      <c r="V126" s="598"/>
      <c r="W126" s="37" t="s">
        <v>73</v>
      </c>
      <c r="X126" s="579">
        <f>IFERROR(X120/H120,"0")+IFERROR(X121/H121,"0")+IFERROR(X122/H122,"0")+IFERROR(X123/H123,"0")+IFERROR(X124/H124,"0")+IFERROR(X125/H125,"0")</f>
        <v>274</v>
      </c>
      <c r="Y126" s="579">
        <f>IFERROR(Y120/H120,"0")+IFERROR(Y121/H121,"0")+IFERROR(Y122/H122,"0")+IFERROR(Y123/H123,"0")+IFERROR(Y124/H124,"0")+IFERROR(Y125/H125,"0")</f>
        <v>274</v>
      </c>
      <c r="Z126" s="579">
        <f>IFERROR(IF(Z120="",0,Z120),"0")+IFERROR(IF(Z121="",0,Z121),"0")+IFERROR(IF(Z122="",0,Z122),"0")+IFERROR(IF(Z123="",0,Z123),"0")+IFERROR(IF(Z124="",0,Z124),"0")+IFERROR(IF(Z125="",0,Z125),"0")</f>
        <v>1.7837400000000001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72</v>
      </c>
      <c r="Q127" s="597"/>
      <c r="R127" s="597"/>
      <c r="S127" s="597"/>
      <c r="T127" s="597"/>
      <c r="U127" s="597"/>
      <c r="V127" s="598"/>
      <c r="W127" s="37" t="s">
        <v>70</v>
      </c>
      <c r="X127" s="579">
        <f>IFERROR(SUM(X120:X125),"0")</f>
        <v>739.80000000000007</v>
      </c>
      <c r="Y127" s="579">
        <f>IFERROR(SUM(Y120:Y125),"0")</f>
        <v>739.80000000000007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177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241</v>
      </c>
      <c r="B129" s="54" t="s">
        <v>242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244</v>
      </c>
      <c r="B130" s="54" t="s">
        <v>245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72</v>
      </c>
      <c r="Q131" s="597"/>
      <c r="R131" s="597"/>
      <c r="S131" s="597"/>
      <c r="T131" s="597"/>
      <c r="U131" s="597"/>
      <c r="V131" s="598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72</v>
      </c>
      <c r="Q132" s="597"/>
      <c r="R132" s="597"/>
      <c r="S132" s="597"/>
      <c r="T132" s="597"/>
      <c r="U132" s="597"/>
      <c r="V132" s="598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247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103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248</v>
      </c>
      <c r="B135" s="54" t="s">
        <v>249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248</v>
      </c>
      <c r="B136" s="54" t="s">
        <v>251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72</v>
      </c>
      <c r="Q137" s="597"/>
      <c r="R137" s="597"/>
      <c r="S137" s="597"/>
      <c r="T137" s="597"/>
      <c r="U137" s="597"/>
      <c r="V137" s="598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hidden="1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72</v>
      </c>
      <c r="Q138" s="597"/>
      <c r="R138" s="597"/>
      <c r="S138" s="597"/>
      <c r="T138" s="597"/>
      <c r="U138" s="597"/>
      <c r="V138" s="598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hidden="1" customHeight="1" x14ac:dyDescent="0.25">
      <c r="A139" s="581" t="s">
        <v>64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252</v>
      </c>
      <c r="B140" s="54" t="s">
        <v>253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hidden="1" customHeight="1" x14ac:dyDescent="0.25">
      <c r="A141" s="54" t="s">
        <v>252</v>
      </c>
      <c r="B141" s="54" t="s">
        <v>255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70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72</v>
      </c>
      <c r="Q142" s="597"/>
      <c r="R142" s="597"/>
      <c r="S142" s="597"/>
      <c r="T142" s="597"/>
      <c r="U142" s="597"/>
      <c r="V142" s="598"/>
      <c r="W142" s="37" t="s">
        <v>73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hidden="1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72</v>
      </c>
      <c r="Q143" s="597"/>
      <c r="R143" s="597"/>
      <c r="S143" s="597"/>
      <c r="T143" s="597"/>
      <c r="U143" s="597"/>
      <c r="V143" s="598"/>
      <c r="W143" s="37" t="s">
        <v>70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hidden="1" customHeight="1" x14ac:dyDescent="0.25">
      <c r="A144" s="581" t="s">
        <v>74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256</v>
      </c>
      <c r="B145" s="54" t="s">
        <v>257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hidden="1" customHeight="1" x14ac:dyDescent="0.25">
      <c r="A146" s="54" t="s">
        <v>256</v>
      </c>
      <c r="B146" s="54" t="s">
        <v>258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70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72</v>
      </c>
      <c r="Q147" s="597"/>
      <c r="R147" s="597"/>
      <c r="S147" s="597"/>
      <c r="T147" s="597"/>
      <c r="U147" s="597"/>
      <c r="V147" s="598"/>
      <c r="W147" s="37" t="s">
        <v>73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hidden="1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72</v>
      </c>
      <c r="Q148" s="597"/>
      <c r="R148" s="597"/>
      <c r="S148" s="597"/>
      <c r="T148" s="597"/>
      <c r="U148" s="597"/>
      <c r="V148" s="598"/>
      <c r="W148" s="37" t="s">
        <v>70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hidden="1" customHeight="1" x14ac:dyDescent="0.25">
      <c r="A149" s="593" t="s">
        <v>101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103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259</v>
      </c>
      <c r="B151" s="54" t="s">
        <v>260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72</v>
      </c>
      <c r="Q152" s="597"/>
      <c r="R152" s="597"/>
      <c r="S152" s="597"/>
      <c r="T152" s="597"/>
      <c r="U152" s="597"/>
      <c r="V152" s="598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72</v>
      </c>
      <c r="Q153" s="597"/>
      <c r="R153" s="597"/>
      <c r="S153" s="597"/>
      <c r="T153" s="597"/>
      <c r="U153" s="597"/>
      <c r="V153" s="598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64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262</v>
      </c>
      <c r="B155" s="54" t="s">
        <v>263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265</v>
      </c>
      <c r="B156" s="54" t="s">
        <v>266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268</v>
      </c>
      <c r="B157" s="54" t="s">
        <v>269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72</v>
      </c>
      <c r="Q158" s="597"/>
      <c r="R158" s="597"/>
      <c r="S158" s="597"/>
      <c r="T158" s="597"/>
      <c r="U158" s="597"/>
      <c r="V158" s="598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72</v>
      </c>
      <c r="Q159" s="597"/>
      <c r="R159" s="597"/>
      <c r="S159" s="597"/>
      <c r="T159" s="597"/>
      <c r="U159" s="597"/>
      <c r="V159" s="598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271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272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142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273</v>
      </c>
      <c r="B163" s="54" t="s">
        <v>274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72</v>
      </c>
      <c r="Q164" s="597"/>
      <c r="R164" s="597"/>
      <c r="S164" s="597"/>
      <c r="T164" s="597"/>
      <c r="U164" s="597"/>
      <c r="V164" s="598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72</v>
      </c>
      <c r="Q165" s="597"/>
      <c r="R165" s="597"/>
      <c r="S165" s="597"/>
      <c r="T165" s="597"/>
      <c r="U165" s="597"/>
      <c r="V165" s="598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64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hidden="1" customHeight="1" x14ac:dyDescent="0.25">
      <c r="A167" s="54" t="s">
        <v>276</v>
      </c>
      <c r="B167" s="54" t="s">
        <v>277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hidden="1" customHeight="1" x14ac:dyDescent="0.25">
      <c r="A173" s="54" t="s">
        <v>292</v>
      </c>
      <c r="B173" s="54" t="s">
        <v>293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294</v>
      </c>
      <c r="B174" s="54" t="s">
        <v>295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296</v>
      </c>
      <c r="B175" s="54" t="s">
        <v>297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idden="1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72</v>
      </c>
      <c r="Q176" s="597"/>
      <c r="R176" s="597"/>
      <c r="S176" s="597"/>
      <c r="T176" s="597"/>
      <c r="U176" s="597"/>
      <c r="V176" s="598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hidden="1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72</v>
      </c>
      <c r="Q177" s="597"/>
      <c r="R177" s="597"/>
      <c r="S177" s="597"/>
      <c r="T177" s="597"/>
      <c r="U177" s="597"/>
      <c r="V177" s="598"/>
      <c r="W177" s="37" t="s">
        <v>70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hidden="1" customHeight="1" x14ac:dyDescent="0.25">
      <c r="A178" s="581" t="s">
        <v>95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299</v>
      </c>
      <c r="B179" s="54" t="s">
        <v>300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72</v>
      </c>
      <c r="Q182" s="597"/>
      <c r="R182" s="597"/>
      <c r="S182" s="597"/>
      <c r="T182" s="597"/>
      <c r="U182" s="597"/>
      <c r="V182" s="598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72</v>
      </c>
      <c r="Q183" s="597"/>
      <c r="R183" s="597"/>
      <c r="S183" s="597"/>
      <c r="T183" s="597"/>
      <c r="U183" s="597"/>
      <c r="V183" s="598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309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310</v>
      </c>
      <c r="B185" s="54" t="s">
        <v>311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72</v>
      </c>
      <c r="Q186" s="597"/>
      <c r="R186" s="597"/>
      <c r="S186" s="597"/>
      <c r="T186" s="597"/>
      <c r="U186" s="597"/>
      <c r="V186" s="598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72</v>
      </c>
      <c r="Q187" s="597"/>
      <c r="R187" s="597"/>
      <c r="S187" s="597"/>
      <c r="T187" s="597"/>
      <c r="U187" s="597"/>
      <c r="V187" s="598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312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103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313</v>
      </c>
      <c r="B190" s="54" t="s">
        <v>314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72</v>
      </c>
      <c r="Q192" s="597"/>
      <c r="R192" s="597"/>
      <c r="S192" s="597"/>
      <c r="T192" s="597"/>
      <c r="U192" s="597"/>
      <c r="V192" s="598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72</v>
      </c>
      <c r="Q193" s="597"/>
      <c r="R193" s="597"/>
      <c r="S193" s="597"/>
      <c r="T193" s="597"/>
      <c r="U193" s="597"/>
      <c r="V193" s="598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142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318</v>
      </c>
      <c r="B195" s="54" t="s">
        <v>319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321</v>
      </c>
      <c r="B196" s="54" t="s">
        <v>322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72</v>
      </c>
      <c r="Q197" s="597"/>
      <c r="R197" s="597"/>
      <c r="S197" s="597"/>
      <c r="T197" s="597"/>
      <c r="U197" s="597"/>
      <c r="V197" s="598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72</v>
      </c>
      <c r="Q198" s="597"/>
      <c r="R198" s="597"/>
      <c r="S198" s="597"/>
      <c r="T198" s="597"/>
      <c r="U198" s="597"/>
      <c r="V198" s="598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64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hidden="1" customHeight="1" x14ac:dyDescent="0.25">
      <c r="A200" s="54" t="s">
        <v>323</v>
      </c>
      <c r="B200" s="54" t="s">
        <v>324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hidden="1" customHeight="1" x14ac:dyDescent="0.25">
      <c r="A201" s="54" t="s">
        <v>326</v>
      </c>
      <c r="B201" s="54" t="s">
        <v>327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77">
        <v>169.2</v>
      </c>
      <c r="Y204" s="578">
        <f t="shared" si="31"/>
        <v>169.20000000000002</v>
      </c>
      <c r="Z204" s="36">
        <f>IFERROR(IF(Y204=0,"",ROUNDUP(Y204/H204,0)*0.00502),"")</f>
        <v>0.47188000000000002</v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181.42</v>
      </c>
      <c r="BN204" s="64">
        <f t="shared" si="33"/>
        <v>181.42000000000002</v>
      </c>
      <c r="BO204" s="64">
        <f t="shared" si="34"/>
        <v>0.40170940170940167</v>
      </c>
      <c r="BP204" s="64">
        <f t="shared" si="35"/>
        <v>0.40170940170940184</v>
      </c>
    </row>
    <row r="205" spans="1:68" ht="27" hidden="1" customHeight="1" x14ac:dyDescent="0.25">
      <c r="A205" s="54" t="s">
        <v>337</v>
      </c>
      <c r="B205" s="54" t="s">
        <v>338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70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70</v>
      </c>
      <c r="X206" s="577">
        <v>21.6</v>
      </c>
      <c r="Y206" s="578">
        <f t="shared" si="31"/>
        <v>21.6</v>
      </c>
      <c r="Z206" s="36">
        <f>IFERROR(IF(Y206=0,"",ROUNDUP(Y206/H206,0)*0.00502),"")</f>
        <v>6.0240000000000002E-2</v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22.8</v>
      </c>
      <c r="BN206" s="64">
        <f t="shared" si="33"/>
        <v>22.8</v>
      </c>
      <c r="BO206" s="64">
        <f t="shared" si="34"/>
        <v>5.1282051282051287E-2</v>
      </c>
      <c r="BP206" s="64">
        <f t="shared" si="35"/>
        <v>5.1282051282051287E-2</v>
      </c>
    </row>
    <row r="207" spans="1:68" ht="27" hidden="1" customHeight="1" x14ac:dyDescent="0.25">
      <c r="A207" s="54" t="s">
        <v>341</v>
      </c>
      <c r="B207" s="54" t="s">
        <v>342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72</v>
      </c>
      <c r="Q208" s="597"/>
      <c r="R208" s="597"/>
      <c r="S208" s="597"/>
      <c r="T208" s="597"/>
      <c r="U208" s="597"/>
      <c r="V208" s="598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105.99999999999999</v>
      </c>
      <c r="Y208" s="579">
        <f>IFERROR(Y200/H200,"0")+IFERROR(Y201/H201,"0")+IFERROR(Y202/H202,"0")+IFERROR(Y203/H203,"0")+IFERROR(Y204/H204,"0")+IFERROR(Y205/H205,"0")+IFERROR(Y206/H206,"0")+IFERROR(Y207/H207,"0")</f>
        <v>106.00000000000001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0.53212000000000004</v>
      </c>
      <c r="AA208" s="580"/>
      <c r="AB208" s="580"/>
      <c r="AC208" s="580"/>
    </row>
    <row r="209" spans="1:68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72</v>
      </c>
      <c r="Q209" s="597"/>
      <c r="R209" s="597"/>
      <c r="S209" s="597"/>
      <c r="T209" s="597"/>
      <c r="U209" s="597"/>
      <c r="V209" s="598"/>
      <c r="W209" s="37" t="s">
        <v>70</v>
      </c>
      <c r="X209" s="579">
        <f>IFERROR(SUM(X200:X207),"0")</f>
        <v>190.79999999999998</v>
      </c>
      <c r="Y209" s="579">
        <f>IFERROR(SUM(Y200:Y207),"0")</f>
        <v>190.8</v>
      </c>
      <c r="Z209" s="37"/>
      <c r="AA209" s="580"/>
      <c r="AB209" s="580"/>
      <c r="AC209" s="580"/>
    </row>
    <row r="210" spans="1:68" ht="14.25" hidden="1" customHeight="1" x14ac:dyDescent="0.25">
      <c r="A210" s="581" t="s">
        <v>74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343</v>
      </c>
      <c r="B211" s="54" t="s">
        <v>344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77">
        <v>360</v>
      </c>
      <c r="Y214" s="578">
        <f t="shared" si="36"/>
        <v>360</v>
      </c>
      <c r="Z214" s="36">
        <f t="shared" ref="Z214:Z219" si="41">IFERROR(IF(Y214=0,"",ROUNDUP(Y214/H214,0)*0.00651),"")</f>
        <v>0.97650000000000003</v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400.5</v>
      </c>
      <c r="BN214" s="64">
        <f t="shared" si="38"/>
        <v>400.5</v>
      </c>
      <c r="BO214" s="64">
        <f t="shared" si="39"/>
        <v>0.82417582417582425</v>
      </c>
      <c r="BP214" s="64">
        <f t="shared" si="40"/>
        <v>0.82417582417582425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77">
        <v>218.4</v>
      </c>
      <c r="Y216" s="578">
        <f t="shared" si="36"/>
        <v>218.4</v>
      </c>
      <c r="Z216" s="36">
        <f t="shared" si="41"/>
        <v>0.59240999999999999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241.33200000000002</v>
      </c>
      <c r="BN216" s="64">
        <f t="shared" si="38"/>
        <v>241.33200000000002</v>
      </c>
      <c r="BO216" s="64">
        <f t="shared" si="39"/>
        <v>0.5</v>
      </c>
      <c r="BP216" s="64">
        <f t="shared" si="40"/>
        <v>0.5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361</v>
      </c>
      <c r="B218" s="54" t="s">
        <v>362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364</v>
      </c>
      <c r="B219" s="54" t="s">
        <v>365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72</v>
      </c>
      <c r="Q220" s="597"/>
      <c r="R220" s="597"/>
      <c r="S220" s="597"/>
      <c r="T220" s="597"/>
      <c r="U220" s="597"/>
      <c r="V220" s="598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241</v>
      </c>
      <c r="Y220" s="579">
        <f>IFERROR(Y211/H211,"0")+IFERROR(Y212/H212,"0")+IFERROR(Y213/H213,"0")+IFERROR(Y214/H214,"0")+IFERROR(Y215/H215,"0")+IFERROR(Y216/H216,"0")+IFERROR(Y217/H217,"0")+IFERROR(Y218/H218,"0")+IFERROR(Y219/H219,"0")</f>
        <v>241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1.56891</v>
      </c>
      <c r="AA220" s="580"/>
      <c r="AB220" s="580"/>
      <c r="AC220" s="580"/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72</v>
      </c>
      <c r="Q221" s="597"/>
      <c r="R221" s="597"/>
      <c r="S221" s="597"/>
      <c r="T221" s="597"/>
      <c r="U221" s="597"/>
      <c r="V221" s="598"/>
      <c r="W221" s="37" t="s">
        <v>70</v>
      </c>
      <c r="X221" s="579">
        <f>IFERROR(SUM(X211:X219),"0")</f>
        <v>578.4</v>
      </c>
      <c r="Y221" s="579">
        <f>IFERROR(SUM(Y211:Y219),"0")</f>
        <v>578.4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177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367</v>
      </c>
      <c r="B223" s="54" t="s">
        <v>368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idden="1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72</v>
      </c>
      <c r="Q225" s="597"/>
      <c r="R225" s="597"/>
      <c r="S225" s="597"/>
      <c r="T225" s="597"/>
      <c r="U225" s="597"/>
      <c r="V225" s="598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hidden="1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72</v>
      </c>
      <c r="Q226" s="597"/>
      <c r="R226" s="597"/>
      <c r="S226" s="597"/>
      <c r="T226" s="597"/>
      <c r="U226" s="597"/>
      <c r="V226" s="598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hidden="1" customHeight="1" x14ac:dyDescent="0.25">
      <c r="A227" s="593" t="s">
        <v>373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103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374</v>
      </c>
      <c r="B229" s="54" t="s">
        <v>375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387</v>
      </c>
      <c r="B234" s="54" t="s">
        <v>388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72</v>
      </c>
      <c r="Q235" s="597"/>
      <c r="R235" s="597"/>
      <c r="S235" s="597"/>
      <c r="T235" s="597"/>
      <c r="U235" s="597"/>
      <c r="V235" s="598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hidden="1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72</v>
      </c>
      <c r="Q236" s="597"/>
      <c r="R236" s="597"/>
      <c r="S236" s="597"/>
      <c r="T236" s="597"/>
      <c r="U236" s="597"/>
      <c r="V236" s="598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hidden="1" customHeight="1" x14ac:dyDescent="0.25">
      <c r="A237" s="581" t="s">
        <v>142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389</v>
      </c>
      <c r="B238" s="54" t="s">
        <v>390</v>
      </c>
      <c r="C238" s="31">
        <v>4301020340</v>
      </c>
      <c r="D238" s="591">
        <v>4680115885721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588"/>
      <c r="R238" s="588"/>
      <c r="S238" s="588"/>
      <c r="T238" s="589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389</v>
      </c>
      <c r="B239" s="54" t="s">
        <v>392</v>
      </c>
      <c r="C239" s="31">
        <v>4301020377</v>
      </c>
      <c r="D239" s="591">
        <v>4680115885981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588"/>
      <c r="R239" s="588"/>
      <c r="S239" s="588"/>
      <c r="T239" s="589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72</v>
      </c>
      <c r="Q240" s="597"/>
      <c r="R240" s="597"/>
      <c r="S240" s="597"/>
      <c r="T240" s="597"/>
      <c r="U240" s="597"/>
      <c r="V240" s="598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72</v>
      </c>
      <c r="Q241" s="597"/>
      <c r="R241" s="597"/>
      <c r="S241" s="597"/>
      <c r="T241" s="597"/>
      <c r="U241" s="597"/>
      <c r="V241" s="598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393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394</v>
      </c>
      <c r="B243" s="54" t="s">
        <v>395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72</v>
      </c>
      <c r="Q244" s="597"/>
      <c r="R244" s="597"/>
      <c r="S244" s="597"/>
      <c r="T244" s="597"/>
      <c r="U244" s="597"/>
      <c r="V244" s="598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72</v>
      </c>
      <c r="Q245" s="597"/>
      <c r="R245" s="597"/>
      <c r="S245" s="597"/>
      <c r="T245" s="597"/>
      <c r="U245" s="597"/>
      <c r="V245" s="598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397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398</v>
      </c>
      <c r="B247" s="54" t="s">
        <v>399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407</v>
      </c>
      <c r="B251" s="54" t="s">
        <v>408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hidden="1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hidden="1" customHeight="1" x14ac:dyDescent="0.25">
      <c r="A254" s="593" t="s">
        <v>409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103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410</v>
      </c>
      <c r="B256" s="54" t="s">
        <v>411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413</v>
      </c>
      <c r="B257" s="54" t="s">
        <v>414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416</v>
      </c>
      <c r="B258" s="54" t="s">
        <v>417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419</v>
      </c>
      <c r="B259" s="54" t="s">
        <v>420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422</v>
      </c>
      <c r="B260" s="54" t="s">
        <v>423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425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103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426</v>
      </c>
      <c r="B265" s="54" t="s">
        <v>427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428</v>
      </c>
      <c r="B266" s="54" t="s">
        <v>429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431</v>
      </c>
      <c r="B267" s="54" t="s">
        <v>432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434</v>
      </c>
      <c r="B268" s="54" t="s">
        <v>435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9" t="s">
        <v>436</v>
      </c>
      <c r="Q268" s="588"/>
      <c r="R268" s="588"/>
      <c r="S268" s="588"/>
      <c r="T268" s="589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438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439</v>
      </c>
      <c r="B273" s="54" t="s">
        <v>440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442</v>
      </c>
      <c r="B274" s="54" t="s">
        <v>443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445</v>
      </c>
      <c r="B275" s="54" t="s">
        <v>446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128</v>
      </c>
      <c r="M275" s="33" t="s">
        <v>78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130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hidden="1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hidden="1" customHeight="1" x14ac:dyDescent="0.25">
      <c r="A278" s="593" t="s">
        <v>448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64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449</v>
      </c>
      <c r="B280" s="54" t="s">
        <v>450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74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452</v>
      </c>
      <c r="B284" s="54" t="s">
        <v>453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455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74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456</v>
      </c>
      <c r="B289" s="54" t="s">
        <v>457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459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103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460</v>
      </c>
      <c r="B294" s="54" t="s">
        <v>461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72</v>
      </c>
      <c r="Q295" s="597"/>
      <c r="R295" s="597"/>
      <c r="S295" s="597"/>
      <c r="T295" s="597"/>
      <c r="U295" s="597"/>
      <c r="V295" s="598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72</v>
      </c>
      <c r="Q296" s="597"/>
      <c r="R296" s="597"/>
      <c r="S296" s="597"/>
      <c r="T296" s="597"/>
      <c r="U296" s="597"/>
      <c r="V296" s="598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464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103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465</v>
      </c>
      <c r="B299" s="54" t="s">
        <v>466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468</v>
      </c>
      <c r="B300" s="54" t="s">
        <v>469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468</v>
      </c>
      <c r="B301" s="54" t="s">
        <v>472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/>
      <c r="M301" s="33" t="s">
        <v>78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473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72</v>
      </c>
      <c r="Q305" s="597"/>
      <c r="R305" s="597"/>
      <c r="S305" s="597"/>
      <c r="T305" s="597"/>
      <c r="U305" s="597"/>
      <c r="V305" s="598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72</v>
      </c>
      <c r="Q306" s="597"/>
      <c r="R306" s="597"/>
      <c r="S306" s="597"/>
      <c r="T306" s="597"/>
      <c r="U306" s="597"/>
      <c r="V306" s="598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81" t="s">
        <v>64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72</v>
      </c>
      <c r="Q315" s="597"/>
      <c r="R315" s="597"/>
      <c r="S315" s="597"/>
      <c r="T315" s="597"/>
      <c r="U315" s="597"/>
      <c r="V315" s="598"/>
      <c r="W315" s="37" t="s">
        <v>73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hidden="1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72</v>
      </c>
      <c r="Q316" s="597"/>
      <c r="R316" s="597"/>
      <c r="S316" s="597"/>
      <c r="T316" s="597"/>
      <c r="U316" s="597"/>
      <c r="V316" s="598"/>
      <c r="W316" s="37" t="s">
        <v>70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hidden="1" customHeight="1" x14ac:dyDescent="0.25">
      <c r="A317" s="581" t="s">
        <v>74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hidden="1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70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hidden="1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177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hidden="1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70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hidden="1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72</v>
      </c>
      <c r="Q329" s="597"/>
      <c r="R329" s="597"/>
      <c r="S329" s="597"/>
      <c r="T329" s="597"/>
      <c r="U329" s="597"/>
      <c r="V329" s="598"/>
      <c r="W329" s="37" t="s">
        <v>73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hidden="1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72</v>
      </c>
      <c r="Q330" s="597"/>
      <c r="R330" s="597"/>
      <c r="S330" s="597"/>
      <c r="T330" s="597"/>
      <c r="U330" s="597"/>
      <c r="V330" s="598"/>
      <c r="W330" s="37" t="s">
        <v>70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hidden="1" customHeight="1" x14ac:dyDescent="0.25">
      <c r="A331" s="581" t="s">
        <v>95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4" t="s">
        <v>527</v>
      </c>
      <c r="Q332" s="588"/>
      <c r="R332" s="588"/>
      <c r="S332" s="588"/>
      <c r="T332" s="589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09" t="s">
        <v>531</v>
      </c>
      <c r="Q333" s="588"/>
      <c r="R333" s="588"/>
      <c r="S333" s="588"/>
      <c r="T333" s="589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72</v>
      </c>
      <c r="Q336" s="597"/>
      <c r="R336" s="597"/>
      <c r="S336" s="597"/>
      <c r="T336" s="597"/>
      <c r="U336" s="597"/>
      <c r="V336" s="598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hidden="1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72</v>
      </c>
      <c r="Q337" s="597"/>
      <c r="R337" s="597"/>
      <c r="S337" s="597"/>
      <c r="T337" s="597"/>
      <c r="U337" s="597"/>
      <c r="V337" s="598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538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72</v>
      </c>
      <c r="Q342" s="597"/>
      <c r="R342" s="597"/>
      <c r="S342" s="597"/>
      <c r="T342" s="597"/>
      <c r="U342" s="597"/>
      <c r="V342" s="598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72</v>
      </c>
      <c r="Q343" s="597"/>
      <c r="R343" s="597"/>
      <c r="S343" s="597"/>
      <c r="T343" s="597"/>
      <c r="U343" s="597"/>
      <c r="V343" s="598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547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74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70</v>
      </c>
      <c r="X347" s="577">
        <v>1663.2</v>
      </c>
      <c r="Y347" s="578">
        <f>IFERROR(IF(X347="",0,CEILING((X347/$H347),1)*$H347),"")</f>
        <v>1663.2</v>
      </c>
      <c r="Z347" s="36">
        <f>IFERROR(IF(Y347=0,"",ROUNDUP(Y347/H347,0)*0.00651),"")</f>
        <v>5.1559200000000001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1862.7839999999999</v>
      </c>
      <c r="BN347" s="64">
        <f>IFERROR(Y347*I347/H347,"0")</f>
        <v>1862.7839999999999</v>
      </c>
      <c r="BO347" s="64">
        <f>IFERROR(1/J347*(X347/H347),"0")</f>
        <v>4.3516483516483522</v>
      </c>
      <c r="BP347" s="64">
        <f>IFERROR(1/J347*(Y347/H347),"0")</f>
        <v>4.3516483516483522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70</v>
      </c>
      <c r="X348" s="577">
        <v>283.5</v>
      </c>
      <c r="Y348" s="578">
        <f>IFERROR(IF(X348="",0,CEILING((X348/$H348),1)*$H348),"")</f>
        <v>283.5</v>
      </c>
      <c r="Z348" s="36">
        <f>IFERROR(IF(Y348=0,"",ROUNDUP(Y348/H348,0)*0.00651),"")</f>
        <v>0.87885000000000002</v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315.89999999999998</v>
      </c>
      <c r="BN348" s="64">
        <f>IFERROR(Y348*I348/H348,"0")</f>
        <v>315.89999999999998</v>
      </c>
      <c r="BO348" s="64">
        <f>IFERROR(1/J348*(X348/H348),"0")</f>
        <v>0.74175824175824179</v>
      </c>
      <c r="BP348" s="64">
        <f>IFERROR(1/J348*(Y348/H348),"0")</f>
        <v>0.74175824175824179</v>
      </c>
    </row>
    <row r="349" spans="1:68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72</v>
      </c>
      <c r="Q349" s="597"/>
      <c r="R349" s="597"/>
      <c r="S349" s="597"/>
      <c r="T349" s="597"/>
      <c r="U349" s="597"/>
      <c r="V349" s="598"/>
      <c r="W349" s="37" t="s">
        <v>73</v>
      </c>
      <c r="X349" s="579">
        <f>IFERROR(X346/H346,"0")+IFERROR(X347/H347,"0")+IFERROR(X348/H348,"0")</f>
        <v>927</v>
      </c>
      <c r="Y349" s="579">
        <f>IFERROR(Y346/H346,"0")+IFERROR(Y347/H347,"0")+IFERROR(Y348/H348,"0")</f>
        <v>927</v>
      </c>
      <c r="Z349" s="579">
        <f>IFERROR(IF(Z346="",0,Z346),"0")+IFERROR(IF(Z347="",0,Z347),"0")+IFERROR(IF(Z348="",0,Z348),"0")</f>
        <v>6.03477</v>
      </c>
      <c r="AA349" s="580"/>
      <c r="AB349" s="580"/>
      <c r="AC349" s="58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72</v>
      </c>
      <c r="Q350" s="597"/>
      <c r="R350" s="597"/>
      <c r="S350" s="597"/>
      <c r="T350" s="597"/>
      <c r="U350" s="597"/>
      <c r="V350" s="598"/>
      <c r="W350" s="37" t="s">
        <v>70</v>
      </c>
      <c r="X350" s="579">
        <f>IFERROR(SUM(X346:X348),"0")</f>
        <v>1946.7</v>
      </c>
      <c r="Y350" s="579">
        <f>IFERROR(SUM(Y346:Y348),"0")</f>
        <v>1946.7</v>
      </c>
      <c r="Z350" s="37"/>
      <c r="AA350" s="580"/>
      <c r="AB350" s="580"/>
      <c r="AC350" s="580"/>
    </row>
    <row r="351" spans="1:68" ht="27.75" hidden="1" customHeight="1" x14ac:dyDescent="0.2">
      <c r="A351" s="600" t="s">
        <v>557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558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103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hidden="1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112</v>
      </c>
      <c r="M354" s="33" t="s">
        <v>68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77">
        <v>0</v>
      </c>
      <c r="Y354" s="578">
        <f t="shared" ref="Y354:Y360" si="57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3" t="s">
        <v>561</v>
      </c>
      <c r="AG354" s="64"/>
      <c r="AJ354" s="68" t="s">
        <v>113</v>
      </c>
      <c r="AK354" s="68">
        <v>720</v>
      </c>
      <c r="BB354" s="404" t="s">
        <v>1</v>
      </c>
      <c r="BM354" s="64">
        <f t="shared" ref="BM354:BM360" si="58">IFERROR(X354*I354/H354,"0")</f>
        <v>0</v>
      </c>
      <c r="BN354" s="64">
        <f t="shared" ref="BN354:BN360" si="59">IFERROR(Y354*I354/H354,"0")</f>
        <v>0</v>
      </c>
      <c r="BO354" s="64">
        <f t="shared" ref="BO354:BO360" si="60">IFERROR(1/J354*(X354/H354),"0")</f>
        <v>0</v>
      </c>
      <c r="BP354" s="64">
        <f t="shared" ref="BP354:BP360" si="61">IFERROR(1/J354*(Y354/H354),"0")</f>
        <v>0</v>
      </c>
    </row>
    <row r="355" spans="1:68" ht="27" hidden="1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112</v>
      </c>
      <c r="M355" s="33" t="s">
        <v>68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70</v>
      </c>
      <c r="X355" s="577">
        <v>0</v>
      </c>
      <c r="Y355" s="578">
        <f t="shared" si="57"/>
        <v>0</v>
      </c>
      <c r="Z355" s="36" t="str">
        <f>IFERROR(IF(Y355=0,"",ROUNDUP(Y355/H355,0)*0.02175),"")</f>
        <v/>
      </c>
      <c r="AA355" s="56"/>
      <c r="AB355" s="57"/>
      <c r="AC355" s="405" t="s">
        <v>564</v>
      </c>
      <c r="AG355" s="64"/>
      <c r="AJ355" s="68" t="s">
        <v>113</v>
      </c>
      <c r="AK355" s="68">
        <v>720</v>
      </c>
      <c r="BB355" s="406" t="s">
        <v>1</v>
      </c>
      <c r="BM355" s="64">
        <f t="shared" si="58"/>
        <v>0</v>
      </c>
      <c r="BN355" s="64">
        <f t="shared" si="59"/>
        <v>0</v>
      </c>
      <c r="BO355" s="64">
        <f t="shared" si="60"/>
        <v>0</v>
      </c>
      <c r="BP355" s="64">
        <f t="shared" si="61"/>
        <v>0</v>
      </c>
    </row>
    <row r="356" spans="1:68" ht="27" hidden="1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70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hidden="1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112</v>
      </c>
      <c r="M357" s="33" t="s">
        <v>68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113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hidden="1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hidden="1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9">
        <f>IFERROR(X354/H354,"0")+IFERROR(X355/H355,"0")+IFERROR(X356/H356,"0")+IFERROR(X357/H357,"0")+IFERROR(X358/H358,"0")+IFERROR(X359/H359,"0")+IFERROR(X360/H360,"0")</f>
        <v>0</v>
      </c>
      <c r="Y361" s="579">
        <f>IFERROR(Y354/H354,"0")+IFERROR(Y355/H355,"0")+IFERROR(Y356/H356,"0")+IFERROR(Y357/H357,"0")+IFERROR(Y358/H358,"0")+IFERROR(Y359/H359,"0")+IFERROR(Y360/H360,"0")</f>
        <v>0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0</v>
      </c>
      <c r="AA361" s="580"/>
      <c r="AB361" s="580"/>
      <c r="AC361" s="580"/>
    </row>
    <row r="362" spans="1:68" hidden="1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9">
        <f>IFERROR(SUM(X354:X360),"0")</f>
        <v>0</v>
      </c>
      <c r="Y362" s="579">
        <f>IFERROR(SUM(Y354:Y360),"0")</f>
        <v>0</v>
      </c>
      <c r="Z362" s="37"/>
      <c r="AA362" s="580"/>
      <c r="AB362" s="580"/>
      <c r="AC362" s="580"/>
    </row>
    <row r="363" spans="1:68" ht="14.25" hidden="1" customHeight="1" x14ac:dyDescent="0.25">
      <c r="A363" s="581" t="s">
        <v>142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hidden="1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112</v>
      </c>
      <c r="M364" s="33" t="s">
        <v>107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70</v>
      </c>
      <c r="X364" s="577">
        <v>0</v>
      </c>
      <c r="Y364" s="578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417" t="s">
        <v>580</v>
      </c>
      <c r="AG364" s="64"/>
      <c r="AJ364" s="68" t="s">
        <v>113</v>
      </c>
      <c r="AK364" s="68">
        <v>720</v>
      </c>
      <c r="BB364" s="41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16.5" hidden="1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9">
        <f>IFERROR(X364/H364,"0")+IFERROR(X365/H365,"0")</f>
        <v>0</v>
      </c>
      <c r="Y366" s="579">
        <f>IFERROR(Y364/H364,"0")+IFERROR(Y365/H365,"0")</f>
        <v>0</v>
      </c>
      <c r="Z366" s="579">
        <f>IFERROR(IF(Z364="",0,Z364),"0")+IFERROR(IF(Z365="",0,Z365),"0")</f>
        <v>0</v>
      </c>
      <c r="AA366" s="580"/>
      <c r="AB366" s="580"/>
      <c r="AC366" s="580"/>
    </row>
    <row r="367" spans="1:68" hidden="1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9">
        <f>IFERROR(SUM(X364:X365),"0")</f>
        <v>0</v>
      </c>
      <c r="Y367" s="579">
        <f>IFERROR(SUM(Y364:Y365),"0")</f>
        <v>0</v>
      </c>
      <c r="Z367" s="37"/>
      <c r="AA367" s="580"/>
      <c r="AB367" s="580"/>
      <c r="AC367" s="580"/>
    </row>
    <row r="368" spans="1:68" ht="14.25" hidden="1" customHeight="1" x14ac:dyDescent="0.25">
      <c r="A368" s="581" t="s">
        <v>74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177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hidden="1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72</v>
      </c>
      <c r="Q375" s="597"/>
      <c r="R375" s="597"/>
      <c r="S375" s="597"/>
      <c r="T375" s="597"/>
      <c r="U375" s="597"/>
      <c r="V375" s="598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hidden="1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72</v>
      </c>
      <c r="Q376" s="597"/>
      <c r="R376" s="597"/>
      <c r="S376" s="597"/>
      <c r="T376" s="597"/>
      <c r="U376" s="597"/>
      <c r="V376" s="598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hidden="1" customHeight="1" x14ac:dyDescent="0.25">
      <c r="A377" s="593" t="s">
        <v>592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103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hidden="1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hidden="1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64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74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hidden="1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70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hidden="1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177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72</v>
      </c>
      <c r="Q396" s="597"/>
      <c r="R396" s="597"/>
      <c r="S396" s="597"/>
      <c r="T396" s="597"/>
      <c r="U396" s="597"/>
      <c r="V396" s="598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72</v>
      </c>
      <c r="Q397" s="597"/>
      <c r="R397" s="597"/>
      <c r="S397" s="597"/>
      <c r="T397" s="597"/>
      <c r="U397" s="597"/>
      <c r="V397" s="598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614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615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64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4301031406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4301031382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hidden="1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hidden="1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hidden="1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hidden="1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idden="1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hidden="1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hidden="1" customHeight="1" x14ac:dyDescent="0.25">
      <c r="A413" s="581" t="s">
        <v>74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72</v>
      </c>
      <c r="Q416" s="597"/>
      <c r="R416" s="597"/>
      <c r="S416" s="597"/>
      <c r="T416" s="597"/>
      <c r="U416" s="597"/>
      <c r="V416" s="598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72</v>
      </c>
      <c r="Q417" s="597"/>
      <c r="R417" s="597"/>
      <c r="S417" s="597"/>
      <c r="T417" s="597"/>
      <c r="U417" s="597"/>
      <c r="V417" s="598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647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142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72</v>
      </c>
      <c r="Q422" s="597"/>
      <c r="R422" s="597"/>
      <c r="S422" s="597"/>
      <c r="T422" s="597"/>
      <c r="U422" s="597"/>
      <c r="V422" s="598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72</v>
      </c>
      <c r="Q423" s="597"/>
      <c r="R423" s="597"/>
      <c r="S423" s="597"/>
      <c r="T423" s="597"/>
      <c r="U423" s="597"/>
      <c r="V423" s="598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64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665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hidden="1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hidden="1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hidden="1" customHeight="1" x14ac:dyDescent="0.25">
      <c r="A436" s="593" t="s">
        <v>669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64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72</v>
      </c>
      <c r="Q439" s="597"/>
      <c r="R439" s="597"/>
      <c r="S439" s="597"/>
      <c r="T439" s="597"/>
      <c r="U439" s="597"/>
      <c r="V439" s="598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72</v>
      </c>
      <c r="Q440" s="597"/>
      <c r="R440" s="597"/>
      <c r="S440" s="597"/>
      <c r="T440" s="597"/>
      <c r="U440" s="597"/>
      <c r="V440" s="598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673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673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103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hidden="1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hidden="1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hidden="1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4301011778</v>
      </c>
      <c r="D451" s="591">
        <v>4680115880603</v>
      </c>
      <c r="E451" s="592"/>
      <c r="F451" s="576">
        <v>0.6</v>
      </c>
      <c r="G451" s="32">
        <v>6</v>
      </c>
      <c r="H451" s="576">
        <v>3.6</v>
      </c>
      <c r="I451" s="576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4301012035</v>
      </c>
      <c r="D452" s="591">
        <v>4680115880603</v>
      </c>
      <c r="E452" s="592"/>
      <c r="F452" s="576">
        <v>0.6</v>
      </c>
      <c r="G452" s="32">
        <v>8</v>
      </c>
      <c r="H452" s="576">
        <v>4.8</v>
      </c>
      <c r="I452" s="57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5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4301011784</v>
      </c>
      <c r="D455" s="591">
        <v>4607091389982</v>
      </c>
      <c r="E455" s="592"/>
      <c r="F455" s="576">
        <v>0.6</v>
      </c>
      <c r="G455" s="32">
        <v>6</v>
      </c>
      <c r="H455" s="576">
        <v>3.6</v>
      </c>
      <c r="I455" s="576">
        <v>3.81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60</v>
      </c>
      <c r="P455" s="6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IFERROR(IF(Y455=0,"",ROUNDUP(Y455/H455,0)*0.00902),"")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4301012034</v>
      </c>
      <c r="D456" s="591">
        <v>4607091389982</v>
      </c>
      <c r="E456" s="592"/>
      <c r="F456" s="576">
        <v>0.6</v>
      </c>
      <c r="G456" s="32">
        <v>8</v>
      </c>
      <c r="H456" s="576">
        <v>4.8</v>
      </c>
      <c r="I456" s="576">
        <v>6.96</v>
      </c>
      <c r="J456" s="32">
        <v>120</v>
      </c>
      <c r="K456" s="32" t="s">
        <v>111</v>
      </c>
      <c r="L456" s="32"/>
      <c r="M456" s="33" t="s">
        <v>107</v>
      </c>
      <c r="N456" s="33"/>
      <c r="O456" s="32">
        <v>60</v>
      </c>
      <c r="P456" s="8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IFERROR(IF(Y456=0,"",ROUNDUP(Y456/H456,0)*0.00937),"")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idden="1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72</v>
      </c>
      <c r="Q457" s="597"/>
      <c r="R457" s="597"/>
      <c r="S457" s="597"/>
      <c r="T457" s="597"/>
      <c r="U457" s="597"/>
      <c r="V457" s="598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580"/>
      <c r="AB457" s="580"/>
      <c r="AC457" s="580"/>
    </row>
    <row r="458" spans="1:68" hidden="1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72</v>
      </c>
      <c r="Q458" s="597"/>
      <c r="R458" s="597"/>
      <c r="S458" s="597"/>
      <c r="T458" s="597"/>
      <c r="U458" s="597"/>
      <c r="V458" s="598"/>
      <c r="W458" s="37" t="s">
        <v>70</v>
      </c>
      <c r="X458" s="579">
        <f>IFERROR(SUM(X444:X456),"0")</f>
        <v>0</v>
      </c>
      <c r="Y458" s="579">
        <f>IFERROR(SUM(Y444:Y456),"0")</f>
        <v>0</v>
      </c>
      <c r="Z458" s="37"/>
      <c r="AA458" s="580"/>
      <c r="AB458" s="580"/>
      <c r="AC458" s="580"/>
    </row>
    <row r="459" spans="1:68" ht="14.25" hidden="1" customHeight="1" x14ac:dyDescent="0.25">
      <c r="A459" s="581" t="s">
        <v>142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hidden="1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70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72</v>
      </c>
      <c r="Q463" s="597"/>
      <c r="R463" s="597"/>
      <c r="S463" s="597"/>
      <c r="T463" s="597"/>
      <c r="U463" s="597"/>
      <c r="V463" s="598"/>
      <c r="W463" s="37" t="s">
        <v>73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hidden="1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72</v>
      </c>
      <c r="Q464" s="597"/>
      <c r="R464" s="597"/>
      <c r="S464" s="597"/>
      <c r="T464" s="597"/>
      <c r="U464" s="597"/>
      <c r="V464" s="598"/>
      <c r="W464" s="37" t="s">
        <v>70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hidden="1" customHeight="1" x14ac:dyDescent="0.25">
      <c r="A465" s="581" t="s">
        <v>64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hidden="1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77">
        <v>0</v>
      </c>
      <c r="Y466" s="578">
        <f t="shared" ref="Y466:Y472" si="74">IFERROR(IF(X466="",0,CEILING((X466/$H466),1)*$H466),"")</f>
        <v>0</v>
      </c>
      <c r="Z466" s="36" t="str">
        <f>IFERROR(IF(Y466=0,"",ROUNDUP(Y466/H466,0)*0.01196),"")</f>
        <v/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0</v>
      </c>
      <c r="BN466" s="64">
        <f t="shared" ref="BN466:BN472" si="76">IFERROR(Y466*I466/H466,"0")</f>
        <v>0</v>
      </c>
      <c r="BO466" s="64">
        <f t="shared" ref="BO466:BO472" si="77">IFERROR(1/J466*(X466/H466),"0")</f>
        <v>0</v>
      </c>
      <c r="BP466" s="64">
        <f t="shared" ref="BP466:BP472" si="78">IFERROR(1/J466*(Y466/H466),"0")</f>
        <v>0</v>
      </c>
    </row>
    <row r="467" spans="1:68" ht="27" hidden="1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hidden="1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4301031351</v>
      </c>
      <c r="D469" s="591">
        <v>4680115882072</v>
      </c>
      <c r="E469" s="592"/>
      <c r="F469" s="576">
        <v>0.6</v>
      </c>
      <c r="G469" s="32">
        <v>6</v>
      </c>
      <c r="H469" s="576">
        <v>3.6</v>
      </c>
      <c r="I469" s="576">
        <v>3.81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720</v>
      </c>
      <c r="B470" s="54" t="s">
        <v>722</v>
      </c>
      <c r="C470" s="31">
        <v>4301031419</v>
      </c>
      <c r="D470" s="591">
        <v>4680115882072</v>
      </c>
      <c r="E470" s="592"/>
      <c r="F470" s="576">
        <v>0.6</v>
      </c>
      <c r="G470" s="32">
        <v>8</v>
      </c>
      <c r="H470" s="576">
        <v>4.8</v>
      </c>
      <c r="I470" s="576">
        <v>6.93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idden="1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72</v>
      </c>
      <c r="Q473" s="597"/>
      <c r="R473" s="597"/>
      <c r="S473" s="597"/>
      <c r="T473" s="597"/>
      <c r="U473" s="597"/>
      <c r="V473" s="598"/>
      <c r="W473" s="37" t="s">
        <v>73</v>
      </c>
      <c r="X473" s="579">
        <f>IFERROR(X466/H466,"0")+IFERROR(X467/H467,"0")+IFERROR(X468/H468,"0")+IFERROR(X469/H469,"0")+IFERROR(X470/H470,"0")+IFERROR(X471/H471,"0")+IFERROR(X472/H472,"0")</f>
        <v>0</v>
      </c>
      <c r="Y473" s="579">
        <f>IFERROR(Y466/H466,"0")+IFERROR(Y467/H467,"0")+IFERROR(Y468/H468,"0")+IFERROR(Y469/H469,"0")+IFERROR(Y470/H470,"0")+IFERROR(Y471/H471,"0")+IFERROR(Y472/H472,"0")</f>
        <v>0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</v>
      </c>
      <c r="AA473" s="580"/>
      <c r="AB473" s="580"/>
      <c r="AC473" s="580"/>
    </row>
    <row r="474" spans="1:68" hidden="1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72</v>
      </c>
      <c r="Q474" s="597"/>
      <c r="R474" s="597"/>
      <c r="S474" s="597"/>
      <c r="T474" s="597"/>
      <c r="U474" s="597"/>
      <c r="V474" s="598"/>
      <c r="W474" s="37" t="s">
        <v>70</v>
      </c>
      <c r="X474" s="579">
        <f>IFERROR(SUM(X466:X472),"0")</f>
        <v>0</v>
      </c>
      <c r="Y474" s="579">
        <f>IFERROR(SUM(Y466:Y472),"0")</f>
        <v>0</v>
      </c>
      <c r="Z474" s="37"/>
      <c r="AA474" s="580"/>
      <c r="AB474" s="580"/>
      <c r="AC474" s="580"/>
    </row>
    <row r="475" spans="1:68" ht="14.25" hidden="1" customHeight="1" x14ac:dyDescent="0.25">
      <c r="A475" s="581" t="s">
        <v>74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72</v>
      </c>
      <c r="Q479" s="597"/>
      <c r="R479" s="597"/>
      <c r="S479" s="597"/>
      <c r="T479" s="597"/>
      <c r="U479" s="597"/>
      <c r="V479" s="598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72</v>
      </c>
      <c r="Q480" s="597"/>
      <c r="R480" s="597"/>
      <c r="S480" s="597"/>
      <c r="T480" s="597"/>
      <c r="U480" s="597"/>
      <c r="V480" s="598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177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72</v>
      </c>
      <c r="Q483" s="597"/>
      <c r="R483" s="597"/>
      <c r="S483" s="597"/>
      <c r="T483" s="597"/>
      <c r="U483" s="597"/>
      <c r="V483" s="598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72</v>
      </c>
      <c r="Q484" s="597"/>
      <c r="R484" s="597"/>
      <c r="S484" s="597"/>
      <c r="T484" s="597"/>
      <c r="U484" s="597"/>
      <c r="V484" s="598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739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739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694" t="s">
        <v>742</v>
      </c>
      <c r="Q488" s="588"/>
      <c r="R488" s="588"/>
      <c r="S488" s="588"/>
      <c r="T488" s="589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746</v>
      </c>
      <c r="Q489" s="588"/>
      <c r="R489" s="588"/>
      <c r="S489" s="588"/>
      <c r="T489" s="589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63" t="s">
        <v>750</v>
      </c>
      <c r="Q490" s="588"/>
      <c r="R490" s="588"/>
      <c r="S490" s="588"/>
      <c r="T490" s="589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72</v>
      </c>
      <c r="Q491" s="597"/>
      <c r="R491" s="597"/>
      <c r="S491" s="597"/>
      <c r="T491" s="597"/>
      <c r="U491" s="597"/>
      <c r="V491" s="598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72</v>
      </c>
      <c r="Q492" s="597"/>
      <c r="R492" s="597"/>
      <c r="S492" s="597"/>
      <c r="T492" s="597"/>
      <c r="U492" s="597"/>
      <c r="V492" s="598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142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87" t="s">
        <v>754</v>
      </c>
      <c r="Q494" s="588"/>
      <c r="R494" s="588"/>
      <c r="S494" s="588"/>
      <c r="T494" s="589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36" t="s">
        <v>757</v>
      </c>
      <c r="Q495" s="588"/>
      <c r="R495" s="588"/>
      <c r="S495" s="588"/>
      <c r="T495" s="589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51" t="s">
        <v>761</v>
      </c>
      <c r="Q496" s="588"/>
      <c r="R496" s="588"/>
      <c r="S496" s="588"/>
      <c r="T496" s="589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903" t="s">
        <v>764</v>
      </c>
      <c r="Q497" s="588"/>
      <c r="R497" s="588"/>
      <c r="S497" s="588"/>
      <c r="T497" s="589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03" t="s">
        <v>768</v>
      </c>
      <c r="Q501" s="588"/>
      <c r="R501" s="588"/>
      <c r="S501" s="588"/>
      <c r="T501" s="589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37" t="s">
        <v>772</v>
      </c>
      <c r="Q502" s="588"/>
      <c r="R502" s="588"/>
      <c r="S502" s="588"/>
      <c r="T502" s="589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81" t="s">
        <v>74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hidden="1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4" t="s">
        <v>776</v>
      </c>
      <c r="Q506" s="588"/>
      <c r="R506" s="588"/>
      <c r="S506" s="588"/>
      <c r="T506" s="589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5" t="s">
        <v>776</v>
      </c>
      <c r="Q507" s="588"/>
      <c r="R507" s="588"/>
      <c r="S507" s="588"/>
      <c r="T507" s="589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72</v>
      </c>
      <c r="Q508" s="597"/>
      <c r="R508" s="597"/>
      <c r="S508" s="597"/>
      <c r="T508" s="597"/>
      <c r="U508" s="597"/>
      <c r="V508" s="598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hidden="1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72</v>
      </c>
      <c r="Q509" s="597"/>
      <c r="R509" s="597"/>
      <c r="S509" s="597"/>
      <c r="T509" s="597"/>
      <c r="U509" s="597"/>
      <c r="V509" s="598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177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779</v>
      </c>
      <c r="B511" s="54" t="s">
        <v>780</v>
      </c>
      <c r="C511" s="31">
        <v>4301060485</v>
      </c>
      <c r="D511" s="591">
        <v>4640242180120</v>
      </c>
      <c r="E511" s="592"/>
      <c r="F511" s="576">
        <v>1.3</v>
      </c>
      <c r="G511" s="32">
        <v>6</v>
      </c>
      <c r="H511" s="576">
        <v>7.8</v>
      </c>
      <c r="I511" s="576">
        <v>8.2349999999999994</v>
      </c>
      <c r="J511" s="32">
        <v>64</v>
      </c>
      <c r="K511" s="32" t="s">
        <v>106</v>
      </c>
      <c r="L511" s="32"/>
      <c r="M511" s="33" t="s">
        <v>78</v>
      </c>
      <c r="N511" s="33"/>
      <c r="O511" s="32">
        <v>40</v>
      </c>
      <c r="P511" s="773" t="s">
        <v>781</v>
      </c>
      <c r="Q511" s="588"/>
      <c r="R511" s="588"/>
      <c r="S511" s="588"/>
      <c r="T511" s="589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4301060496</v>
      </c>
      <c r="D512" s="591">
        <v>4640242180120</v>
      </c>
      <c r="E512" s="592"/>
      <c r="F512" s="576">
        <v>1.5</v>
      </c>
      <c r="G512" s="32">
        <v>6</v>
      </c>
      <c r="H512" s="576">
        <v>9</v>
      </c>
      <c r="I512" s="576">
        <v>9.4350000000000005</v>
      </c>
      <c r="J512" s="32">
        <v>64</v>
      </c>
      <c r="K512" s="32" t="s">
        <v>106</v>
      </c>
      <c r="L512" s="32"/>
      <c r="M512" s="33" t="s">
        <v>93</v>
      </c>
      <c r="N512" s="33"/>
      <c r="O512" s="32">
        <v>40</v>
      </c>
      <c r="P512" s="817" t="s">
        <v>784</v>
      </c>
      <c r="Q512" s="588"/>
      <c r="R512" s="588"/>
      <c r="S512" s="588"/>
      <c r="T512" s="589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4301060486</v>
      </c>
      <c r="D513" s="591">
        <v>4640242180137</v>
      </c>
      <c r="E513" s="592"/>
      <c r="F513" s="576">
        <v>1.3</v>
      </c>
      <c r="G513" s="32">
        <v>6</v>
      </c>
      <c r="H513" s="576">
        <v>7.8</v>
      </c>
      <c r="I513" s="576">
        <v>8.2349999999999994</v>
      </c>
      <c r="J513" s="32">
        <v>64</v>
      </c>
      <c r="K513" s="32" t="s">
        <v>106</v>
      </c>
      <c r="L513" s="32"/>
      <c r="M513" s="33" t="s">
        <v>78</v>
      </c>
      <c r="N513" s="33"/>
      <c r="O513" s="32">
        <v>40</v>
      </c>
      <c r="P513" s="738" t="s">
        <v>787</v>
      </c>
      <c r="Q513" s="588"/>
      <c r="R513" s="588"/>
      <c r="S513" s="588"/>
      <c r="T513" s="589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4301060498</v>
      </c>
      <c r="D514" s="591">
        <v>4640242180137</v>
      </c>
      <c r="E514" s="592"/>
      <c r="F514" s="576">
        <v>1.5</v>
      </c>
      <c r="G514" s="32">
        <v>6</v>
      </c>
      <c r="H514" s="576">
        <v>9</v>
      </c>
      <c r="I514" s="576">
        <v>9.4350000000000005</v>
      </c>
      <c r="J514" s="32">
        <v>64</v>
      </c>
      <c r="K514" s="32" t="s">
        <v>106</v>
      </c>
      <c r="L514" s="32"/>
      <c r="M514" s="33" t="s">
        <v>93</v>
      </c>
      <c r="N514" s="33"/>
      <c r="O514" s="32">
        <v>40</v>
      </c>
      <c r="P514" s="765" t="s">
        <v>790</v>
      </c>
      <c r="Q514" s="588"/>
      <c r="R514" s="588"/>
      <c r="S514" s="588"/>
      <c r="T514" s="589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791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142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02" t="s">
        <v>794</v>
      </c>
      <c r="Q519" s="588"/>
      <c r="R519" s="588"/>
      <c r="S519" s="588"/>
      <c r="T519" s="589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72</v>
      </c>
      <c r="Q520" s="597"/>
      <c r="R520" s="597"/>
      <c r="S520" s="597"/>
      <c r="T520" s="597"/>
      <c r="U520" s="597"/>
      <c r="V520" s="598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72</v>
      </c>
      <c r="Q521" s="597"/>
      <c r="R521" s="597"/>
      <c r="S521" s="597"/>
      <c r="T521" s="597"/>
      <c r="U521" s="597"/>
      <c r="V521" s="598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796</v>
      </c>
      <c r="Q522" s="665"/>
      <c r="R522" s="665"/>
      <c r="S522" s="665"/>
      <c r="T522" s="665"/>
      <c r="U522" s="665"/>
      <c r="V522" s="666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8655.4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8655.4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797</v>
      </c>
      <c r="Q523" s="665"/>
      <c r="R523" s="665"/>
      <c r="S523" s="665"/>
      <c r="T523" s="665"/>
      <c r="U523" s="665"/>
      <c r="V523" s="666"/>
      <c r="W523" s="37" t="s">
        <v>70</v>
      </c>
      <c r="X523" s="579">
        <f>IFERROR(SUM(BM22:BM519),"0")</f>
        <v>9316.616</v>
      </c>
      <c r="Y523" s="579">
        <f>IFERROR(SUM(BN22:BN519),"0")</f>
        <v>9316.616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798</v>
      </c>
      <c r="Q524" s="665"/>
      <c r="R524" s="665"/>
      <c r="S524" s="665"/>
      <c r="T524" s="665"/>
      <c r="U524" s="665"/>
      <c r="V524" s="666"/>
      <c r="W524" s="37" t="s">
        <v>799</v>
      </c>
      <c r="X524" s="38">
        <f>ROUNDUP(SUM(BO22:BO519),0)</f>
        <v>18</v>
      </c>
      <c r="Y524" s="38">
        <f>ROUNDUP(SUM(BP22:BP519),0)</f>
        <v>18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800</v>
      </c>
      <c r="Q525" s="665"/>
      <c r="R525" s="665"/>
      <c r="S525" s="665"/>
      <c r="T525" s="665"/>
      <c r="U525" s="665"/>
      <c r="V525" s="666"/>
      <c r="W525" s="37" t="s">
        <v>70</v>
      </c>
      <c r="X525" s="579">
        <f>GrossWeightTotal+PalletQtyTotal*25</f>
        <v>9766.616</v>
      </c>
      <c r="Y525" s="579">
        <f>GrossWeightTotalR+PalletQtyTotalR*25</f>
        <v>9766.616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801</v>
      </c>
      <c r="Q526" s="665"/>
      <c r="R526" s="665"/>
      <c r="S526" s="665"/>
      <c r="T526" s="665"/>
      <c r="U526" s="665"/>
      <c r="V526" s="666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2837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2837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802</v>
      </c>
      <c r="Q527" s="665"/>
      <c r="R527" s="665"/>
      <c r="S527" s="665"/>
      <c r="T527" s="665"/>
      <c r="U527" s="665"/>
      <c r="V527" s="666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20.79081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3" t="s">
        <v>101</v>
      </c>
      <c r="D529" s="699"/>
      <c r="E529" s="699"/>
      <c r="F529" s="699"/>
      <c r="G529" s="699"/>
      <c r="H529" s="634"/>
      <c r="I529" s="583" t="s">
        <v>271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557</v>
      </c>
      <c r="V529" s="634"/>
      <c r="W529" s="583" t="s">
        <v>614</v>
      </c>
      <c r="X529" s="699"/>
      <c r="Y529" s="699"/>
      <c r="Z529" s="634"/>
      <c r="AA529" s="574" t="s">
        <v>673</v>
      </c>
      <c r="AB529" s="583" t="s">
        <v>739</v>
      </c>
      <c r="AC529" s="634"/>
      <c r="AF529" s="575"/>
    </row>
    <row r="530" spans="1:32" ht="14.25" customHeight="1" thickTop="1" x14ac:dyDescent="0.2">
      <c r="A530" s="788" t="s">
        <v>805</v>
      </c>
      <c r="B530" s="583" t="s">
        <v>63</v>
      </c>
      <c r="C530" s="583" t="s">
        <v>102</v>
      </c>
      <c r="D530" s="583" t="s">
        <v>122</v>
      </c>
      <c r="E530" s="583" t="s">
        <v>184</v>
      </c>
      <c r="F530" s="583" t="s">
        <v>209</v>
      </c>
      <c r="G530" s="583" t="s">
        <v>247</v>
      </c>
      <c r="H530" s="583" t="s">
        <v>101</v>
      </c>
      <c r="I530" s="583" t="s">
        <v>272</v>
      </c>
      <c r="J530" s="583" t="s">
        <v>312</v>
      </c>
      <c r="K530" s="583" t="s">
        <v>373</v>
      </c>
      <c r="L530" s="583" t="s">
        <v>409</v>
      </c>
      <c r="M530" s="583" t="s">
        <v>425</v>
      </c>
      <c r="N530" s="575"/>
      <c r="O530" s="583" t="s">
        <v>438</v>
      </c>
      <c r="P530" s="583" t="s">
        <v>448</v>
      </c>
      <c r="Q530" s="583" t="s">
        <v>455</v>
      </c>
      <c r="R530" s="583" t="s">
        <v>459</v>
      </c>
      <c r="S530" s="583" t="s">
        <v>464</v>
      </c>
      <c r="T530" s="583" t="s">
        <v>547</v>
      </c>
      <c r="U530" s="583" t="s">
        <v>558</v>
      </c>
      <c r="V530" s="583" t="s">
        <v>592</v>
      </c>
      <c r="W530" s="583" t="s">
        <v>615</v>
      </c>
      <c r="X530" s="583" t="s">
        <v>647</v>
      </c>
      <c r="Y530" s="583" t="s">
        <v>665</v>
      </c>
      <c r="Z530" s="583" t="s">
        <v>669</v>
      </c>
      <c r="AA530" s="583" t="s">
        <v>673</v>
      </c>
      <c r="AB530" s="583" t="s">
        <v>739</v>
      </c>
      <c r="AC530" s="583" t="s">
        <v>791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472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1048.5</v>
      </c>
      <c r="E532" s="46">
        <f>IFERROR(Y90*1,"0")+IFERROR(Y91*1,"0")+IFERROR(Y92*1,"0")+IFERROR(Y96*1,"0")+IFERROR(Y97*1,"0")+IFERROR(Y98*1,"0")+IFERROR(Y99*1,"0")+IFERROR(Y100*1,"0")+IFERROR(Y101*1,"0")+IFERROR(Y102*1,"0")</f>
        <v>1708.2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2710.8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769.19999999999993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0</v>
      </c>
      <c r="T532" s="46">
        <f>IFERROR(Y346*1,"0")+IFERROR(Y347*1,"0")+IFERROR(Y348*1,"0")</f>
        <v>1946.7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0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0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3xVCJ247Byh6hbvbn/5LIEoO8U80xYdKm24ahhCyy6rFV7bEkd6o1AhS4ULrViGPAPc2htC3u+UytHJUFsKuAw==" saltValue="28GkRea56zmnZFiSa96UmA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8,50"/>
        <filter val="1 663,20"/>
        <filter val="1 946,70"/>
        <filter val="1 971,00"/>
        <filter val="106,00"/>
        <filter val="118,00"/>
        <filter val="169,20"/>
        <filter val="18"/>
        <filter val="190,80"/>
        <filter val="199,00"/>
        <filter val="2 837,00"/>
        <filter val="21,60"/>
        <filter val="218,40"/>
        <filter val="233,00"/>
        <filter val="241,00"/>
        <filter val="274,00"/>
        <filter val="283,50"/>
        <filter val="301,00"/>
        <filter val="360,00"/>
        <filter val="438,00"/>
        <filter val="472,00"/>
        <filter val="578,40"/>
        <filter val="739,80"/>
        <filter val="8 655,40"/>
        <filter val="812,70"/>
        <filter val="895,50"/>
        <filter val="9 316,62"/>
        <filter val="9 766,62"/>
        <filter val="927,0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8 X92 X354:X355 X357 X36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5 X275" xr:uid="{00000000-0002-0000-0000-000012000000}">
      <formula1>IF(AK54&gt;0,OR(X54=0,AND(IF(X54-AK54&gt;=0,TRUE,FALSE),X54&gt;0,IF(X54/(H54*K54)=ROUND(X54/(H54*K54),0),TRUE,FALSE))),FALSE)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7lsj/3qDYHZZ2zJR0Tum3utRM0nkFlV6c5HOtykp+2AclRrjECpk7zMbxUoIWSAuykJhwhnrnMVudOGaXyfAiw==" saltValue="bGc7iElz1KCnCVEGRcfH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2025-06-04T10:10:14Z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