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248F25-F447-43B6-A8F5-DAB855B396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Z239" i="1" s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Y225" i="1"/>
  <c r="X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Z99" i="1" s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N65" i="1"/>
  <c r="BM65" i="1"/>
  <c r="Z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77" i="1" l="1"/>
  <c r="BN77" i="1"/>
  <c r="Z77" i="1"/>
  <c r="BP97" i="1"/>
  <c r="BN97" i="1"/>
  <c r="Z97" i="1"/>
  <c r="BP123" i="1"/>
  <c r="BN123" i="1"/>
  <c r="Z123" i="1"/>
  <c r="BP171" i="1"/>
  <c r="BN171" i="1"/>
  <c r="Z171" i="1"/>
  <c r="BP204" i="1"/>
  <c r="BN204" i="1"/>
  <c r="Z204" i="1"/>
  <c r="BP233" i="1"/>
  <c r="BN233" i="1"/>
  <c r="Z233" i="1"/>
  <c r="BP302" i="1"/>
  <c r="BN302" i="1"/>
  <c r="Z302" i="1"/>
  <c r="BP322" i="1"/>
  <c r="BN322" i="1"/>
  <c r="Z322" i="1"/>
  <c r="BP359" i="1"/>
  <c r="BN359" i="1"/>
  <c r="Z359" i="1"/>
  <c r="BP415" i="1"/>
  <c r="BN415" i="1"/>
  <c r="Z415" i="1"/>
  <c r="BP452" i="1"/>
  <c r="BN452" i="1"/>
  <c r="Z452" i="1"/>
  <c r="BP470" i="1"/>
  <c r="BN470" i="1"/>
  <c r="Z470" i="1"/>
  <c r="BP507" i="1"/>
  <c r="BN507" i="1"/>
  <c r="Z507" i="1"/>
  <c r="X522" i="1"/>
  <c r="Y32" i="1"/>
  <c r="Z42" i="1"/>
  <c r="BN42" i="1"/>
  <c r="Z57" i="1"/>
  <c r="BN57" i="1"/>
  <c r="BP92" i="1"/>
  <c r="BN92" i="1"/>
  <c r="Z92" i="1"/>
  <c r="BP107" i="1"/>
  <c r="BN107" i="1"/>
  <c r="Z107" i="1"/>
  <c r="BP146" i="1"/>
  <c r="BN146" i="1"/>
  <c r="Z146" i="1"/>
  <c r="BP181" i="1"/>
  <c r="BN181" i="1"/>
  <c r="Z181" i="1"/>
  <c r="BP216" i="1"/>
  <c r="BN216" i="1"/>
  <c r="Z216" i="1"/>
  <c r="BP257" i="1"/>
  <c r="BN257" i="1"/>
  <c r="Z257" i="1"/>
  <c r="BP312" i="1"/>
  <c r="BN312" i="1"/>
  <c r="Z312" i="1"/>
  <c r="BP340" i="1"/>
  <c r="BN340" i="1"/>
  <c r="Z340" i="1"/>
  <c r="BP403" i="1"/>
  <c r="BN403" i="1"/>
  <c r="Z403" i="1"/>
  <c r="Y532" i="1"/>
  <c r="Y434" i="1"/>
  <c r="BP433" i="1"/>
  <c r="BN433" i="1"/>
  <c r="Z433" i="1"/>
  <c r="Z434" i="1" s="1"/>
  <c r="Z532" i="1"/>
  <c r="Y439" i="1"/>
  <c r="BP438" i="1"/>
  <c r="BN438" i="1"/>
  <c r="Z438" i="1"/>
  <c r="Z439" i="1" s="1"/>
  <c r="BP444" i="1"/>
  <c r="BN444" i="1"/>
  <c r="Z444" i="1"/>
  <c r="BP462" i="1"/>
  <c r="BN462" i="1"/>
  <c r="Z462" i="1"/>
  <c r="Y509" i="1"/>
  <c r="Y508" i="1"/>
  <c r="BP506" i="1"/>
  <c r="BN506" i="1"/>
  <c r="Z506" i="1"/>
  <c r="Z508" i="1" s="1"/>
  <c r="BP109" i="1"/>
  <c r="BN109" i="1"/>
  <c r="BP121" i="1"/>
  <c r="BN121" i="1"/>
  <c r="Z121" i="1"/>
  <c r="BP136" i="1"/>
  <c r="BN136" i="1"/>
  <c r="Z136" i="1"/>
  <c r="BP140" i="1"/>
  <c r="BN140" i="1"/>
  <c r="Z140" i="1"/>
  <c r="BP169" i="1"/>
  <c r="BN169" i="1"/>
  <c r="Z169" i="1"/>
  <c r="BP179" i="1"/>
  <c r="BN179" i="1"/>
  <c r="Z179" i="1"/>
  <c r="BP202" i="1"/>
  <c r="BN202" i="1"/>
  <c r="Z202" i="1"/>
  <c r="BP214" i="1"/>
  <c r="BN214" i="1"/>
  <c r="Z214" i="1"/>
  <c r="BP231" i="1"/>
  <c r="BN231" i="1"/>
  <c r="Z231" i="1"/>
  <c r="BP250" i="1"/>
  <c r="BN250" i="1"/>
  <c r="Z250" i="1"/>
  <c r="BP300" i="1"/>
  <c r="BN300" i="1"/>
  <c r="Z300" i="1"/>
  <c r="BP310" i="1"/>
  <c r="BN310" i="1"/>
  <c r="Z310" i="1"/>
  <c r="BP320" i="1"/>
  <c r="BN320" i="1"/>
  <c r="Z320" i="1"/>
  <c r="BP334" i="1"/>
  <c r="BN334" i="1"/>
  <c r="Z334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Y463" i="1"/>
  <c r="Z22" i="1"/>
  <c r="Z23" i="1" s="1"/>
  <c r="BN22" i="1"/>
  <c r="BP22" i="1"/>
  <c r="Z26" i="1"/>
  <c r="BN26" i="1"/>
  <c r="BP26" i="1"/>
  <c r="Z30" i="1"/>
  <c r="BN30" i="1"/>
  <c r="C532" i="1"/>
  <c r="Z44" i="1"/>
  <c r="BN44" i="1"/>
  <c r="Z55" i="1"/>
  <c r="BN55" i="1"/>
  <c r="Z63" i="1"/>
  <c r="BN63" i="1"/>
  <c r="Z69" i="1"/>
  <c r="BN69" i="1"/>
  <c r="BP69" i="1"/>
  <c r="Z75" i="1"/>
  <c r="BN75" i="1"/>
  <c r="BP75" i="1"/>
  <c r="Z79" i="1"/>
  <c r="BN79" i="1"/>
  <c r="Z90" i="1"/>
  <c r="BN90" i="1"/>
  <c r="Y104" i="1"/>
  <c r="Z102" i="1"/>
  <c r="BN102" i="1"/>
  <c r="Z109" i="1"/>
  <c r="BP125" i="1"/>
  <c r="BN125" i="1"/>
  <c r="Z125" i="1"/>
  <c r="Y152" i="1"/>
  <c r="BP151" i="1"/>
  <c r="BN151" i="1"/>
  <c r="Z151" i="1"/>
  <c r="Z152" i="1" s="1"/>
  <c r="Y159" i="1"/>
  <c r="BP155" i="1"/>
  <c r="BN155" i="1"/>
  <c r="Z155" i="1"/>
  <c r="BP173" i="1"/>
  <c r="BN173" i="1"/>
  <c r="Z173" i="1"/>
  <c r="Y187" i="1"/>
  <c r="Y186" i="1"/>
  <c r="BP185" i="1"/>
  <c r="BN185" i="1"/>
  <c r="Z185" i="1"/>
  <c r="Z186" i="1" s="1"/>
  <c r="BP190" i="1"/>
  <c r="BN190" i="1"/>
  <c r="Z190" i="1"/>
  <c r="BP206" i="1"/>
  <c r="BN206" i="1"/>
  <c r="Z206" i="1"/>
  <c r="BP218" i="1"/>
  <c r="BN218" i="1"/>
  <c r="Z218" i="1"/>
  <c r="BP259" i="1"/>
  <c r="BN259" i="1"/>
  <c r="Z259" i="1"/>
  <c r="BP304" i="1"/>
  <c r="BN304" i="1"/>
  <c r="Z304" i="1"/>
  <c r="BP314" i="1"/>
  <c r="BN314" i="1"/>
  <c r="Z314" i="1"/>
  <c r="Y330" i="1"/>
  <c r="Y329" i="1"/>
  <c r="BP326" i="1"/>
  <c r="BN326" i="1"/>
  <c r="Z326" i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131" i="1"/>
  <c r="Y324" i="1"/>
  <c r="BP347" i="1"/>
  <c r="BN347" i="1"/>
  <c r="Z347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46" i="1"/>
  <c r="BN446" i="1"/>
  <c r="Z446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BP496" i="1"/>
  <c r="BN496" i="1"/>
  <c r="Z496" i="1"/>
  <c r="Y480" i="1"/>
  <c r="Y479" i="1"/>
  <c r="H9" i="1"/>
  <c r="A10" i="1"/>
  <c r="Y60" i="1"/>
  <c r="Y66" i="1"/>
  <c r="Y82" i="1"/>
  <c r="Y86" i="1"/>
  <c r="Y103" i="1"/>
  <c r="BP108" i="1"/>
  <c r="BN108" i="1"/>
  <c r="Z108" i="1"/>
  <c r="BP116" i="1"/>
  <c r="BN116" i="1"/>
  <c r="Z116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BP201" i="1"/>
  <c r="BN201" i="1"/>
  <c r="Z201" i="1"/>
  <c r="BP205" i="1"/>
  <c r="BN205" i="1"/>
  <c r="Z205" i="1"/>
  <c r="BP213" i="1"/>
  <c r="BN213" i="1"/>
  <c r="Z213" i="1"/>
  <c r="BP230" i="1"/>
  <c r="BN230" i="1"/>
  <c r="Z230" i="1"/>
  <c r="BP234" i="1"/>
  <c r="BN234" i="1"/>
  <c r="Z234" i="1"/>
  <c r="Y236" i="1"/>
  <c r="Y33" i="1"/>
  <c r="Y37" i="1"/>
  <c r="Y45" i="1"/>
  <c r="Y72" i="1"/>
  <c r="Y93" i="1"/>
  <c r="Y118" i="1"/>
  <c r="Y148" i="1"/>
  <c r="BP145" i="1"/>
  <c r="BN145" i="1"/>
  <c r="Z145" i="1"/>
  <c r="BP168" i="1"/>
  <c r="BN168" i="1"/>
  <c r="Z168" i="1"/>
  <c r="BP172" i="1"/>
  <c r="BN172" i="1"/>
  <c r="Z172" i="1"/>
  <c r="Y176" i="1"/>
  <c r="BP180" i="1"/>
  <c r="BN180" i="1"/>
  <c r="Z180" i="1"/>
  <c r="BP217" i="1"/>
  <c r="BN217" i="1"/>
  <c r="Z217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32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32" i="1"/>
  <c r="Z91" i="1"/>
  <c r="Z93" i="1" s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Y142" i="1"/>
  <c r="Y147" i="1"/>
  <c r="BP156" i="1"/>
  <c r="BN156" i="1"/>
  <c r="Z156" i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Z197" i="1" s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BP319" i="1"/>
  <c r="BN319" i="1"/>
  <c r="Z319" i="1"/>
  <c r="Z323" i="1" s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BP356" i="1"/>
  <c r="BN356" i="1"/>
  <c r="Z356" i="1"/>
  <c r="BP360" i="1"/>
  <c r="BN360" i="1"/>
  <c r="Z360" i="1"/>
  <c r="Y367" i="1"/>
  <c r="BP364" i="1"/>
  <c r="BN364" i="1"/>
  <c r="Z364" i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Z463" i="1" s="1"/>
  <c r="Y474" i="1"/>
  <c r="BP469" i="1"/>
  <c r="BN469" i="1"/>
  <c r="Z46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479" i="1" l="1"/>
  <c r="Z392" i="1"/>
  <c r="Z315" i="1"/>
  <c r="Z158" i="1"/>
  <c r="Z182" i="1"/>
  <c r="Z147" i="1"/>
  <c r="Z235" i="1"/>
  <c r="Z473" i="1"/>
  <c r="Z411" i="1"/>
  <c r="Y523" i="1"/>
  <c r="Y525" i="1" s="1"/>
  <c r="Z111" i="1"/>
  <c r="Z515" i="1"/>
  <c r="Z457" i="1"/>
  <c r="Z429" i="1"/>
  <c r="Z366" i="1"/>
  <c r="Z349" i="1"/>
  <c r="Z305" i="1"/>
  <c r="Z137" i="1"/>
  <c r="Z81" i="1"/>
  <c r="Z59" i="1"/>
  <c r="Y524" i="1"/>
  <c r="Z32" i="1"/>
  <c r="Z176" i="1"/>
  <c r="Y526" i="1"/>
  <c r="Z208" i="1"/>
  <c r="Z498" i="1"/>
  <c r="Z503" i="1"/>
  <c r="Z383" i="1"/>
  <c r="Z276" i="1"/>
  <c r="Z261" i="1"/>
  <c r="X525" i="1"/>
  <c r="Z126" i="1"/>
  <c r="Z491" i="1"/>
  <c r="Z361" i="1"/>
  <c r="Z342" i="1"/>
  <c r="Z336" i="1"/>
  <c r="Z269" i="1"/>
  <c r="Z252" i="1"/>
  <c r="Z220" i="1"/>
  <c r="Z103" i="1"/>
  <c r="Z66" i="1"/>
  <c r="Z45" i="1"/>
  <c r="Y522" i="1"/>
  <c r="Z527" i="1" l="1"/>
</calcChain>
</file>

<file path=xl/sharedStrings.xml><?xml version="1.0" encoding="utf-8"?>
<sst xmlns="http://schemas.openxmlformats.org/spreadsheetml/2006/main" count="2325" uniqueCount="823">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</sst>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45815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Суббота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0.375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100</v>
      </c>
      <c r="Y41" s="57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200</v>
      </c>
      <c r="Y42" s="578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59.25925925925926</v>
      </c>
      <c r="Y45" s="579">
        <f>IFERROR(Y41/H41,"0")+IFERROR(Y42/H42,"0")+IFERROR(Y43/H43,"0")+IFERROR(Y44/H44,"0")</f>
        <v>60</v>
      </c>
      <c r="Z45" s="579">
        <f>IFERROR(IF(Z41="",0,Z41),"0")+IFERROR(IF(Z42="",0,Z42),"0")+IFERROR(IF(Z43="",0,Z43),"0")+IFERROR(IF(Z44="",0,Z44),"0")</f>
        <v>0.64080000000000004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300</v>
      </c>
      <c r="Y46" s="579">
        <f>IFERROR(SUM(Y41:Y44),"0")</f>
        <v>308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200</v>
      </c>
      <c r="Y54" s="578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585</v>
      </c>
      <c r="Y58" s="578">
        <f t="shared" si="6"/>
        <v>585</v>
      </c>
      <c r="Z58" s="36">
        <f>IFERROR(IF(Y58=0,"",ROUNDUP(Y58/H58,0)*0.00902),"")</f>
        <v>1.1726000000000001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612.29999999999995</v>
      </c>
      <c r="BN58" s="64">
        <f t="shared" si="8"/>
        <v>612.29999999999995</v>
      </c>
      <c r="BO58" s="64">
        <f t="shared" si="9"/>
        <v>0.98484848484848486</v>
      </c>
      <c r="BP58" s="64">
        <f t="shared" si="10"/>
        <v>0.98484848484848486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148.51851851851853</v>
      </c>
      <c r="Y59" s="579">
        <f>IFERROR(Y53/H53,"0")+IFERROR(Y54/H54,"0")+IFERROR(Y55/H55,"0")+IFERROR(Y56/H56,"0")+IFERROR(Y57/H57,"0")+IFERROR(Y58/H58,"0")</f>
        <v>149</v>
      </c>
      <c r="Z59" s="579">
        <f>IFERROR(IF(Z53="",0,Z53),"0")+IFERROR(IF(Z54="",0,Z54),"0")+IFERROR(IF(Z55="",0,Z55),"0")+IFERROR(IF(Z56="",0,Z56),"0")+IFERROR(IF(Z57="",0,Z57),"0")+IFERROR(IF(Z58="",0,Z58),"0")</f>
        <v>1.53322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785</v>
      </c>
      <c r="Y60" s="579">
        <f>IFERROR(SUM(Y53:Y58),"0")</f>
        <v>790.2</v>
      </c>
      <c r="Z60" s="37"/>
      <c r="AA60" s="580"/>
      <c r="AB60" s="580"/>
      <c r="AC60" s="580"/>
    </row>
    <row r="61" spans="1:68" ht="14.25" hidden="1" customHeight="1" x14ac:dyDescent="0.25">
      <c r="A61" s="581" t="s">
        <v>140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80</v>
      </c>
      <c r="Y62" s="578">
        <f>IFERROR(IF(X62="",0,CEILING((X62/$H62),1)*$H62),"")</f>
        <v>86.4</v>
      </c>
      <c r="Z62" s="36">
        <f>IFERROR(IF(Y62=0,"",ROUNDUP(Y62/H62,0)*0.01898),"")</f>
        <v>0.15184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83.222222222222214</v>
      </c>
      <c r="BN62" s="64">
        <f>IFERROR(Y62*I62/H62,"0")</f>
        <v>89.88</v>
      </c>
      <c r="BO62" s="64">
        <f>IFERROR(1/J62*(X62/H62),"0")</f>
        <v>0.11574074074074073</v>
      </c>
      <c r="BP62" s="64">
        <f>IFERROR(1/J62*(Y62/H62),"0")</f>
        <v>0.125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147</v>
      </c>
      <c r="B64" s="54" t="s">
        <v>148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67.5</v>
      </c>
      <c r="Y65" s="578">
        <f>IFERROR(IF(X65="",0,CEILING((X65/$H65),1)*$H65),"")</f>
        <v>67.5</v>
      </c>
      <c r="Z65" s="36">
        <f>IFERROR(IF(Y65=0,"",ROUNDUP(Y65/H65,0)*0.00651),"")</f>
        <v>0.16275000000000001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72</v>
      </c>
      <c r="BN65" s="64">
        <f>IFERROR(Y65*I65/H65,"0")</f>
        <v>72</v>
      </c>
      <c r="BO65" s="64">
        <f>IFERROR(1/J65*(X65/H65),"0")</f>
        <v>0.13736263736263737</v>
      </c>
      <c r="BP65" s="64">
        <f>IFERROR(1/J65*(Y65/H65),"0")</f>
        <v>0.13736263736263737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32.407407407407405</v>
      </c>
      <c r="Y66" s="579">
        <f>IFERROR(Y62/H62,"0")+IFERROR(Y63/H63,"0")+IFERROR(Y64/H64,"0")+IFERROR(Y65/H65,"0")</f>
        <v>33</v>
      </c>
      <c r="Z66" s="579">
        <f>IFERROR(IF(Z62="",0,Z62),"0")+IFERROR(IF(Z63="",0,Z63),"0")+IFERROR(IF(Z64="",0,Z64),"0")+IFERROR(IF(Z65="",0,Z65),"0")</f>
        <v>0.31459000000000004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147.5</v>
      </c>
      <c r="Y67" s="579">
        <f>IFERROR(SUM(Y62:Y65),"0")</f>
        <v>153.9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151</v>
      </c>
      <c r="B69" s="54" t="s">
        <v>152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157</v>
      </c>
      <c r="B71" s="54" t="s">
        <v>158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160</v>
      </c>
      <c r="B75" s="54" t="s">
        <v>161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169</v>
      </c>
      <c r="B78" s="54" t="s">
        <v>170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173</v>
      </c>
      <c r="B80" s="54" t="s">
        <v>174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175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30</v>
      </c>
      <c r="Y84" s="578">
        <f>IFERROR(IF(X84="",0,CEILING((X84/$H84),1)*$H84),"")</f>
        <v>31.2</v>
      </c>
      <c r="Z84" s="36">
        <f>IFERROR(IF(Y84=0,"",ROUNDUP(Y84/H84,0)*0.01898),"")</f>
        <v>7.5920000000000001E-2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31.673076923076923</v>
      </c>
      <c r="BN84" s="64">
        <f>IFERROR(Y84*I84/H84,"0")</f>
        <v>32.94</v>
      </c>
      <c r="BO84" s="64">
        <f>IFERROR(1/J84*(X84/H84),"0")</f>
        <v>6.0096153846153848E-2</v>
      </c>
      <c r="BP84" s="64">
        <f>IFERROR(1/J84*(Y84/H84),"0")</f>
        <v>6.25E-2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3.8461538461538463</v>
      </c>
      <c r="Y86" s="579">
        <f>IFERROR(Y84/H84,"0")+IFERROR(Y85/H85,"0")</f>
        <v>4</v>
      </c>
      <c r="Z86" s="579">
        <f>IFERROR(IF(Z84="",0,Z84),"0")+IFERROR(IF(Z85="",0,Z85),"0")</f>
        <v>7.5920000000000001E-2</v>
      </c>
      <c r="AA86" s="580"/>
      <c r="AB86" s="580"/>
      <c r="AC86" s="580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30</v>
      </c>
      <c r="Y87" s="579">
        <f>IFERROR(SUM(Y84:Y85),"0")</f>
        <v>31.2</v>
      </c>
      <c r="Z87" s="37"/>
      <c r="AA87" s="580"/>
      <c r="AB87" s="580"/>
      <c r="AC87" s="580"/>
    </row>
    <row r="88" spans="1:68" ht="16.5" hidden="1" customHeight="1" x14ac:dyDescent="0.25">
      <c r="A88" s="593" t="s">
        <v>182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200</v>
      </c>
      <c r="Y90" s="578">
        <f>IFERROR(IF(X90="",0,CEILING((X90/$H90),1)*$H90),"")</f>
        <v>205.20000000000002</v>
      </c>
      <c r="Z90" s="36">
        <f>IFERROR(IF(Y90=0,"",ROUNDUP(Y90/H90,0)*0.01898),"")</f>
        <v>0.36062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208.05555555555554</v>
      </c>
      <c r="BN90" s="64">
        <f>IFERROR(Y90*I90/H90,"0")</f>
        <v>213.46499999999997</v>
      </c>
      <c r="BO90" s="64">
        <f>IFERROR(1/J90*(X90/H90),"0")</f>
        <v>0.28935185185185186</v>
      </c>
      <c r="BP90" s="64">
        <f>IFERROR(1/J90*(Y90/H90),"0")</f>
        <v>0.296875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495</v>
      </c>
      <c r="Y92" s="578">
        <f>IFERROR(IF(X92="",0,CEILING((X92/$H92),1)*$H92),"")</f>
        <v>495</v>
      </c>
      <c r="Z92" s="36">
        <f>IFERROR(IF(Y92=0,"",ROUNDUP(Y92/H92,0)*0.00902),"")</f>
        <v>0.99219999999999997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518.09999999999991</v>
      </c>
      <c r="BN92" s="64">
        <f>IFERROR(Y92*I92/H92,"0")</f>
        <v>518.09999999999991</v>
      </c>
      <c r="BO92" s="64">
        <f>IFERROR(1/J92*(X92/H92),"0")</f>
        <v>0.83333333333333337</v>
      </c>
      <c r="BP92" s="64">
        <f>IFERROR(1/J92*(Y92/H92),"0")</f>
        <v>0.83333333333333337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128.51851851851853</v>
      </c>
      <c r="Y93" s="579">
        <f>IFERROR(Y90/H90,"0")+IFERROR(Y91/H91,"0")+IFERROR(Y92/H92,"0")</f>
        <v>129</v>
      </c>
      <c r="Z93" s="579">
        <f>IFERROR(IF(Z90="",0,Z90),"0")+IFERROR(IF(Z91="",0,Z91),"0")+IFERROR(IF(Z92="",0,Z92),"0")</f>
        <v>1.3528199999999999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695</v>
      </c>
      <c r="Y94" s="579">
        <f>IFERROR(SUM(Y90:Y92),"0")</f>
        <v>700.2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192</v>
      </c>
      <c r="Q96" s="588"/>
      <c r="R96" s="588"/>
      <c r="S96" s="588"/>
      <c r="T96" s="589"/>
      <c r="U96" s="34"/>
      <c r="V96" s="34"/>
      <c r="W96" s="35" t="s">
        <v>70</v>
      </c>
      <c r="X96" s="577">
        <v>200</v>
      </c>
      <c r="Y96" s="578">
        <f t="shared" ref="Y96:Y102" si="16">IFERROR(IF(X96="",0,CEILING((X96/$H96),1)*$H96),"")</f>
        <v>202.5</v>
      </c>
      <c r="Z96" s="36">
        <f>IFERROR(IF(Y96=0,"",ROUNDUP(Y96/H96,0)*0.01898),"")</f>
        <v>0.47450000000000003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212.81481481481481</v>
      </c>
      <c r="BN96" s="64">
        <f t="shared" ref="BN96:BN102" si="18">IFERROR(Y96*I96/H96,"0")</f>
        <v>215.47499999999999</v>
      </c>
      <c r="BO96" s="64">
        <f t="shared" ref="BO96:BO102" si="19">IFERROR(1/J96*(X96/H96),"0")</f>
        <v>0.38580246913580246</v>
      </c>
      <c r="BP96" s="64">
        <f t="shared" ref="BP96:BP102" si="20">IFERROR(1/J96*(Y96/H96),"0")</f>
        <v>0.390625</v>
      </c>
    </row>
    <row r="97" spans="1:68" ht="16.5" hidden="1" customHeight="1" x14ac:dyDescent="0.25">
      <c r="A97" s="54" t="s">
        <v>190</v>
      </c>
      <c r="B97" s="54" t="s">
        <v>194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495</v>
      </c>
      <c r="Y100" s="578">
        <f t="shared" si="16"/>
        <v>496.8</v>
      </c>
      <c r="Z100" s="36">
        <f>IFERROR(IF(Y100=0,"",ROUNDUP(Y100/H100,0)*0.00651),"")</f>
        <v>1.19784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541.19999999999993</v>
      </c>
      <c r="BN100" s="64">
        <f t="shared" si="18"/>
        <v>543.16800000000001</v>
      </c>
      <c r="BO100" s="64">
        <f t="shared" si="19"/>
        <v>1.0073260073260073</v>
      </c>
      <c r="BP100" s="64">
        <f t="shared" si="20"/>
        <v>1.0109890109890112</v>
      </c>
    </row>
    <row r="101" spans="1:68" ht="16.5" hidden="1" customHeight="1" x14ac:dyDescent="0.25">
      <c r="A101" s="54" t="s">
        <v>202</v>
      </c>
      <c r="B101" s="54" t="s">
        <v>203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208.02469135802468</v>
      </c>
      <c r="Y103" s="579">
        <f>IFERROR(Y96/H96,"0")+IFERROR(Y97/H97,"0")+IFERROR(Y98/H98,"0")+IFERROR(Y99/H99,"0")+IFERROR(Y100/H100,"0")+IFERROR(Y101/H101,"0")+IFERROR(Y102/H102,"0")</f>
        <v>209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1.6723400000000002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695</v>
      </c>
      <c r="Y104" s="579">
        <f>IFERROR(SUM(Y96:Y102),"0")</f>
        <v>699.3</v>
      </c>
      <c r="Z104" s="37"/>
      <c r="AA104" s="580"/>
      <c r="AB104" s="580"/>
      <c r="AC104" s="580"/>
    </row>
    <row r="105" spans="1:68" ht="16.5" hidden="1" customHeight="1" x14ac:dyDescent="0.25">
      <c r="A105" s="593" t="s">
        <v>207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customHeight="1" x14ac:dyDescent="0.25">
      <c r="A107" s="54" t="s">
        <v>208</v>
      </c>
      <c r="B107" s="54" t="s">
        <v>209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50</v>
      </c>
      <c r="Y107" s="578">
        <f>IFERROR(IF(X107="",0,CEILING((X107/$H107),1)*$H107),"")</f>
        <v>54</v>
      </c>
      <c r="Z107" s="36">
        <f>IFERROR(IF(Y107=0,"",ROUNDUP(Y107/H107,0)*0.01898),"")</f>
        <v>9.4899999999999998E-2</v>
      </c>
      <c r="AA107" s="56"/>
      <c r="AB107" s="57"/>
      <c r="AC107" s="157" t="s">
        <v>210</v>
      </c>
      <c r="AG107" s="64"/>
      <c r="AJ107" s="68"/>
      <c r="AK107" s="68">
        <v>0</v>
      </c>
      <c r="BB107" s="158" t="s">
        <v>1</v>
      </c>
      <c r="BM107" s="64">
        <f>IFERROR(X107*I107/H107,"0")</f>
        <v>52.013888888888886</v>
      </c>
      <c r="BN107" s="64">
        <f>IFERROR(Y107*I107/H107,"0")</f>
        <v>56.17499999999999</v>
      </c>
      <c r="BO107" s="64">
        <f>IFERROR(1/J107*(X107/H107),"0")</f>
        <v>7.2337962962962965E-2</v>
      </c>
      <c r="BP107" s="64">
        <f>IFERROR(1/J107*(Y107/H107),"0")</f>
        <v>7.8125E-2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450</v>
      </c>
      <c r="Y109" s="578">
        <f>IFERROR(IF(X109="",0,CEILING((X109/$H109),1)*$H109),"")</f>
        <v>450</v>
      </c>
      <c r="Z109" s="36">
        <f>IFERROR(IF(Y109=0,"",ROUNDUP(Y109/H109,0)*0.00902),"")</f>
        <v>0.90200000000000002</v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471</v>
      </c>
      <c r="BN109" s="64">
        <f>IFERROR(Y109*I109/H109,"0")</f>
        <v>471</v>
      </c>
      <c r="BO109" s="64">
        <f>IFERROR(1/J109*(X109/H109),"0")</f>
        <v>0.75757575757575757</v>
      </c>
      <c r="BP109" s="64">
        <f>IFERROR(1/J109*(Y109/H109),"0")</f>
        <v>0.75757575757575757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104.62962962962963</v>
      </c>
      <c r="Y111" s="579">
        <f>IFERROR(Y107/H107,"0")+IFERROR(Y108/H108,"0")+IFERROR(Y109/H109,"0")+IFERROR(Y110/H110,"0")</f>
        <v>105</v>
      </c>
      <c r="Z111" s="579">
        <f>IFERROR(IF(Z107="",0,Z107),"0")+IFERROR(IF(Z108="",0,Z108),"0")+IFERROR(IF(Z109="",0,Z109),"0")+IFERROR(IF(Z110="",0,Z110),"0")</f>
        <v>0.99690000000000001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500</v>
      </c>
      <c r="Y112" s="579">
        <f>IFERROR(SUM(Y107:Y110),"0")</f>
        <v>504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140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217</v>
      </c>
      <c r="B114" s="54" t="s">
        <v>218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224</v>
      </c>
      <c r="B120" s="54" t="s">
        <v>225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224</v>
      </c>
      <c r="B121" s="54" t="s">
        <v>227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450</v>
      </c>
      <c r="Y121" s="578">
        <f t="shared" si="21"/>
        <v>453.59999999999997</v>
      </c>
      <c r="Z121" s="36">
        <f>IFERROR(IF(Y121=0,"",ROUNDUP(Y121/H121,0)*0.01898),"")</f>
        <v>1.06288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 t="shared" si="22"/>
        <v>478.5</v>
      </c>
      <c r="BN121" s="64">
        <f t="shared" si="23"/>
        <v>482.32799999999997</v>
      </c>
      <c r="BO121" s="64">
        <f t="shared" si="24"/>
        <v>0.86805555555555558</v>
      </c>
      <c r="BP121" s="64">
        <f t="shared" si="25"/>
        <v>0.875</v>
      </c>
    </row>
    <row r="122" spans="1:68" ht="27" hidden="1" customHeight="1" x14ac:dyDescent="0.25">
      <c r="A122" s="54" t="s">
        <v>229</v>
      </c>
      <c r="B122" s="54" t="s">
        <v>230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228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231</v>
      </c>
      <c r="B123" s="54" t="s">
        <v>232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495</v>
      </c>
      <c r="Y123" s="578">
        <f t="shared" si="21"/>
        <v>496.8</v>
      </c>
      <c r="Z123" s="36">
        <f>IFERROR(IF(Y123=0,"",ROUNDUP(Y123/H123,0)*0.00651),"")</f>
        <v>1.19784</v>
      </c>
      <c r="AA123" s="56"/>
      <c r="AB123" s="57"/>
      <c r="AC123" s="177" t="s">
        <v>228</v>
      </c>
      <c r="AG123" s="64"/>
      <c r="AJ123" s="68"/>
      <c r="AK123" s="68">
        <v>0</v>
      </c>
      <c r="BB123" s="178" t="s">
        <v>1</v>
      </c>
      <c r="BM123" s="64">
        <f t="shared" si="22"/>
        <v>541.19999999999993</v>
      </c>
      <c r="BN123" s="64">
        <f t="shared" si="23"/>
        <v>543.16800000000001</v>
      </c>
      <c r="BO123" s="64">
        <f t="shared" si="24"/>
        <v>1.0073260073260073</v>
      </c>
      <c r="BP123" s="64">
        <f t="shared" si="25"/>
        <v>1.0109890109890112</v>
      </c>
    </row>
    <row r="124" spans="1:68" ht="16.5" hidden="1" customHeight="1" x14ac:dyDescent="0.25">
      <c r="A124" s="54" t="s">
        <v>233</v>
      </c>
      <c r="B124" s="54" t="s">
        <v>234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235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236</v>
      </c>
      <c r="B125" s="54" t="s">
        <v>237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238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238.88888888888886</v>
      </c>
      <c r="Y126" s="579">
        <f>IFERROR(Y120/H120,"0")+IFERROR(Y121/H121,"0")+IFERROR(Y122/H122,"0")+IFERROR(Y123/H123,"0")+IFERROR(Y124/H124,"0")+IFERROR(Y125/H125,"0")</f>
        <v>240</v>
      </c>
      <c r="Z126" s="579">
        <f>IFERROR(IF(Z120="",0,Z120),"0")+IFERROR(IF(Z121="",0,Z121),"0")+IFERROR(IF(Z122="",0,Z122),"0")+IFERROR(IF(Z123="",0,Z123),"0")+IFERROR(IF(Z124="",0,Z124),"0")+IFERROR(IF(Z125="",0,Z125),"0")</f>
        <v>2.2607200000000001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945</v>
      </c>
      <c r="Y127" s="579">
        <f>IFERROR(SUM(Y120:Y125),"0")</f>
        <v>950.4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175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239</v>
      </c>
      <c r="B129" s="54" t="s">
        <v>240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241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242</v>
      </c>
      <c r="B130" s="54" t="s">
        <v>243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16.5</v>
      </c>
      <c r="Y130" s="578">
        <f>IFERROR(IF(X130="",0,CEILING((X130/$H130),1)*$H130),"")</f>
        <v>17.82</v>
      </c>
      <c r="Z130" s="36">
        <f>IFERROR(IF(Y130=0,"",ROUNDUP(Y130/H130,0)*0.00651),"")</f>
        <v>5.8590000000000003E-2</v>
      </c>
      <c r="AA130" s="56"/>
      <c r="AB130" s="57"/>
      <c r="AC130" s="185" t="s">
        <v>244</v>
      </c>
      <c r="AG130" s="64"/>
      <c r="AJ130" s="68"/>
      <c r="AK130" s="68">
        <v>0</v>
      </c>
      <c r="BB130" s="186" t="s">
        <v>1</v>
      </c>
      <c r="BM130" s="64">
        <f>IFERROR(X130*I130/H130,"0")</f>
        <v>18.649999999999999</v>
      </c>
      <c r="BN130" s="64">
        <f>IFERROR(Y130*I130/H130,"0")</f>
        <v>20.141999999999999</v>
      </c>
      <c r="BO130" s="64">
        <f>IFERROR(1/J130*(X130/H130),"0")</f>
        <v>4.5787545787545791E-2</v>
      </c>
      <c r="BP130" s="64">
        <f>IFERROR(1/J130*(Y130/H130),"0")</f>
        <v>4.9450549450549455E-2</v>
      </c>
    </row>
    <row r="131" spans="1:68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8.3333333333333339</v>
      </c>
      <c r="Y131" s="579">
        <f>IFERROR(Y129/H129,"0")+IFERROR(Y130/H130,"0")</f>
        <v>9</v>
      </c>
      <c r="Z131" s="579">
        <f>IFERROR(IF(Z129="",0,Z129),"0")+IFERROR(IF(Z130="",0,Z130),"0")</f>
        <v>5.8590000000000003E-2</v>
      </c>
      <c r="AA131" s="580"/>
      <c r="AB131" s="580"/>
      <c r="AC131" s="580"/>
    </row>
    <row r="132" spans="1:68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16.5</v>
      </c>
      <c r="Y132" s="579">
        <f>IFERROR(SUM(Y129:Y130),"0")</f>
        <v>17.82</v>
      </c>
      <c r="Z132" s="37"/>
      <c r="AA132" s="580"/>
      <c r="AB132" s="580"/>
      <c r="AC132" s="580"/>
    </row>
    <row r="133" spans="1:68" ht="16.5" hidden="1" customHeight="1" x14ac:dyDescent="0.25">
      <c r="A133" s="593" t="s">
        <v>245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246</v>
      </c>
      <c r="B135" s="54" t="s">
        <v>247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248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246</v>
      </c>
      <c r="B136" s="54" t="s">
        <v>249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60</v>
      </c>
      <c r="Y136" s="578">
        <f>IFERROR(IF(X136="",0,CEILING((X136/$H136),1)*$H136),"")</f>
        <v>60.800000000000004</v>
      </c>
      <c r="Z136" s="36">
        <f>IFERROR(IF(Y136=0,"",ROUNDUP(Y136/H136,0)*0.00651),"")</f>
        <v>0.12369000000000001</v>
      </c>
      <c r="AA136" s="56"/>
      <c r="AB136" s="57"/>
      <c r="AC136" s="189" t="s">
        <v>248</v>
      </c>
      <c r="AG136" s="64"/>
      <c r="AJ136" s="68"/>
      <c r="AK136" s="68">
        <v>0</v>
      </c>
      <c r="BB136" s="190" t="s">
        <v>1</v>
      </c>
      <c r="BM136" s="64">
        <f>IFERROR(X136*I136/H136,"0")</f>
        <v>63.374999999999993</v>
      </c>
      <c r="BN136" s="64">
        <f>IFERROR(Y136*I136/H136,"0")</f>
        <v>64.22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18.75</v>
      </c>
      <c r="Y137" s="579">
        <f>IFERROR(Y135/H135,"0")+IFERROR(Y136/H136,"0")</f>
        <v>19</v>
      </c>
      <c r="Z137" s="579">
        <f>IFERROR(IF(Z135="",0,Z135),"0")+IFERROR(IF(Z136="",0,Z136),"0")</f>
        <v>0.12369000000000001</v>
      </c>
      <c r="AA137" s="580"/>
      <c r="AB137" s="580"/>
      <c r="AC137" s="580"/>
    </row>
    <row r="138" spans="1:68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60</v>
      </c>
      <c r="Y138" s="579">
        <f>IFERROR(SUM(Y135:Y136),"0")</f>
        <v>60.800000000000004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250</v>
      </c>
      <c r="B140" s="54" t="s">
        <v>251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252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250</v>
      </c>
      <c r="B141" s="54" t="s">
        <v>253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35</v>
      </c>
      <c r="Y141" s="578">
        <f>IFERROR(IF(X141="",0,CEILING((X141/$H141),1)*$H141),"")</f>
        <v>36.4</v>
      </c>
      <c r="Z141" s="36">
        <f>IFERROR(IF(Y141=0,"",ROUNDUP(Y141/H141,0)*0.00651),"")</f>
        <v>8.4629999999999997E-2</v>
      </c>
      <c r="AA141" s="56"/>
      <c r="AB141" s="57"/>
      <c r="AC141" s="193" t="s">
        <v>252</v>
      </c>
      <c r="AG141" s="64"/>
      <c r="AJ141" s="68"/>
      <c r="AK141" s="68">
        <v>0</v>
      </c>
      <c r="BB141" s="194" t="s">
        <v>1</v>
      </c>
      <c r="BM141" s="64">
        <f>IFERROR(X141*I141/H141,"0")</f>
        <v>38.35</v>
      </c>
      <c r="BN141" s="64">
        <f>IFERROR(Y141*I141/H141,"0")</f>
        <v>39.884</v>
      </c>
      <c r="BO141" s="64">
        <f>IFERROR(1/J141*(X141/H141),"0")</f>
        <v>6.8681318681318687E-2</v>
      </c>
      <c r="BP141" s="64">
        <f>IFERROR(1/J141*(Y141/H141),"0")</f>
        <v>7.1428571428571438E-2</v>
      </c>
    </row>
    <row r="142" spans="1:68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12.5</v>
      </c>
      <c r="Y142" s="579">
        <f>IFERROR(Y140/H140,"0")+IFERROR(Y141/H141,"0")</f>
        <v>13</v>
      </c>
      <c r="Z142" s="579">
        <f>IFERROR(IF(Z140="",0,Z140),"0")+IFERROR(IF(Z141="",0,Z141),"0")</f>
        <v>8.4629999999999997E-2</v>
      </c>
      <c r="AA142" s="580"/>
      <c r="AB142" s="580"/>
      <c r="AC142" s="580"/>
    </row>
    <row r="143" spans="1:68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35</v>
      </c>
      <c r="Y143" s="579">
        <f>IFERROR(SUM(Y140:Y141),"0")</f>
        <v>36.4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254</v>
      </c>
      <c r="B145" s="54" t="s">
        <v>255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248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254</v>
      </c>
      <c r="B146" s="54" t="s">
        <v>256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56.1</v>
      </c>
      <c r="Y146" s="578">
        <f>IFERROR(IF(X146="",0,CEILING((X146/$H146),1)*$H146),"")</f>
        <v>58.080000000000005</v>
      </c>
      <c r="Z146" s="36">
        <f>IFERROR(IF(Y146=0,"",ROUNDUP(Y146/H146,0)*0.00651),"")</f>
        <v>0.14322000000000001</v>
      </c>
      <c r="AA146" s="56"/>
      <c r="AB146" s="57"/>
      <c r="AC146" s="197" t="s">
        <v>248</v>
      </c>
      <c r="AG146" s="64"/>
      <c r="AJ146" s="68"/>
      <c r="AK146" s="68">
        <v>0</v>
      </c>
      <c r="BB146" s="198" t="s">
        <v>1</v>
      </c>
      <c r="BM146" s="64">
        <f>IFERROR(X146*I146/H146,"0")</f>
        <v>61.795000000000002</v>
      </c>
      <c r="BN146" s="64">
        <f>IFERROR(Y146*I146/H146,"0")</f>
        <v>63.976000000000006</v>
      </c>
      <c r="BO146" s="64">
        <f>IFERROR(1/J146*(X146/H146),"0")</f>
        <v>0.11675824175824177</v>
      </c>
      <c r="BP146" s="64">
        <f>IFERROR(1/J146*(Y146/H146),"0")</f>
        <v>0.12087912087912089</v>
      </c>
    </row>
    <row r="147" spans="1:68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21.25</v>
      </c>
      <c r="Y147" s="579">
        <f>IFERROR(Y145/H145,"0")+IFERROR(Y146/H146,"0")</f>
        <v>22</v>
      </c>
      <c r="Z147" s="579">
        <f>IFERROR(IF(Z145="",0,Z145),"0")+IFERROR(IF(Z146="",0,Z146),"0")</f>
        <v>0.14322000000000001</v>
      </c>
      <c r="AA147" s="580"/>
      <c r="AB147" s="580"/>
      <c r="AC147" s="580"/>
    </row>
    <row r="148" spans="1:68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56.1</v>
      </c>
      <c r="Y148" s="579">
        <f>IFERROR(SUM(Y145:Y146),"0")</f>
        <v>58.080000000000005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257</v>
      </c>
      <c r="B151" s="54" t="s">
        <v>258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259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260</v>
      </c>
      <c r="B155" s="54" t="s">
        <v>261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262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263</v>
      </c>
      <c r="B156" s="54" t="s">
        <v>264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265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266</v>
      </c>
      <c r="B157" s="54" t="s">
        <v>267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269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270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140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271</v>
      </c>
      <c r="B163" s="54" t="s">
        <v>272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customHeight="1" x14ac:dyDescent="0.25">
      <c r="A167" s="54" t="s">
        <v>274</v>
      </c>
      <c r="B167" s="54" t="s">
        <v>275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70</v>
      </c>
      <c r="Y167" s="578">
        <f t="shared" ref="Y167:Y175" si="26">IFERROR(IF(X167="",0,CEILING((X167/$H167),1)*$H167),"")</f>
        <v>71.400000000000006</v>
      </c>
      <c r="Z167" s="36">
        <f>IFERROR(IF(Y167=0,"",ROUNDUP(Y167/H167,0)*0.00902),"")</f>
        <v>0.15334</v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74.499999999999986</v>
      </c>
      <c r="BN167" s="64">
        <f t="shared" ref="BN167:BN175" si="28">IFERROR(Y167*I167/H167,"0")</f>
        <v>75.989999999999995</v>
      </c>
      <c r="BO167" s="64">
        <f t="shared" ref="BO167:BO175" si="29">IFERROR(1/J167*(X167/H167),"0")</f>
        <v>0.12626262626262624</v>
      </c>
      <c r="BP167" s="64">
        <f t="shared" ref="BP167:BP175" si="30">IFERROR(1/J167*(Y167/H167),"0")</f>
        <v>0.12878787878787878</v>
      </c>
    </row>
    <row r="168" spans="1:68" ht="27" customHeight="1" x14ac:dyDescent="0.25">
      <c r="A168" s="54" t="s">
        <v>277</v>
      </c>
      <c r="B168" s="54" t="s">
        <v>278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30</v>
      </c>
      <c r="Y168" s="578">
        <f t="shared" si="26"/>
        <v>33.6</v>
      </c>
      <c r="Z168" s="36">
        <f>IFERROR(IF(Y168=0,"",ROUNDUP(Y168/H168,0)*0.00902),"")</f>
        <v>7.2160000000000002E-2</v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7"/>
        <v>31.928571428571427</v>
      </c>
      <c r="BN168" s="64">
        <f t="shared" si="28"/>
        <v>35.76</v>
      </c>
      <c r="BO168" s="64">
        <f t="shared" si="29"/>
        <v>5.4112554112554112E-2</v>
      </c>
      <c r="BP168" s="64">
        <f t="shared" si="30"/>
        <v>6.0606060606060608E-2</v>
      </c>
    </row>
    <row r="169" spans="1:68" ht="27" customHeight="1" x14ac:dyDescent="0.25">
      <c r="A169" s="54" t="s">
        <v>280</v>
      </c>
      <c r="B169" s="54" t="s">
        <v>281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50</v>
      </c>
      <c r="Y169" s="578">
        <f t="shared" si="26"/>
        <v>50.400000000000006</v>
      </c>
      <c r="Z169" s="36">
        <f>IFERROR(IF(Y169=0,"",ROUNDUP(Y169/H169,0)*0.00902),"")</f>
        <v>0.10824</v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si="27"/>
        <v>52.5</v>
      </c>
      <c r="BN169" s="64">
        <f t="shared" si="28"/>
        <v>52.920000000000009</v>
      </c>
      <c r="BO169" s="64">
        <f t="shared" si="29"/>
        <v>9.0187590187590191E-2</v>
      </c>
      <c r="BP169" s="64">
        <f t="shared" si="30"/>
        <v>9.0909090909090912E-2</v>
      </c>
    </row>
    <row r="170" spans="1:68" ht="27" customHeight="1" x14ac:dyDescent="0.25">
      <c r="A170" s="54" t="s">
        <v>283</v>
      </c>
      <c r="B170" s="54" t="s">
        <v>284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140</v>
      </c>
      <c r="Y170" s="578">
        <f t="shared" si="26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7"/>
        <v>148.66666666666666</v>
      </c>
      <c r="BN170" s="64">
        <f t="shared" si="28"/>
        <v>149.41</v>
      </c>
      <c r="BO170" s="64">
        <f t="shared" si="29"/>
        <v>0.28490028490028491</v>
      </c>
      <c r="BP170" s="64">
        <f t="shared" si="30"/>
        <v>0.28632478632478636</v>
      </c>
    </row>
    <row r="171" spans="1:68" ht="27" customHeight="1" x14ac:dyDescent="0.25">
      <c r="A171" s="54" t="s">
        <v>285</v>
      </c>
      <c r="B171" s="54" t="s">
        <v>286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122.5</v>
      </c>
      <c r="Y171" s="578">
        <f t="shared" si="26"/>
        <v>123.9</v>
      </c>
      <c r="Z171" s="36">
        <f>IFERROR(IF(Y171=0,"",ROUNDUP(Y171/H171,0)*0.00502),"")</f>
        <v>0.29618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7"/>
        <v>130.08333333333334</v>
      </c>
      <c r="BN171" s="64">
        <f t="shared" si="28"/>
        <v>131.57</v>
      </c>
      <c r="BO171" s="64">
        <f t="shared" si="29"/>
        <v>0.2492877492877493</v>
      </c>
      <c r="BP171" s="64">
        <f t="shared" si="30"/>
        <v>0.25213675213675218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289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290</v>
      </c>
      <c r="B173" s="54" t="s">
        <v>291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210</v>
      </c>
      <c r="Y173" s="578">
        <f t="shared" si="26"/>
        <v>210</v>
      </c>
      <c r="Z173" s="36">
        <f>IFERROR(IF(Y173=0,"",ROUNDUP(Y173/H173,0)*0.00502),"")</f>
        <v>0.502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220.00000000000003</v>
      </c>
      <c r="BN173" s="64">
        <f t="shared" si="28"/>
        <v>220.00000000000003</v>
      </c>
      <c r="BO173" s="64">
        <f t="shared" si="29"/>
        <v>0.42735042735042739</v>
      </c>
      <c r="BP173" s="64">
        <f t="shared" si="30"/>
        <v>0.42735042735042739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294</v>
      </c>
      <c r="B175" s="54" t="s">
        <v>295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296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260.71428571428567</v>
      </c>
      <c r="Y176" s="579">
        <f>IFERROR(Y167/H167,"0")+IFERROR(Y168/H168,"0")+IFERROR(Y169/H169,"0")+IFERROR(Y170/H170,"0")+IFERROR(Y171/H171,"0")+IFERROR(Y172/H172,"0")+IFERROR(Y173/H173,"0")+IFERROR(Y174/H174,"0")+IFERROR(Y175/H175,"0")</f>
        <v>263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1.4682599999999999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622.5</v>
      </c>
      <c r="Y177" s="579">
        <f>IFERROR(SUM(Y167:Y175),"0")</f>
        <v>630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hidden="1" customHeight="1" x14ac:dyDescent="0.25">
      <c r="A179" s="54" t="s">
        <v>297</v>
      </c>
      <c r="B179" s="54" t="s">
        <v>298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299</v>
      </c>
      <c r="L179" s="32"/>
      <c r="M179" s="33" t="s">
        <v>300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302</v>
      </c>
      <c r="B180" s="54" t="s">
        <v>303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299</v>
      </c>
      <c r="L180" s="32"/>
      <c r="M180" s="33" t="s">
        <v>300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304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304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hidden="1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307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hidden="1" customHeight="1" x14ac:dyDescent="0.25">
      <c r="A185" s="54" t="s">
        <v>308</v>
      </c>
      <c r="B185" s="54" t="s">
        <v>309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299</v>
      </c>
      <c r="L185" s="32"/>
      <c r="M185" s="33" t="s">
        <v>300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304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hidden="1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hidden="1" customHeight="1" x14ac:dyDescent="0.25">
      <c r="A188" s="593" t="s">
        <v>310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311</v>
      </c>
      <c r="B190" s="54" t="s">
        <v>312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313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314</v>
      </c>
      <c r="B191" s="54" t="s">
        <v>315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313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140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316</v>
      </c>
      <c r="B195" s="54" t="s">
        <v>317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318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319</v>
      </c>
      <c r="B196" s="54" t="s">
        <v>320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318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customHeight="1" x14ac:dyDescent="0.25">
      <c r="A200" s="54" t="s">
        <v>321</v>
      </c>
      <c r="B200" s="54" t="s">
        <v>322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130</v>
      </c>
      <c r="Y200" s="578">
        <f t="shared" ref="Y200:Y207" si="31">IFERROR(IF(X200="",0,CEILING((X200/$H200),1)*$H200),"")</f>
        <v>135</v>
      </c>
      <c r="Z200" s="36">
        <f>IFERROR(IF(Y200=0,"",ROUNDUP(Y200/H200,0)*0.00902),"")</f>
        <v>0.22550000000000001</v>
      </c>
      <c r="AA200" s="56"/>
      <c r="AB200" s="57"/>
      <c r="AC200" s="243" t="s">
        <v>323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135.05555555555557</v>
      </c>
      <c r="BN200" s="64">
        <f t="shared" ref="BN200:BN207" si="33">IFERROR(Y200*I200/H200,"0")</f>
        <v>140.25</v>
      </c>
      <c r="BO200" s="64">
        <f t="shared" ref="BO200:BO207" si="34">IFERROR(1/J200*(X200/H200),"0")</f>
        <v>0.18237934904601572</v>
      </c>
      <c r="BP200" s="64">
        <f t="shared" ref="BP200:BP207" si="35">IFERROR(1/J200*(Y200/H200),"0")</f>
        <v>0.18939393939393939</v>
      </c>
    </row>
    <row r="201" spans="1:68" ht="27" customHeight="1" x14ac:dyDescent="0.25">
      <c r="A201" s="54" t="s">
        <v>324</v>
      </c>
      <c r="B201" s="54" t="s">
        <v>325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50</v>
      </c>
      <c r="Y201" s="578">
        <f t="shared" si="31"/>
        <v>54</v>
      </c>
      <c r="Z201" s="36">
        <f>IFERROR(IF(Y201=0,"",ROUNDUP(Y201/H201,0)*0.00902),"")</f>
        <v>9.0200000000000002E-2</v>
      </c>
      <c r="AA201" s="56"/>
      <c r="AB201" s="57"/>
      <c r="AC201" s="245" t="s">
        <v>326</v>
      </c>
      <c r="AG201" s="64"/>
      <c r="AJ201" s="68"/>
      <c r="AK201" s="68">
        <v>0</v>
      </c>
      <c r="BB201" s="246" t="s">
        <v>1</v>
      </c>
      <c r="BM201" s="64">
        <f t="shared" si="32"/>
        <v>51.944444444444443</v>
      </c>
      <c r="BN201" s="64">
        <f t="shared" si="33"/>
        <v>56.099999999999994</v>
      </c>
      <c r="BO201" s="64">
        <f t="shared" si="34"/>
        <v>7.0145903479236812E-2</v>
      </c>
      <c r="BP201" s="64">
        <f t="shared" si="35"/>
        <v>7.575757575757576E-2</v>
      </c>
    </row>
    <row r="202" spans="1:68" ht="27" customHeight="1" x14ac:dyDescent="0.25">
      <c r="A202" s="54" t="s">
        <v>327</v>
      </c>
      <c r="B202" s="54" t="s">
        <v>328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350</v>
      </c>
      <c r="Y202" s="578">
        <f t="shared" si="31"/>
        <v>351</v>
      </c>
      <c r="Z202" s="36">
        <f>IFERROR(IF(Y202=0,"",ROUNDUP(Y202/H202,0)*0.00902),"")</f>
        <v>0.58630000000000004</v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si="32"/>
        <v>363.61111111111109</v>
      </c>
      <c r="BN202" s="64">
        <f t="shared" si="33"/>
        <v>364.65</v>
      </c>
      <c r="BO202" s="64">
        <f t="shared" si="34"/>
        <v>0.49102132435465767</v>
      </c>
      <c r="BP202" s="64">
        <f t="shared" si="35"/>
        <v>0.49242424242424243</v>
      </c>
    </row>
    <row r="203" spans="1:68" ht="27" customHeight="1" x14ac:dyDescent="0.25">
      <c r="A203" s="54" t="s">
        <v>330</v>
      </c>
      <c r="B203" s="54" t="s">
        <v>331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90</v>
      </c>
      <c r="Y203" s="578">
        <f t="shared" si="31"/>
        <v>91.800000000000011</v>
      </c>
      <c r="Z203" s="36">
        <f>IFERROR(IF(Y203=0,"",ROUNDUP(Y203/H203,0)*0.00902),"")</f>
        <v>0.15334</v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93.5</v>
      </c>
      <c r="BN203" s="64">
        <f t="shared" si="33"/>
        <v>95.37</v>
      </c>
      <c r="BO203" s="64">
        <f t="shared" si="34"/>
        <v>0.12626262626262624</v>
      </c>
      <c r="BP203" s="64">
        <f t="shared" si="35"/>
        <v>0.12878787878787878</v>
      </c>
    </row>
    <row r="204" spans="1:68" ht="27" customHeight="1" x14ac:dyDescent="0.25">
      <c r="A204" s="54" t="s">
        <v>333</v>
      </c>
      <c r="B204" s="54" t="s">
        <v>334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120</v>
      </c>
      <c r="Y204" s="578">
        <f t="shared" si="31"/>
        <v>120.60000000000001</v>
      </c>
      <c r="Z204" s="36">
        <f>IFERROR(IF(Y204=0,"",ROUNDUP(Y204/H204,0)*0.00502),"")</f>
        <v>0.33634000000000003</v>
      </c>
      <c r="AA204" s="56"/>
      <c r="AB204" s="57"/>
      <c r="AC204" s="251" t="s">
        <v>323</v>
      </c>
      <c r="AG204" s="64"/>
      <c r="AJ204" s="68"/>
      <c r="AK204" s="68">
        <v>0</v>
      </c>
      <c r="BB204" s="252" t="s">
        <v>1</v>
      </c>
      <c r="BM204" s="64">
        <f t="shared" si="32"/>
        <v>128.66666666666666</v>
      </c>
      <c r="BN204" s="64">
        <f t="shared" si="33"/>
        <v>129.31</v>
      </c>
      <c r="BO204" s="64">
        <f t="shared" si="34"/>
        <v>0.28490028490028496</v>
      </c>
      <c r="BP204" s="64">
        <f t="shared" si="35"/>
        <v>0.28632478632478636</v>
      </c>
    </row>
    <row r="205" spans="1:68" ht="27" customHeight="1" x14ac:dyDescent="0.25">
      <c r="A205" s="54" t="s">
        <v>335</v>
      </c>
      <c r="B205" s="54" t="s">
        <v>336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66</v>
      </c>
      <c r="Y205" s="578">
        <f t="shared" si="31"/>
        <v>66.600000000000009</v>
      </c>
      <c r="Z205" s="36">
        <f>IFERROR(IF(Y205=0,"",ROUNDUP(Y205/H205,0)*0.00502),"")</f>
        <v>0.18574000000000002</v>
      </c>
      <c r="AA205" s="56"/>
      <c r="AB205" s="57"/>
      <c r="AC205" s="253" t="s">
        <v>326</v>
      </c>
      <c r="AG205" s="64"/>
      <c r="AJ205" s="68"/>
      <c r="AK205" s="68">
        <v>0</v>
      </c>
      <c r="BB205" s="254" t="s">
        <v>1</v>
      </c>
      <c r="BM205" s="64">
        <f t="shared" si="32"/>
        <v>69.666666666666657</v>
      </c>
      <c r="BN205" s="64">
        <f t="shared" si="33"/>
        <v>70.3</v>
      </c>
      <c r="BO205" s="64">
        <f t="shared" si="34"/>
        <v>0.15669515669515671</v>
      </c>
      <c r="BP205" s="64">
        <f t="shared" si="35"/>
        <v>0.15811965811965817</v>
      </c>
    </row>
    <row r="206" spans="1:68" ht="27" customHeight="1" x14ac:dyDescent="0.25">
      <c r="A206" s="54" t="s">
        <v>337</v>
      </c>
      <c r="B206" s="54" t="s">
        <v>338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90</v>
      </c>
      <c r="Y206" s="578">
        <f t="shared" si="31"/>
        <v>90</v>
      </c>
      <c r="Z206" s="36">
        <f>IFERROR(IF(Y206=0,"",ROUNDUP(Y206/H206,0)*0.00502),"")</f>
        <v>0.251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95</v>
      </c>
      <c r="BN206" s="64">
        <f t="shared" si="33"/>
        <v>95</v>
      </c>
      <c r="BO206" s="64">
        <f t="shared" si="34"/>
        <v>0.21367521367521369</v>
      </c>
      <c r="BP206" s="64">
        <f t="shared" si="35"/>
        <v>0.21367521367521369</v>
      </c>
    </row>
    <row r="207" spans="1:68" ht="27" customHeight="1" x14ac:dyDescent="0.25">
      <c r="A207" s="54" t="s">
        <v>339</v>
      </c>
      <c r="B207" s="54" t="s">
        <v>340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66</v>
      </c>
      <c r="Y207" s="578">
        <f t="shared" si="31"/>
        <v>66.600000000000009</v>
      </c>
      <c r="Z207" s="36">
        <f>IFERROR(IF(Y207=0,"",ROUNDUP(Y207/H207,0)*0.00502),"")</f>
        <v>0.18574000000000002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69.666666666666657</v>
      </c>
      <c r="BN207" s="64">
        <f t="shared" si="33"/>
        <v>70.3</v>
      </c>
      <c r="BO207" s="64">
        <f t="shared" si="34"/>
        <v>0.15669515669515671</v>
      </c>
      <c r="BP207" s="64">
        <f t="shared" si="35"/>
        <v>0.15811965811965817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304.81481481481484</v>
      </c>
      <c r="Y208" s="579">
        <f>IFERROR(Y200/H200,"0")+IFERROR(Y201/H201,"0")+IFERROR(Y202/H202,"0")+IFERROR(Y203/H203,"0")+IFERROR(Y204/H204,"0")+IFERROR(Y205/H205,"0")+IFERROR(Y206/H206,"0")+IFERROR(Y207/H207,"0")</f>
        <v>308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2.01416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962</v>
      </c>
      <c r="Y209" s="579">
        <f>IFERROR(SUM(Y200:Y207),"0")</f>
        <v>975.6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341</v>
      </c>
      <c r="B211" s="54" t="s">
        <v>342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343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347</v>
      </c>
      <c r="B213" s="54" t="s">
        <v>348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50</v>
      </c>
      <c r="Y213" s="578">
        <f t="shared" si="36"/>
        <v>52.199999999999996</v>
      </c>
      <c r="Z213" s="36">
        <f>IFERROR(IF(Y213=0,"",ROUNDUP(Y213/H213,0)*0.01898),"")</f>
        <v>0.11388000000000001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7"/>
        <v>52.982758620689658</v>
      </c>
      <c r="BN213" s="64">
        <f t="shared" si="38"/>
        <v>55.313999999999993</v>
      </c>
      <c r="BO213" s="64">
        <f t="shared" si="39"/>
        <v>8.9798850574712652E-2</v>
      </c>
      <c r="BP213" s="64">
        <f t="shared" si="40"/>
        <v>9.375E-2</v>
      </c>
    </row>
    <row r="214" spans="1:68" ht="27" customHeight="1" x14ac:dyDescent="0.25">
      <c r="A214" s="54" t="s">
        <v>350</v>
      </c>
      <c r="B214" s="54" t="s">
        <v>351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320</v>
      </c>
      <c r="Y214" s="578">
        <f t="shared" si="36"/>
        <v>321.59999999999997</v>
      </c>
      <c r="Z214" s="36">
        <f t="shared" ref="Z214:Z219" si="41">IFERROR(IF(Y214=0,"",ROUNDUP(Y214/H214,0)*0.00651),"")</f>
        <v>0.87234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7"/>
        <v>356</v>
      </c>
      <c r="BN214" s="64">
        <f t="shared" si="38"/>
        <v>357.78</v>
      </c>
      <c r="BO214" s="64">
        <f t="shared" si="39"/>
        <v>0.73260073260073266</v>
      </c>
      <c r="BP214" s="64">
        <f t="shared" si="40"/>
        <v>0.73626373626373631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360</v>
      </c>
      <c r="Y216" s="578">
        <f t="shared" si="36"/>
        <v>360</v>
      </c>
      <c r="Z216" s="36">
        <f t="shared" si="41"/>
        <v>0.97650000000000003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397.8</v>
      </c>
      <c r="BN216" s="64">
        <f t="shared" si="38"/>
        <v>397.8</v>
      </c>
      <c r="BO216" s="64">
        <f t="shared" si="39"/>
        <v>0.82417582417582425</v>
      </c>
      <c r="BP216" s="64">
        <f t="shared" si="40"/>
        <v>0.82417582417582425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120</v>
      </c>
      <c r="Y218" s="578">
        <f t="shared" si="36"/>
        <v>120</v>
      </c>
      <c r="Z218" s="36">
        <f t="shared" si="41"/>
        <v>0.32550000000000001</v>
      </c>
      <c r="AA218" s="56"/>
      <c r="AB218" s="57"/>
      <c r="AC218" s="273" t="s">
        <v>361</v>
      </c>
      <c r="AG218" s="64"/>
      <c r="AJ218" s="68"/>
      <c r="AK218" s="68">
        <v>0</v>
      </c>
      <c r="BB218" s="274" t="s">
        <v>1</v>
      </c>
      <c r="BM218" s="64">
        <f t="shared" si="37"/>
        <v>132.60000000000002</v>
      </c>
      <c r="BN218" s="64">
        <f t="shared" si="38"/>
        <v>132.60000000000002</v>
      </c>
      <c r="BO218" s="64">
        <f t="shared" si="39"/>
        <v>0.27472527472527475</v>
      </c>
      <c r="BP218" s="64">
        <f t="shared" si="40"/>
        <v>0.27472527472527475</v>
      </c>
    </row>
    <row r="219" spans="1:68" ht="27" customHeight="1" x14ac:dyDescent="0.25">
      <c r="A219" s="54" t="s">
        <v>362</v>
      </c>
      <c r="B219" s="54" t="s">
        <v>363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280</v>
      </c>
      <c r="Y219" s="578">
        <f t="shared" si="36"/>
        <v>280.8</v>
      </c>
      <c r="Z219" s="36">
        <f t="shared" si="41"/>
        <v>0.76167000000000007</v>
      </c>
      <c r="AA219" s="56"/>
      <c r="AB219" s="57"/>
      <c r="AC219" s="275" t="s">
        <v>364</v>
      </c>
      <c r="AG219" s="64"/>
      <c r="AJ219" s="68"/>
      <c r="AK219" s="68">
        <v>0</v>
      </c>
      <c r="BB219" s="276" t="s">
        <v>1</v>
      </c>
      <c r="BM219" s="64">
        <f t="shared" si="37"/>
        <v>310.10000000000002</v>
      </c>
      <c r="BN219" s="64">
        <f t="shared" si="38"/>
        <v>310.98599999999999</v>
      </c>
      <c r="BO219" s="64">
        <f t="shared" si="39"/>
        <v>0.64102564102564108</v>
      </c>
      <c r="BP219" s="64">
        <f t="shared" si="40"/>
        <v>0.64285714285714302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455.74712643678163</v>
      </c>
      <c r="Y220" s="579">
        <f>IFERROR(Y211/H211,"0")+IFERROR(Y212/H212,"0")+IFERROR(Y213/H213,"0")+IFERROR(Y214/H214,"0")+IFERROR(Y215/H215,"0")+IFERROR(Y216/H216,"0")+IFERROR(Y217/H217,"0")+IFERROR(Y218/H218,"0")+IFERROR(Y219/H219,"0")</f>
        <v>457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3.04989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1130</v>
      </c>
      <c r="Y221" s="579">
        <f>IFERROR(SUM(Y211:Y219),"0")</f>
        <v>1134.5999999999999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175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customHeight="1" x14ac:dyDescent="0.25">
      <c r="A223" s="54" t="s">
        <v>365</v>
      </c>
      <c r="B223" s="54" t="s">
        <v>366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44</v>
      </c>
      <c r="Y223" s="578">
        <f>IFERROR(IF(X223="",0,CEILING((X223/$H223),1)*$H223),"")</f>
        <v>45.6</v>
      </c>
      <c r="Z223" s="36">
        <f>IFERROR(IF(Y223=0,"",ROUNDUP(Y223/H223,0)*0.00651),"")</f>
        <v>0.12369000000000001</v>
      </c>
      <c r="AA223" s="56"/>
      <c r="AB223" s="57"/>
      <c r="AC223" s="277" t="s">
        <v>367</v>
      </c>
      <c r="AG223" s="64"/>
      <c r="AJ223" s="68"/>
      <c r="AK223" s="68">
        <v>0</v>
      </c>
      <c r="BB223" s="278" t="s">
        <v>1</v>
      </c>
      <c r="BM223" s="64">
        <f>IFERROR(X223*I223/H223,"0")</f>
        <v>48.620000000000005</v>
      </c>
      <c r="BN223" s="64">
        <f>IFERROR(Y223*I223/H223,"0")</f>
        <v>50.388000000000005</v>
      </c>
      <c r="BO223" s="64">
        <f>IFERROR(1/J223*(X223/H223),"0")</f>
        <v>0.10073260073260075</v>
      </c>
      <c r="BP223" s="64">
        <f>IFERROR(1/J223*(Y223/H223),"0")</f>
        <v>0.1043956043956044</v>
      </c>
    </row>
    <row r="224" spans="1:68" ht="27" customHeight="1" x14ac:dyDescent="0.25">
      <c r="A224" s="54" t="s">
        <v>368</v>
      </c>
      <c r="B224" s="54" t="s">
        <v>369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32</v>
      </c>
      <c r="Y224" s="578">
        <f>IFERROR(IF(X224="",0,CEILING((X224/$H224),1)*$H224),"")</f>
        <v>33.6</v>
      </c>
      <c r="Z224" s="36">
        <f>IFERROR(IF(Y224=0,"",ROUNDUP(Y224/H224,0)*0.00651),"")</f>
        <v>9.1139999999999999E-2</v>
      </c>
      <c r="AA224" s="56"/>
      <c r="AB224" s="57"/>
      <c r="AC224" s="279" t="s">
        <v>370</v>
      </c>
      <c r="AG224" s="64"/>
      <c r="AJ224" s="68"/>
      <c r="AK224" s="68">
        <v>0</v>
      </c>
      <c r="BB224" s="280" t="s">
        <v>1</v>
      </c>
      <c r="BM224" s="64">
        <f>IFERROR(X224*I224/H224,"0")</f>
        <v>35.360000000000007</v>
      </c>
      <c r="BN224" s="64">
        <f>IFERROR(Y224*I224/H224,"0")</f>
        <v>37.128000000000007</v>
      </c>
      <c r="BO224" s="64">
        <f>IFERROR(1/J224*(X224/H224),"0")</f>
        <v>7.3260073260073263E-2</v>
      </c>
      <c r="BP224" s="64">
        <f>IFERROR(1/J224*(Y224/H224),"0")</f>
        <v>7.6923076923076941E-2</v>
      </c>
    </row>
    <row r="225" spans="1:68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31.666666666666671</v>
      </c>
      <c r="Y225" s="579">
        <f>IFERROR(Y223/H223,"0")+IFERROR(Y224/H224,"0")</f>
        <v>33</v>
      </c>
      <c r="Z225" s="579">
        <f>IFERROR(IF(Z223="",0,Z223),"0")+IFERROR(IF(Z224="",0,Z224),"0")</f>
        <v>0.21483000000000002</v>
      </c>
      <c r="AA225" s="580"/>
      <c r="AB225" s="580"/>
      <c r="AC225" s="580"/>
    </row>
    <row r="226" spans="1:68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76</v>
      </c>
      <c r="Y226" s="579">
        <f>IFERROR(SUM(Y223:Y224),"0")</f>
        <v>79.2</v>
      </c>
      <c r="Z226" s="37"/>
      <c r="AA226" s="580"/>
      <c r="AB226" s="580"/>
      <c r="AC226" s="580"/>
    </row>
    <row r="227" spans="1:68" ht="16.5" hidden="1" customHeight="1" x14ac:dyDescent="0.25">
      <c r="A227" s="593" t="s">
        <v>371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customHeight="1" x14ac:dyDescent="0.25">
      <c r="A229" s="54" t="s">
        <v>372</v>
      </c>
      <c r="B229" s="54" t="s">
        <v>373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10</v>
      </c>
      <c r="Y229" s="578">
        <f t="shared" ref="Y229:Y234" si="42">IFERROR(IF(X229="",0,CEILING((X229/$H229),1)*$H229),"")</f>
        <v>11.6</v>
      </c>
      <c r="Z229" s="36">
        <f>IFERROR(IF(Y229=0,"",ROUNDUP(Y229/H229,0)*0.01898),"")</f>
        <v>1.898E-2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10.375</v>
      </c>
      <c r="BN229" s="64">
        <f t="shared" ref="BN229:BN234" si="44">IFERROR(Y229*I229/H229,"0")</f>
        <v>12.035</v>
      </c>
      <c r="BO229" s="64">
        <f t="shared" ref="BO229:BO234" si="45">IFERROR(1/J229*(X229/H229),"0")</f>
        <v>1.3469827586206897E-2</v>
      </c>
      <c r="BP229" s="64">
        <f t="shared" ref="BP229:BP234" si="46">IFERROR(1/J229*(Y229/H229),"0")</f>
        <v>1.5625E-2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90</v>
      </c>
      <c r="Y231" s="578">
        <f t="shared" si="42"/>
        <v>92.8</v>
      </c>
      <c r="Z231" s="36">
        <f>IFERROR(IF(Y231=0,"",ROUNDUP(Y231/H231,0)*0.01898),"")</f>
        <v>0.15184</v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43"/>
        <v>93.375000000000014</v>
      </c>
      <c r="BN231" s="64">
        <f t="shared" si="44"/>
        <v>96.28</v>
      </c>
      <c r="BO231" s="64">
        <f t="shared" si="45"/>
        <v>0.12122844827586207</v>
      </c>
      <c r="BP231" s="64">
        <f t="shared" si="46"/>
        <v>0.125</v>
      </c>
    </row>
    <row r="232" spans="1:68" ht="27" customHeight="1" x14ac:dyDescent="0.25">
      <c r="A232" s="54" t="s">
        <v>381</v>
      </c>
      <c r="B232" s="54" t="s">
        <v>382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20</v>
      </c>
      <c r="Y232" s="578">
        <f t="shared" si="42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43"/>
        <v>21.05</v>
      </c>
      <c r="BN232" s="64">
        <f t="shared" si="44"/>
        <v>21.05</v>
      </c>
      <c r="BO232" s="64">
        <f t="shared" si="45"/>
        <v>3.787878787878788E-2</v>
      </c>
      <c r="BP232" s="64">
        <f t="shared" si="46"/>
        <v>3.787878787878788E-2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64</v>
      </c>
      <c r="Y234" s="578">
        <f t="shared" si="42"/>
        <v>64</v>
      </c>
      <c r="Z234" s="36">
        <f>IFERROR(IF(Y234=0,"",ROUNDUP(Y234/H234,0)*0.00902),"")</f>
        <v>0.14432</v>
      </c>
      <c r="AA234" s="56"/>
      <c r="AB234" s="57"/>
      <c r="AC234" s="291" t="s">
        <v>380</v>
      </c>
      <c r="AG234" s="64"/>
      <c r="AJ234" s="68"/>
      <c r="AK234" s="68">
        <v>0</v>
      </c>
      <c r="BB234" s="292" t="s">
        <v>1</v>
      </c>
      <c r="BM234" s="64">
        <f t="shared" si="43"/>
        <v>67.36</v>
      </c>
      <c r="BN234" s="64">
        <f t="shared" si="44"/>
        <v>67.36</v>
      </c>
      <c r="BO234" s="64">
        <f t="shared" si="45"/>
        <v>0.12121212121212122</v>
      </c>
      <c r="BP234" s="64">
        <f t="shared" si="46"/>
        <v>0.12121212121212122</v>
      </c>
    </row>
    <row r="235" spans="1:68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29.620689655172413</v>
      </c>
      <c r="Y235" s="579">
        <f>IFERROR(Y229/H229,"0")+IFERROR(Y230/H230,"0")+IFERROR(Y231/H231,"0")+IFERROR(Y232/H232,"0")+IFERROR(Y233/H233,"0")+IFERROR(Y234/H234,"0")</f>
        <v>30</v>
      </c>
      <c r="Z235" s="579">
        <f>IFERROR(IF(Z229="",0,Z229),"0")+IFERROR(IF(Z230="",0,Z230),"0")+IFERROR(IF(Z231="",0,Z231),"0")+IFERROR(IF(Z232="",0,Z232),"0")+IFERROR(IF(Z233="",0,Z233),"0")+IFERROR(IF(Z234="",0,Z234),"0")</f>
        <v>0.36024</v>
      </c>
      <c r="AA235" s="580"/>
      <c r="AB235" s="580"/>
      <c r="AC235" s="580"/>
    </row>
    <row r="236" spans="1:68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184</v>
      </c>
      <c r="Y236" s="579">
        <f>IFERROR(SUM(Y229:Y234),"0")</f>
        <v>188.39999999999998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140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387</v>
      </c>
      <c r="B238" s="54" t="s">
        <v>388</v>
      </c>
      <c r="C238" s="31">
        <v>4301020340</v>
      </c>
      <c r="D238" s="591">
        <v>4680115885721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387</v>
      </c>
      <c r="B239" s="54" t="s">
        <v>390</v>
      </c>
      <c r="C239" s="31">
        <v>4301020377</v>
      </c>
      <c r="D239" s="591">
        <v>4680115885981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389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391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customHeight="1" x14ac:dyDescent="0.25">
      <c r="A243" s="54" t="s">
        <v>392</v>
      </c>
      <c r="B243" s="54" t="s">
        <v>393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299</v>
      </c>
      <c r="L243" s="32"/>
      <c r="M243" s="33" t="s">
        <v>300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6</v>
      </c>
      <c r="Y243" s="578">
        <f>IFERROR(IF(X243="",0,CEILING((X243/$H243),1)*$H243),"")</f>
        <v>6.48</v>
      </c>
      <c r="Z243" s="36">
        <f>IFERROR(IF(Y243=0,"",ROUNDUP(Y243/H243,0)*0.0059),"")</f>
        <v>1.77E-2</v>
      </c>
      <c r="AA243" s="56"/>
      <c r="AB243" s="57"/>
      <c r="AC243" s="297" t="s">
        <v>394</v>
      </c>
      <c r="AG243" s="64"/>
      <c r="AJ243" s="68"/>
      <c r="AK243" s="68">
        <v>0</v>
      </c>
      <c r="BB243" s="298" t="s">
        <v>1</v>
      </c>
      <c r="BM243" s="64">
        <f>IFERROR(X243*I243/H243,"0")</f>
        <v>6.5277777777777777</v>
      </c>
      <c r="BN243" s="64">
        <f>IFERROR(Y243*I243/H243,"0")</f>
        <v>7.05</v>
      </c>
      <c r="BO243" s="64">
        <f>IFERROR(1/J243*(X243/H243),"0")</f>
        <v>1.2860082304526748E-2</v>
      </c>
      <c r="BP243" s="64">
        <f>IFERROR(1/J243*(Y243/H243),"0")</f>
        <v>1.3888888888888888E-2</v>
      </c>
    </row>
    <row r="244" spans="1:68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2.7777777777777777</v>
      </c>
      <c r="Y244" s="579">
        <f>IFERROR(Y243/H243,"0")</f>
        <v>3</v>
      </c>
      <c r="Z244" s="579">
        <f>IFERROR(IF(Z243="",0,Z243),"0")</f>
        <v>1.77E-2</v>
      </c>
      <c r="AA244" s="580"/>
      <c r="AB244" s="580"/>
      <c r="AC244" s="580"/>
    </row>
    <row r="245" spans="1:68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6</v>
      </c>
      <c r="Y245" s="579">
        <f>IFERROR(SUM(Y243:Y243),"0")</f>
        <v>6.48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395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396</v>
      </c>
      <c r="B247" s="54" t="s">
        <v>397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399</v>
      </c>
      <c r="B248" s="54" t="s">
        <v>400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299</v>
      </c>
      <c r="L248" s="32"/>
      <c r="M248" s="33" t="s">
        <v>300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2.1</v>
      </c>
      <c r="Y248" s="578">
        <f>IFERROR(IF(X248="",0,CEILING((X248/$H248),1)*$H248),"")</f>
        <v>2.16</v>
      </c>
      <c r="Z248" s="36">
        <f>IFERROR(IF(Y248=0,"",ROUNDUP(Y248/H248,0)*0.0059),"")</f>
        <v>5.8999999999999999E-3</v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2.2847222222222223</v>
      </c>
      <c r="BN248" s="64">
        <f>IFERROR(Y248*I248/H248,"0")</f>
        <v>2.35</v>
      </c>
      <c r="BO248" s="64">
        <f>IFERROR(1/J248*(X248/H248),"0")</f>
        <v>4.5010288065843616E-3</v>
      </c>
      <c r="BP248" s="64">
        <f>IFERROR(1/J248*(Y248/H248),"0")</f>
        <v>4.6296296296296294E-3</v>
      </c>
    </row>
    <row r="249" spans="1:68" ht="27" hidden="1" customHeight="1" x14ac:dyDescent="0.25">
      <c r="A249" s="54" t="s">
        <v>401</v>
      </c>
      <c r="B249" s="54" t="s">
        <v>402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299</v>
      </c>
      <c r="L249" s="32"/>
      <c r="M249" s="33" t="s">
        <v>300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403</v>
      </c>
      <c r="B250" s="54" t="s">
        <v>404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299</v>
      </c>
      <c r="L250" s="32"/>
      <c r="M250" s="33" t="s">
        <v>300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405</v>
      </c>
      <c r="B251" s="54" t="s">
        <v>406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0.97222222222222221</v>
      </c>
      <c r="Y252" s="579">
        <f>IFERROR(Y247/H247,"0")+IFERROR(Y248/H248,"0")+IFERROR(Y249/H249,"0")+IFERROR(Y250/H250,"0")+IFERROR(Y251/H251,"0")</f>
        <v>1</v>
      </c>
      <c r="Z252" s="579">
        <f>IFERROR(IF(Z247="",0,Z247),"0")+IFERROR(IF(Z248="",0,Z248),"0")+IFERROR(IF(Z249="",0,Z249),"0")+IFERROR(IF(Z250="",0,Z250),"0")+IFERROR(IF(Z251="",0,Z251),"0")</f>
        <v>5.8999999999999999E-3</v>
      </c>
      <c r="AA252" s="580"/>
      <c r="AB252" s="580"/>
      <c r="AC252" s="580"/>
    </row>
    <row r="253" spans="1:68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2.1</v>
      </c>
      <c r="Y253" s="579">
        <f>IFERROR(SUM(Y247:Y251),"0")</f>
        <v>2.16</v>
      </c>
      <c r="Z253" s="37"/>
      <c r="AA253" s="580"/>
      <c r="AB253" s="580"/>
      <c r="AC253" s="580"/>
    </row>
    <row r="254" spans="1:68" ht="16.5" hidden="1" customHeight="1" x14ac:dyDescent="0.25">
      <c r="A254" s="593" t="s">
        <v>407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408</v>
      </c>
      <c r="B256" s="54" t="s">
        <v>409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410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411</v>
      </c>
      <c r="B257" s="54" t="s">
        <v>412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413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414</v>
      </c>
      <c r="B258" s="54" t="s">
        <v>415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416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417</v>
      </c>
      <c r="B259" s="54" t="s">
        <v>418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419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420</v>
      </c>
      <c r="B260" s="54" t="s">
        <v>421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422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423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424</v>
      </c>
      <c r="B265" s="54" t="s">
        <v>425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426</v>
      </c>
      <c r="B266" s="54" t="s">
        <v>427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429</v>
      </c>
      <c r="B267" s="54" t="s">
        <v>430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431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432</v>
      </c>
      <c r="B268" s="54" t="s">
        <v>433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434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435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437</v>
      </c>
      <c r="B273" s="54" t="s">
        <v>438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439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440</v>
      </c>
      <c r="B274" s="54" t="s">
        <v>441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140</v>
      </c>
      <c r="Y274" s="578">
        <f>IFERROR(IF(X274="",0,CEILING((X274/$H274),1)*$H274),"")</f>
        <v>141.6</v>
      </c>
      <c r="Z274" s="36">
        <f>IFERROR(IF(Y274=0,"",ROUNDUP(Y274/H274,0)*0.00651),"")</f>
        <v>0.38408999999999999</v>
      </c>
      <c r="AA274" s="56"/>
      <c r="AB274" s="57"/>
      <c r="AC274" s="329" t="s">
        <v>442</v>
      </c>
      <c r="AG274" s="64"/>
      <c r="AJ274" s="68"/>
      <c r="AK274" s="68">
        <v>0</v>
      </c>
      <c r="BB274" s="330" t="s">
        <v>1</v>
      </c>
      <c r="BM274" s="64">
        <f>IFERROR(X274*I274/H274,"0")</f>
        <v>154.70000000000002</v>
      </c>
      <c r="BN274" s="64">
        <f>IFERROR(Y274*I274/H274,"0")</f>
        <v>156.46800000000002</v>
      </c>
      <c r="BO274" s="64">
        <f>IFERROR(1/J274*(X274/H274),"0")</f>
        <v>0.32051282051282054</v>
      </c>
      <c r="BP274" s="64">
        <f>IFERROR(1/J274*(Y274/H274),"0")</f>
        <v>0.32417582417582419</v>
      </c>
    </row>
    <row r="275" spans="1:68" ht="37.5" customHeight="1" x14ac:dyDescent="0.25">
      <c r="A275" s="54" t="s">
        <v>443</v>
      </c>
      <c r="B275" s="54" t="s">
        <v>444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240</v>
      </c>
      <c r="Y275" s="578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445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158.33333333333334</v>
      </c>
      <c r="Y276" s="579">
        <f>IFERROR(Y273/H273,"0")+IFERROR(Y274/H274,"0")+IFERROR(Y275/H275,"0")</f>
        <v>159</v>
      </c>
      <c r="Z276" s="579">
        <f>IFERROR(IF(Z273="",0,Z273),"0")+IFERROR(IF(Z274="",0,Z274),"0")+IFERROR(IF(Z275="",0,Z275),"0")</f>
        <v>1.0350900000000001</v>
      </c>
      <c r="AA276" s="580"/>
      <c r="AB276" s="580"/>
      <c r="AC276" s="580"/>
    </row>
    <row r="277" spans="1:68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380</v>
      </c>
      <c r="Y277" s="579">
        <f>IFERROR(SUM(Y273:Y275),"0")</f>
        <v>381.6</v>
      </c>
      <c r="Z277" s="37"/>
      <c r="AA277" s="580"/>
      <c r="AB277" s="580"/>
      <c r="AC277" s="580"/>
    </row>
    <row r="278" spans="1:68" ht="16.5" hidden="1" customHeight="1" x14ac:dyDescent="0.25">
      <c r="A278" s="593" t="s">
        <v>446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447</v>
      </c>
      <c r="B280" s="54" t="s">
        <v>448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449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450</v>
      </c>
      <c r="B284" s="54" t="s">
        <v>451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452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453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454</v>
      </c>
      <c r="B289" s="54" t="s">
        <v>455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457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458</v>
      </c>
      <c r="B294" s="54" t="s">
        <v>459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460</v>
      </c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462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463</v>
      </c>
      <c r="B299" s="54" t="s">
        <v>464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465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468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469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466</v>
      </c>
      <c r="B301" s="54" t="s">
        <v>470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471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472</v>
      </c>
      <c r="AG301" s="64"/>
      <c r="AJ301" s="68" t="s">
        <v>473</v>
      </c>
      <c r="AK301" s="68">
        <v>86.4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465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70</v>
      </c>
      <c r="Y312" s="578">
        <f t="shared" si="52"/>
        <v>71.400000000000006</v>
      </c>
      <c r="Z312" s="36">
        <f>IFERROR(IF(Y312=0,"",ROUNDUP(Y312/H312,0)*0.00502),"")</f>
        <v>0.17068</v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73.333333333333329</v>
      </c>
      <c r="BN312" s="64">
        <f t="shared" si="54"/>
        <v>74.8</v>
      </c>
      <c r="BO312" s="64">
        <f t="shared" si="55"/>
        <v>0.14245014245014245</v>
      </c>
      <c r="BP312" s="64">
        <f t="shared" si="56"/>
        <v>0.14529914529914531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21</v>
      </c>
      <c r="Y314" s="578">
        <f t="shared" si="52"/>
        <v>21.6</v>
      </c>
      <c r="Z314" s="36">
        <f>IFERROR(IF(Y314=0,"",ROUNDUP(Y314/H314,0)*0.00651),"")</f>
        <v>7.8119999999999995E-2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23.66</v>
      </c>
      <c r="BN314" s="64">
        <f t="shared" si="54"/>
        <v>24.335999999999999</v>
      </c>
      <c r="BO314" s="64">
        <f t="shared" si="55"/>
        <v>6.4102564102564111E-2</v>
      </c>
      <c r="BP314" s="64">
        <f t="shared" si="56"/>
        <v>6.5934065934065936E-2</v>
      </c>
    </row>
    <row r="315" spans="1:68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44.999999999999993</v>
      </c>
      <c r="Y315" s="579">
        <f>IFERROR(Y308/H308,"0")+IFERROR(Y309/H309,"0")+IFERROR(Y310/H310,"0")+IFERROR(Y311/H311,"0")+IFERROR(Y312/H312,"0")+IFERROR(Y313/H313,"0")+IFERROR(Y314/H314,"0")</f>
        <v>46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0.24879999999999999</v>
      </c>
      <c r="AA315" s="580"/>
      <c r="AB315" s="580"/>
      <c r="AC315" s="580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91</v>
      </c>
      <c r="Y316" s="579">
        <f>IFERROR(SUM(Y308:Y314),"0")</f>
        <v>93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175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30</v>
      </c>
      <c r="Y326" s="578">
        <f>IFERROR(IF(X326="",0,CEILING((X326/$H326),1)*$H326),"")</f>
        <v>33.6</v>
      </c>
      <c r="Z326" s="36">
        <f>IFERROR(IF(Y326=0,"",ROUNDUP(Y326/H326,0)*0.01898),"")</f>
        <v>7.5920000000000001E-2</v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31.853571428571428</v>
      </c>
      <c r="BN326" s="64">
        <f>IFERROR(Y326*I326/H326,"0")</f>
        <v>35.676000000000002</v>
      </c>
      <c r="BO326" s="64">
        <f>IFERROR(1/J326*(X326/H326),"0")</f>
        <v>5.5803571428571425E-2</v>
      </c>
      <c r="BP326" s="64">
        <f>IFERROR(1/J326*(Y326/H326),"0")</f>
        <v>6.25E-2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450</v>
      </c>
      <c r="Y327" s="578">
        <f>IFERROR(IF(X327="",0,CEILING((X327/$H327),1)*$H327),"")</f>
        <v>452.4</v>
      </c>
      <c r="Z327" s="36">
        <f>IFERROR(IF(Y327=0,"",ROUNDUP(Y327/H327,0)*0.01898),"")</f>
        <v>1.10084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479.94230769230774</v>
      </c>
      <c r="BN327" s="64">
        <f>IFERROR(Y327*I327/H327,"0")</f>
        <v>482.50200000000001</v>
      </c>
      <c r="BO327" s="64">
        <f>IFERROR(1/J327*(X327/H327),"0")</f>
        <v>0.90144230769230771</v>
      </c>
      <c r="BP327" s="64">
        <f>IFERROR(1/J327*(Y327/H327),"0")</f>
        <v>0.90625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20</v>
      </c>
      <c r="Y328" s="578">
        <f>IFERROR(IF(X328="",0,CEILING((X328/$H328),1)*$H328),"")</f>
        <v>25.200000000000003</v>
      </c>
      <c r="Z328" s="36">
        <f>IFERROR(IF(Y328=0,"",ROUNDUP(Y328/H328,0)*0.01898),"")</f>
        <v>5.6940000000000004E-2</v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21.235714285714284</v>
      </c>
      <c r="BN328" s="64">
        <f>IFERROR(Y328*I328/H328,"0")</f>
        <v>26.757000000000001</v>
      </c>
      <c r="BO328" s="64">
        <f>IFERROR(1/J328*(X328/H328),"0")</f>
        <v>3.7202380952380952E-2</v>
      </c>
      <c r="BP328" s="64">
        <f>IFERROR(1/J328*(Y328/H328),"0")</f>
        <v>4.6875E-2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63.644688644688642</v>
      </c>
      <c r="Y329" s="579">
        <f>IFERROR(Y326/H326,"0")+IFERROR(Y327/H327,"0")+IFERROR(Y328/H328,"0")</f>
        <v>65</v>
      </c>
      <c r="Z329" s="579">
        <f>IFERROR(IF(Z326="",0,Z326),"0")+IFERROR(IF(Z327="",0,Z327),"0")+IFERROR(IF(Z328="",0,Z328),"0")</f>
        <v>1.2337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500</v>
      </c>
      <c r="Y330" s="579">
        <f>IFERROR(SUM(Y326:Y328),"0")</f>
        <v>511.2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hidden="1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735</v>
      </c>
      <c r="Y347" s="578">
        <f>IFERROR(IF(X347="",0,CEILING((X347/$H347),1)*$H347),"")</f>
        <v>735</v>
      </c>
      <c r="Z347" s="36">
        <f>IFERROR(IF(Y347=0,"",ROUNDUP(Y347/H347,0)*0.00651),"")</f>
        <v>2.2785000000000002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823.19999999999982</v>
      </c>
      <c r="BN347" s="64">
        <f>IFERROR(Y347*I347/H347,"0")</f>
        <v>823.19999999999982</v>
      </c>
      <c r="BO347" s="64">
        <f>IFERROR(1/J347*(X347/H347),"0")</f>
        <v>1.9230769230769231</v>
      </c>
      <c r="BP347" s="64">
        <f>IFERROR(1/J347*(Y347/H347),"0")</f>
        <v>1.9230769230769231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280</v>
      </c>
      <c r="Y348" s="578">
        <f>IFERROR(IF(X348="",0,CEILING((X348/$H348),1)*$H348),"")</f>
        <v>281.40000000000003</v>
      </c>
      <c r="Z348" s="36">
        <f>IFERROR(IF(Y348=0,"",ROUNDUP(Y348/H348,0)*0.00651),"")</f>
        <v>0.87234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311.99999999999994</v>
      </c>
      <c r="BN348" s="64">
        <f>IFERROR(Y348*I348/H348,"0")</f>
        <v>313.56</v>
      </c>
      <c r="BO348" s="64">
        <f>IFERROR(1/J348*(X348/H348),"0")</f>
        <v>0.73260073260073255</v>
      </c>
      <c r="BP348" s="64">
        <f>IFERROR(1/J348*(Y348/H348),"0")</f>
        <v>0.73626373626373631</v>
      </c>
    </row>
    <row r="349" spans="1:68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483.33333333333331</v>
      </c>
      <c r="Y349" s="579">
        <f>IFERROR(Y346/H346,"0")+IFERROR(Y347/H347,"0")+IFERROR(Y348/H348,"0")</f>
        <v>484</v>
      </c>
      <c r="Z349" s="579">
        <f>IFERROR(IF(Z346="",0,Z346),"0")+IFERROR(IF(Z347="",0,Z347),"0")+IFERROR(IF(Z348="",0,Z348),"0")</f>
        <v>3.1508400000000001</v>
      </c>
      <c r="AA349" s="580"/>
      <c r="AB349" s="580"/>
      <c r="AC349" s="58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1015</v>
      </c>
      <c r="Y350" s="579">
        <f>IFERROR(SUM(Y346:Y348),"0")</f>
        <v>1016.4000000000001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112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2000</v>
      </c>
      <c r="Y354" s="578">
        <f t="shared" ref="Y354:Y360" si="57"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3" t="s">
        <v>561</v>
      </c>
      <c r="AG354" s="64"/>
      <c r="AJ354" s="68" t="s">
        <v>113</v>
      </c>
      <c r="AK354" s="68">
        <v>720</v>
      </c>
      <c r="BB354" s="404" t="s">
        <v>1</v>
      </c>
      <c r="BM354" s="64">
        <f t="shared" ref="BM354:BM360" si="58">IFERROR(X354*I354/H354,"0")</f>
        <v>2064</v>
      </c>
      <c r="BN354" s="64">
        <f t="shared" ref="BN354:BN360" si="59">IFERROR(Y354*I354/H354,"0")</f>
        <v>2074.3200000000002</v>
      </c>
      <c r="BO354" s="64">
        <f t="shared" ref="BO354:BO360" si="60">IFERROR(1/J354*(X354/H354),"0")</f>
        <v>2.7777777777777777</v>
      </c>
      <c r="BP354" s="64">
        <f t="shared" ref="BP354:BP360" si="61">IFERROR(1/J354*(Y354/H354),"0")</f>
        <v>2.7916666666666665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112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1000</v>
      </c>
      <c r="Y355" s="578">
        <f t="shared" si="57"/>
        <v>1005</v>
      </c>
      <c r="Z355" s="36">
        <f>IFERROR(IF(Y355=0,"",ROUNDUP(Y355/H355,0)*0.02175),"")</f>
        <v>1.4572499999999999</v>
      </c>
      <c r="AA355" s="56"/>
      <c r="AB355" s="57"/>
      <c r="AC355" s="405" t="s">
        <v>564</v>
      </c>
      <c r="AG355" s="64"/>
      <c r="AJ355" s="68" t="s">
        <v>113</v>
      </c>
      <c r="AK355" s="68">
        <v>720</v>
      </c>
      <c r="BB355" s="406" t="s">
        <v>1</v>
      </c>
      <c r="BM355" s="64">
        <f t="shared" si="58"/>
        <v>1032</v>
      </c>
      <c r="BN355" s="64">
        <f t="shared" si="59"/>
        <v>1037.1600000000001</v>
      </c>
      <c r="BO355" s="64">
        <f t="shared" si="60"/>
        <v>1.3888888888888888</v>
      </c>
      <c r="BP355" s="64">
        <f t="shared" si="61"/>
        <v>1.3958333333333333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250</v>
      </c>
      <c r="Y356" s="578">
        <f t="shared" si="57"/>
        <v>255</v>
      </c>
      <c r="Z356" s="36">
        <f>IFERROR(IF(Y356=0,"",ROUNDUP(Y356/H356,0)*0.02175),"")</f>
        <v>0.36974999999999997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258</v>
      </c>
      <c r="BN356" s="64">
        <f t="shared" si="59"/>
        <v>263.16000000000003</v>
      </c>
      <c r="BO356" s="64">
        <f t="shared" si="60"/>
        <v>0.34722222222222221</v>
      </c>
      <c r="BP356" s="64">
        <f t="shared" si="61"/>
        <v>0.35416666666666663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112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1200</v>
      </c>
      <c r="Y357" s="578">
        <f t="shared" si="57"/>
        <v>1200</v>
      </c>
      <c r="Z357" s="36">
        <f>IFERROR(IF(Y357=0,"",ROUNDUP(Y357/H357,0)*0.02175),"")</f>
        <v>1.7399999999999998</v>
      </c>
      <c r="AA357" s="56"/>
      <c r="AB357" s="57"/>
      <c r="AC357" s="409" t="s">
        <v>570</v>
      </c>
      <c r="AG357" s="64"/>
      <c r="AJ357" s="68" t="s">
        <v>113</v>
      </c>
      <c r="AK357" s="68">
        <v>720</v>
      </c>
      <c r="BB357" s="410" t="s">
        <v>1</v>
      </c>
      <c r="BM357" s="64">
        <f t="shared" si="58"/>
        <v>1238.4000000000001</v>
      </c>
      <c r="BN357" s="64">
        <f t="shared" si="59"/>
        <v>1238.4000000000001</v>
      </c>
      <c r="BO357" s="64">
        <f t="shared" si="60"/>
        <v>1.6666666666666665</v>
      </c>
      <c r="BP357" s="64">
        <f t="shared" si="61"/>
        <v>1.6666666666666665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15</v>
      </c>
      <c r="Y360" s="578">
        <f t="shared" si="57"/>
        <v>15</v>
      </c>
      <c r="Z360" s="36">
        <f>IFERROR(IF(Y360=0,"",ROUNDUP(Y360/H360,0)*0.00902),"")</f>
        <v>2.7060000000000001E-2</v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15.63</v>
      </c>
      <c r="BN360" s="64">
        <f t="shared" si="59"/>
        <v>15.63</v>
      </c>
      <c r="BO360" s="64">
        <f t="shared" si="60"/>
        <v>2.2727272727272728E-2</v>
      </c>
      <c r="BP360" s="64">
        <f t="shared" si="61"/>
        <v>2.2727272727272728E-2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299.66666666666663</v>
      </c>
      <c r="Y361" s="579">
        <f>IFERROR(Y354/H354,"0")+IFERROR(Y355/H355,"0")+IFERROR(Y356/H356,"0")+IFERROR(Y357/H357,"0")+IFERROR(Y358/H358,"0")+IFERROR(Y359/H359,"0")+IFERROR(Y360/H360,"0")</f>
        <v>301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6.5085599999999983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4465</v>
      </c>
      <c r="Y362" s="579">
        <f>IFERROR(SUM(Y354:Y360),"0")</f>
        <v>4485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140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112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1400</v>
      </c>
      <c r="Y364" s="578">
        <f>IFERROR(IF(X364="",0,CEILING((X364/$H364),1)*$H364),"")</f>
        <v>1410</v>
      </c>
      <c r="Z364" s="36">
        <f>IFERROR(IF(Y364=0,"",ROUNDUP(Y364/H364,0)*0.02175),"")</f>
        <v>2.0444999999999998</v>
      </c>
      <c r="AA364" s="56"/>
      <c r="AB364" s="57"/>
      <c r="AC364" s="417" t="s">
        <v>580</v>
      </c>
      <c r="AG364" s="64"/>
      <c r="AJ364" s="68" t="s">
        <v>113</v>
      </c>
      <c r="AK364" s="68">
        <v>720</v>
      </c>
      <c r="BB364" s="418" t="s">
        <v>1</v>
      </c>
      <c r="BM364" s="64">
        <f>IFERROR(X364*I364/H364,"0")</f>
        <v>1444.8</v>
      </c>
      <c r="BN364" s="64">
        <f>IFERROR(Y364*I364/H364,"0")</f>
        <v>1455.12</v>
      </c>
      <c r="BO364" s="64">
        <f>IFERROR(1/J364*(X364/H364),"0")</f>
        <v>1.9444444444444442</v>
      </c>
      <c r="BP364" s="64">
        <f>IFERROR(1/J364*(Y364/H364),"0")</f>
        <v>1.9583333333333333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4</v>
      </c>
      <c r="Y365" s="578">
        <f>IFERROR(IF(X365="",0,CEILING((X365/$H365),1)*$H365),"")</f>
        <v>4</v>
      </c>
      <c r="Z365" s="36">
        <f>IFERROR(IF(Y365=0,"",ROUNDUP(Y365/H365,0)*0.00902),"")</f>
        <v>9.0200000000000002E-3</v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4.21</v>
      </c>
      <c r="BN365" s="64">
        <f>IFERROR(Y365*I365/H365,"0")</f>
        <v>4.21</v>
      </c>
      <c r="BO365" s="64">
        <f>IFERROR(1/J365*(X365/H365),"0")</f>
        <v>7.575757575757576E-3</v>
      </c>
      <c r="BP365" s="64">
        <f>IFERROR(1/J365*(Y365/H365),"0")</f>
        <v>7.575757575757576E-3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94.333333333333329</v>
      </c>
      <c r="Y366" s="579">
        <f>IFERROR(Y364/H364,"0")+IFERROR(Y365/H365,"0")</f>
        <v>95</v>
      </c>
      <c r="Z366" s="579">
        <f>IFERROR(IF(Z364="",0,Z364),"0")+IFERROR(IF(Z365="",0,Z365),"0")</f>
        <v>2.0535199999999998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1404</v>
      </c>
      <c r="Y367" s="579">
        <f>IFERROR(SUM(Y364:Y365),"0")</f>
        <v>1414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hidden="1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175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20</v>
      </c>
      <c r="Y374" s="578">
        <f>IFERROR(IF(X374="",0,CEILING((X374/$H374),1)*$H374),"")</f>
        <v>27</v>
      </c>
      <c r="Z374" s="36">
        <f>IFERROR(IF(Y374=0,"",ROUNDUP(Y374/H374,0)*0.01898),"")</f>
        <v>5.6940000000000004E-2</v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21.153333333333332</v>
      </c>
      <c r="BN374" s="64">
        <f>IFERROR(Y374*I374/H374,"0")</f>
        <v>28.556999999999999</v>
      </c>
      <c r="BO374" s="64">
        <f>IFERROR(1/J374*(X374/H374),"0")</f>
        <v>3.4722222222222224E-2</v>
      </c>
      <c r="BP374" s="64">
        <f>IFERROR(1/J374*(Y374/H374),"0")</f>
        <v>4.6875E-2</v>
      </c>
    </row>
    <row r="375" spans="1:68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2.2222222222222223</v>
      </c>
      <c r="Y375" s="579">
        <f>IFERROR(Y374/H374,"0")</f>
        <v>3</v>
      </c>
      <c r="Z375" s="579">
        <f>IFERROR(IF(Z374="",0,Z374),"0")</f>
        <v>5.6940000000000004E-2</v>
      </c>
      <c r="AA375" s="580"/>
      <c r="AB375" s="580"/>
      <c r="AC375" s="58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20</v>
      </c>
      <c r="Y376" s="579">
        <f>IFERROR(SUM(Y374:Y374),"0")</f>
        <v>27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50</v>
      </c>
      <c r="Y381" s="578">
        <f>IFERROR(IF(X381="",0,CEILING((X381/$H381),1)*$H381),"")</f>
        <v>60</v>
      </c>
      <c r="Z381" s="36">
        <f>IFERROR(IF(Y381=0,"",ROUNDUP(Y381/H381,0)*0.01898),"")</f>
        <v>9.4899999999999998E-2</v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51.8125</v>
      </c>
      <c r="BN381" s="64">
        <f>IFERROR(Y381*I381/H381,"0")</f>
        <v>62.175000000000004</v>
      </c>
      <c r="BO381" s="64">
        <f>IFERROR(1/J381*(X381/H381),"0")</f>
        <v>6.5104166666666671E-2</v>
      </c>
      <c r="BP381" s="64">
        <f>IFERROR(1/J381*(Y381/H381),"0")</f>
        <v>7.8125E-2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4.166666666666667</v>
      </c>
      <c r="Y383" s="579">
        <f>IFERROR(Y379/H379,"0")+IFERROR(Y380/H380,"0")+IFERROR(Y381/H381,"0")+IFERROR(Y382/H382,"0")</f>
        <v>5</v>
      </c>
      <c r="Z383" s="579">
        <f>IFERROR(IF(Z379="",0,Z379),"0")+IFERROR(IF(Z380="",0,Z380),"0")+IFERROR(IF(Z381="",0,Z381),"0")+IFERROR(IF(Z382="",0,Z382),"0")</f>
        <v>9.4899999999999998E-2</v>
      </c>
      <c r="AA383" s="580"/>
      <c r="AB383" s="580"/>
      <c r="AC383" s="580"/>
    </row>
    <row r="384" spans="1:68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50</v>
      </c>
      <c r="Y384" s="579">
        <f>IFERROR(SUM(Y379:Y382),"0")</f>
        <v>60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10</v>
      </c>
      <c r="Y390" s="578">
        <f>IFERROR(IF(X390="",0,CEILING((X390/$H390),1)*$H390),"")</f>
        <v>18</v>
      </c>
      <c r="Z390" s="36">
        <f>IFERROR(IF(Y390=0,"",ROUNDUP(Y390/H390,0)*0.01898),"")</f>
        <v>3.7960000000000001E-2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10.576666666666666</v>
      </c>
      <c r="BN390" s="64">
        <f>IFERROR(Y390*I390/H390,"0")</f>
        <v>19.038</v>
      </c>
      <c r="BO390" s="64">
        <f>IFERROR(1/J390*(X390/H390),"0")</f>
        <v>1.7361111111111112E-2</v>
      </c>
      <c r="BP390" s="64">
        <f>IFERROR(1/J390*(Y390/H390),"0")</f>
        <v>3.125E-2</v>
      </c>
    </row>
    <row r="391" spans="1:68" ht="27" hidden="1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1.1111111111111112</v>
      </c>
      <c r="Y392" s="579">
        <f>IFERROR(Y390/H390,"0")+IFERROR(Y391/H391,"0")</f>
        <v>2</v>
      </c>
      <c r="Z392" s="579">
        <f>IFERROR(IF(Z390="",0,Z390),"0")+IFERROR(IF(Z391="",0,Z391),"0")</f>
        <v>3.7960000000000001E-2</v>
      </c>
      <c r="AA392" s="580"/>
      <c r="AB392" s="580"/>
      <c r="AC392" s="580"/>
    </row>
    <row r="393" spans="1:68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10</v>
      </c>
      <c r="Y393" s="579">
        <f>IFERROR(SUM(Y390:Y391),"0")</f>
        <v>18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175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4301031382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4301031406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10</v>
      </c>
      <c r="Y404" s="578">
        <f t="shared" si="62"/>
        <v>10.8</v>
      </c>
      <c r="Z404" s="36">
        <f>IFERROR(IF(Y404=0,"",ROUNDUP(Y404/H404,0)*0.00902),"")</f>
        <v>1.804E-2</v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10.388888888888889</v>
      </c>
      <c r="BN404" s="64">
        <f t="shared" si="64"/>
        <v>11.22</v>
      </c>
      <c r="BO404" s="64">
        <f t="shared" si="65"/>
        <v>1.4029180695847361E-2</v>
      </c>
      <c r="BP404" s="64">
        <f t="shared" si="66"/>
        <v>1.5151515151515152E-2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21</v>
      </c>
      <c r="Y406" s="578">
        <f t="shared" si="62"/>
        <v>21</v>
      </c>
      <c r="Z406" s="36">
        <f t="shared" si="67"/>
        <v>5.0200000000000002E-2</v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22.299999999999997</v>
      </c>
      <c r="BN406" s="64">
        <f t="shared" si="64"/>
        <v>22.299999999999997</v>
      </c>
      <c r="BO406" s="64">
        <f t="shared" si="65"/>
        <v>4.2735042735042736E-2</v>
      </c>
      <c r="BP406" s="64">
        <f t="shared" si="66"/>
        <v>4.2735042735042736E-2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42</v>
      </c>
      <c r="Y407" s="578">
        <f t="shared" si="62"/>
        <v>42</v>
      </c>
      <c r="Z407" s="36">
        <f t="shared" si="67"/>
        <v>0.1004</v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44.599999999999994</v>
      </c>
      <c r="BN407" s="64">
        <f t="shared" si="64"/>
        <v>44.599999999999994</v>
      </c>
      <c r="BO407" s="64">
        <f t="shared" si="65"/>
        <v>8.5470085470085472E-2</v>
      </c>
      <c r="BP407" s="64">
        <f t="shared" si="66"/>
        <v>8.5470085470085472E-2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28</v>
      </c>
      <c r="Y409" s="578">
        <f t="shared" si="62"/>
        <v>29.400000000000002</v>
      </c>
      <c r="Z409" s="36">
        <f t="shared" si="67"/>
        <v>7.0280000000000009E-2</v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29.733333333333331</v>
      </c>
      <c r="BN409" s="64">
        <f t="shared" si="64"/>
        <v>31.22</v>
      </c>
      <c r="BO409" s="64">
        <f t="shared" si="65"/>
        <v>5.6980056980056981E-2</v>
      </c>
      <c r="BP409" s="64">
        <f t="shared" si="66"/>
        <v>5.9829059829059839E-2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45.185185185185183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46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0.23892000000000002</v>
      </c>
      <c r="AA411" s="580"/>
      <c r="AB411" s="580"/>
      <c r="AC411" s="580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101</v>
      </c>
      <c r="Y412" s="579">
        <f>IFERROR(SUM(Y401:Y410),"0")</f>
        <v>103.2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140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7</v>
      </c>
      <c r="Y428" s="578">
        <f>IFERROR(IF(X428="",0,CEILING((X428/$H428),1)*$H428),"")</f>
        <v>8.4</v>
      </c>
      <c r="Z428" s="36">
        <f>IFERROR(IF(Y428=0,"",ROUNDUP(Y428/H428,0)*0.00502),"")</f>
        <v>2.0080000000000001E-2</v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7.4333333333333327</v>
      </c>
      <c r="BN428" s="64">
        <f>IFERROR(Y428*I428/H428,"0")</f>
        <v>8.92</v>
      </c>
      <c r="BO428" s="64">
        <f>IFERROR(1/J428*(X428/H428),"0")</f>
        <v>1.4245014245014245E-2</v>
      </c>
      <c r="BP428" s="64">
        <f>IFERROR(1/J428*(Y428/H428),"0")</f>
        <v>1.7094017094017096E-2</v>
      </c>
    </row>
    <row r="429" spans="1:68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3.333333333333333</v>
      </c>
      <c r="Y429" s="579">
        <f>IFERROR(Y425/H425,"0")+IFERROR(Y426/H426,"0")+IFERROR(Y427/H427,"0")+IFERROR(Y428/H428,"0")</f>
        <v>4</v>
      </c>
      <c r="Z429" s="579">
        <f>IFERROR(IF(Z425="",0,Z425),"0")+IFERROR(IF(Z426="",0,Z426),"0")+IFERROR(IF(Z427="",0,Z427),"0")+IFERROR(IF(Z428="",0,Z428),"0")</f>
        <v>2.0080000000000001E-2</v>
      </c>
      <c r="AA429" s="580"/>
      <c r="AB429" s="580"/>
      <c r="AC429" s="580"/>
    </row>
    <row r="430" spans="1:68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7</v>
      </c>
      <c r="Y430" s="579">
        <f>IFERROR(SUM(Y425:Y428),"0")</f>
        <v>8.4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40</v>
      </c>
      <c r="Y433" s="578">
        <f>IFERROR(IF(X433="",0,CEILING((X433/$H433),1)*$H433),"")</f>
        <v>40.799999999999997</v>
      </c>
      <c r="Z433" s="36">
        <f>IFERROR(IF(Y433=0,"",ROUNDUP(Y433/H433,0)*0.00651),"")</f>
        <v>0.22134000000000001</v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70</v>
      </c>
      <c r="BN433" s="64">
        <f>IFERROR(Y433*I433/H433,"0")</f>
        <v>71.399999999999991</v>
      </c>
      <c r="BO433" s="64">
        <f>IFERROR(1/J433*(X433/H433),"0")</f>
        <v>0.18315018315018317</v>
      </c>
      <c r="BP433" s="64">
        <f>IFERROR(1/J433*(Y433/H433),"0")</f>
        <v>0.18681318681318682</v>
      </c>
    </row>
    <row r="434" spans="1:68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33.333333333333336</v>
      </c>
      <c r="Y434" s="579">
        <f>IFERROR(Y433/H433,"0")</f>
        <v>34</v>
      </c>
      <c r="Z434" s="579">
        <f>IFERROR(IF(Z433="",0,Z433),"0")</f>
        <v>0.22134000000000001</v>
      </c>
      <c r="AA434" s="580"/>
      <c r="AB434" s="580"/>
      <c r="AC434" s="580"/>
    </row>
    <row r="435" spans="1:68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40</v>
      </c>
      <c r="Y435" s="579">
        <f>IFERROR(SUM(Y433:Y433),"0")</f>
        <v>40.799999999999997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120</v>
      </c>
      <c r="Y444" s="578">
        <f t="shared" ref="Y444:Y456" si="68">IFERROR(IF(X444="",0,CEILING((X444/$H444),1)*$H444),"")</f>
        <v>121.44000000000001</v>
      </c>
      <c r="Z444" s="36">
        <f t="shared" ref="Z444:Z449" si="69">IFERROR(IF(Y444=0,"",ROUNDUP(Y444/H444,0)*0.01196),"")</f>
        <v>0.27507999999999999</v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128.18181818181816</v>
      </c>
      <c r="BN444" s="64">
        <f t="shared" ref="BN444:BN456" si="71">IFERROR(Y444*I444/H444,"0")</f>
        <v>129.72</v>
      </c>
      <c r="BO444" s="64">
        <f t="shared" ref="BO444:BO456" si="72">IFERROR(1/J444*(X444/H444),"0")</f>
        <v>0.21853146853146854</v>
      </c>
      <c r="BP444" s="64">
        <f t="shared" ref="BP444:BP456" si="73">IFERROR(1/J444*(Y444/H444),"0")</f>
        <v>0.22115384615384617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100</v>
      </c>
      <c r="Y446" s="578">
        <f t="shared" si="68"/>
        <v>100.32000000000001</v>
      </c>
      <c r="Z446" s="36">
        <f t="shared" si="69"/>
        <v>0.22724</v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106.81818181818181</v>
      </c>
      <c r="BN446" s="64">
        <f t="shared" si="71"/>
        <v>107.16</v>
      </c>
      <c r="BO446" s="64">
        <f t="shared" si="72"/>
        <v>0.18210955710955709</v>
      </c>
      <c r="BP446" s="64">
        <f t="shared" si="73"/>
        <v>0.18269230769230771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150</v>
      </c>
      <c r="Y448" s="578">
        <f t="shared" si="68"/>
        <v>153.12</v>
      </c>
      <c r="Z448" s="36">
        <f t="shared" si="69"/>
        <v>0.34683999999999998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160.22727272727272</v>
      </c>
      <c r="BN448" s="64">
        <f t="shared" si="71"/>
        <v>163.56</v>
      </c>
      <c r="BO448" s="64">
        <f t="shared" si="72"/>
        <v>0.27316433566433568</v>
      </c>
      <c r="BP448" s="64">
        <f t="shared" si="73"/>
        <v>0.27884615384615385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4301011778</v>
      </c>
      <c r="D451" s="591">
        <v>4680115880603</v>
      </c>
      <c r="E451" s="592"/>
      <c r="F451" s="576">
        <v>0.6</v>
      </c>
      <c r="G451" s="32">
        <v>6</v>
      </c>
      <c r="H451" s="576">
        <v>3.6</v>
      </c>
      <c r="I451" s="576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90</v>
      </c>
      <c r="Y451" s="578">
        <f t="shared" si="68"/>
        <v>90</v>
      </c>
      <c r="Z451" s="36">
        <f>IFERROR(IF(Y451=0,"",ROUNDUP(Y451/H451,0)*0.00902),"")</f>
        <v>0.22550000000000001</v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95.249999999999986</v>
      </c>
      <c r="BN451" s="64">
        <f t="shared" si="71"/>
        <v>95.249999999999986</v>
      </c>
      <c r="BO451" s="64">
        <f t="shared" si="72"/>
        <v>0.18939393939393939</v>
      </c>
      <c r="BP451" s="64">
        <f t="shared" si="73"/>
        <v>0.18939393939393939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4301012035</v>
      </c>
      <c r="D452" s="591">
        <v>4680115880603</v>
      </c>
      <c r="E452" s="592"/>
      <c r="F452" s="576">
        <v>0.6</v>
      </c>
      <c r="G452" s="32">
        <v>8</v>
      </c>
      <c r="H452" s="576">
        <v>4.8</v>
      </c>
      <c r="I452" s="57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4301011784</v>
      </c>
      <c r="D455" s="591">
        <v>4607091389982</v>
      </c>
      <c r="E455" s="592"/>
      <c r="F455" s="576">
        <v>0.6</v>
      </c>
      <c r="G455" s="32">
        <v>6</v>
      </c>
      <c r="H455" s="576">
        <v>3.6</v>
      </c>
      <c r="I455" s="576">
        <v>3.81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114</v>
      </c>
      <c r="Y455" s="578">
        <f t="shared" si="68"/>
        <v>115.2</v>
      </c>
      <c r="Z455" s="36">
        <f>IFERROR(IF(Y455=0,"",ROUNDUP(Y455/H455,0)*0.00902),"")</f>
        <v>0.28864000000000001</v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120.65</v>
      </c>
      <c r="BN455" s="64">
        <f t="shared" si="71"/>
        <v>121.92</v>
      </c>
      <c r="BO455" s="64">
        <f t="shared" si="72"/>
        <v>0.23989898989898989</v>
      </c>
      <c r="BP455" s="64">
        <f t="shared" si="73"/>
        <v>0.24242424242424243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4301012034</v>
      </c>
      <c r="D456" s="591">
        <v>4607091389982</v>
      </c>
      <c r="E456" s="592"/>
      <c r="F456" s="576">
        <v>0.6</v>
      </c>
      <c r="G456" s="32">
        <v>8</v>
      </c>
      <c r="H456" s="576">
        <v>4.8</v>
      </c>
      <c r="I456" s="576">
        <v>6.96</v>
      </c>
      <c r="J456" s="32">
        <v>120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IFERROR(IF(Y456=0,"",ROUNDUP(Y456/H456,0)*0.00937),"")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126.74242424242422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128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1.3633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574</v>
      </c>
      <c r="Y458" s="579">
        <f>IFERROR(SUM(Y444:Y456),"0")</f>
        <v>580.08000000000004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140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120</v>
      </c>
      <c r="Y460" s="578">
        <f>IFERROR(IF(X460="",0,CEILING((X460/$H460),1)*$H460),"")</f>
        <v>121.44000000000001</v>
      </c>
      <c r="Z460" s="36">
        <f>IFERROR(IF(Y460=0,"",ROUNDUP(Y460/H460,0)*0.01196),"")</f>
        <v>0.27507999999999999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128.18181818181816</v>
      </c>
      <c r="BN460" s="64">
        <f>IFERROR(Y460*I460/H460,"0")</f>
        <v>129.72</v>
      </c>
      <c r="BO460" s="64">
        <f>IFERROR(1/J460*(X460/H460),"0")</f>
        <v>0.21853146853146854</v>
      </c>
      <c r="BP460" s="64">
        <f>IFERROR(1/J460*(Y460/H460),"0")</f>
        <v>0.22115384615384617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22.727272727272727</v>
      </c>
      <c r="Y463" s="579">
        <f>IFERROR(Y460/H460,"0")+IFERROR(Y461/H461,"0")+IFERROR(Y462/H462,"0")</f>
        <v>23</v>
      </c>
      <c r="Z463" s="579">
        <f>IFERROR(IF(Z460="",0,Z460),"0")+IFERROR(IF(Z461="",0,Z461),"0")+IFERROR(IF(Z462="",0,Z462),"0")</f>
        <v>0.27507999999999999</v>
      </c>
      <c r="AA463" s="580"/>
      <c r="AB463" s="580"/>
      <c r="AC463" s="58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120</v>
      </c>
      <c r="Y464" s="579">
        <f>IFERROR(SUM(Y460:Y462),"0")</f>
        <v>121.44000000000001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50</v>
      </c>
      <c r="Y466" s="578">
        <f t="shared" ref="Y466:Y472" si="74">IFERROR(IF(X466="",0,CEILING((X466/$H466),1)*$H466),"")</f>
        <v>52.800000000000004</v>
      </c>
      <c r="Z466" s="36">
        <f>IFERROR(IF(Y466=0,"",ROUNDUP(Y466/H466,0)*0.01196),"")</f>
        <v>0.1196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53.409090909090907</v>
      </c>
      <c r="BN466" s="64">
        <f t="shared" ref="BN466:BN472" si="76">IFERROR(Y466*I466/H466,"0")</f>
        <v>56.400000000000006</v>
      </c>
      <c r="BO466" s="64">
        <f t="shared" ref="BO466:BO472" si="77">IFERROR(1/J466*(X466/H466),"0")</f>
        <v>9.1054778554778545E-2</v>
      </c>
      <c r="BP466" s="64">
        <f t="shared" ref="BP466:BP472" si="78">IFERROR(1/J466*(Y466/H466),"0")</f>
        <v>9.6153846153846159E-2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50</v>
      </c>
      <c r="Y467" s="578">
        <f t="shared" si="74"/>
        <v>52.800000000000004</v>
      </c>
      <c r="Z467" s="36">
        <f>IFERROR(IF(Y467=0,"",ROUNDUP(Y467/H467,0)*0.01196),"")</f>
        <v>0.1196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53.409090909090907</v>
      </c>
      <c r="BN467" s="64">
        <f t="shared" si="76"/>
        <v>56.400000000000006</v>
      </c>
      <c r="BO467" s="64">
        <f t="shared" si="77"/>
        <v>9.1054778554778545E-2</v>
      </c>
      <c r="BP467" s="64">
        <f t="shared" si="78"/>
        <v>9.6153846153846159E-2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50</v>
      </c>
      <c r="Y468" s="578">
        <f t="shared" si="74"/>
        <v>52.800000000000004</v>
      </c>
      <c r="Z468" s="36">
        <f>IFERROR(IF(Y468=0,"",ROUNDUP(Y468/H468,0)*0.01196),"")</f>
        <v>0.1196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53.409090909090907</v>
      </c>
      <c r="BN468" s="64">
        <f t="shared" si="76"/>
        <v>56.400000000000006</v>
      </c>
      <c r="BO468" s="64">
        <f t="shared" si="77"/>
        <v>9.1054778554778545E-2</v>
      </c>
      <c r="BP468" s="64">
        <f t="shared" si="78"/>
        <v>9.6153846153846159E-2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4301031351</v>
      </c>
      <c r="D469" s="591">
        <v>4680115882072</v>
      </c>
      <c r="E469" s="592"/>
      <c r="F469" s="576">
        <v>0.6</v>
      </c>
      <c r="G469" s="32">
        <v>6</v>
      </c>
      <c r="H469" s="576">
        <v>3.6</v>
      </c>
      <c r="I469" s="576">
        <v>3.81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4301031419</v>
      </c>
      <c r="D470" s="591">
        <v>4680115882072</v>
      </c>
      <c r="E470" s="592"/>
      <c r="F470" s="576">
        <v>0.6</v>
      </c>
      <c r="G470" s="32">
        <v>8</v>
      </c>
      <c r="H470" s="576">
        <v>4.8</v>
      </c>
      <c r="I470" s="576">
        <v>6.93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48</v>
      </c>
      <c r="Y470" s="578">
        <f t="shared" si="74"/>
        <v>48</v>
      </c>
      <c r="Z470" s="36">
        <f>IFERROR(IF(Y470=0,"",ROUNDUP(Y470/H470,0)*0.00902),"")</f>
        <v>9.0200000000000002E-2</v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69.3</v>
      </c>
      <c r="BN470" s="64">
        <f t="shared" si="76"/>
        <v>69.3</v>
      </c>
      <c r="BO470" s="64">
        <f t="shared" si="77"/>
        <v>7.575757575757576E-2</v>
      </c>
      <c r="BP470" s="64">
        <f t="shared" si="78"/>
        <v>7.575757575757576E-2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18</v>
      </c>
      <c r="Y471" s="578">
        <f t="shared" si="74"/>
        <v>19.2</v>
      </c>
      <c r="Z471" s="36">
        <f>IFERROR(IF(Y471=0,"",ROUNDUP(Y471/H471,0)*0.00902),"")</f>
        <v>3.6080000000000001E-2</v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25.087500000000002</v>
      </c>
      <c r="BN471" s="64">
        <f t="shared" si="76"/>
        <v>26.76</v>
      </c>
      <c r="BO471" s="64">
        <f t="shared" si="77"/>
        <v>2.8409090909090912E-2</v>
      </c>
      <c r="BP471" s="64">
        <f t="shared" si="78"/>
        <v>3.0303030303030304E-2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72</v>
      </c>
      <c r="Y472" s="578">
        <f t="shared" si="74"/>
        <v>72</v>
      </c>
      <c r="Z472" s="36">
        <f>IFERROR(IF(Y472=0,"",ROUNDUP(Y472/H472,0)*0.00902),"")</f>
        <v>0.1353</v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100.35000000000001</v>
      </c>
      <c r="BN472" s="64">
        <f t="shared" si="76"/>
        <v>100.35000000000001</v>
      </c>
      <c r="BO472" s="64">
        <f t="shared" si="77"/>
        <v>0.11363636363636365</v>
      </c>
      <c r="BP472" s="64">
        <f t="shared" si="78"/>
        <v>0.11363636363636365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57.159090909090907</v>
      </c>
      <c r="Y473" s="579">
        <f>IFERROR(Y466/H466,"0")+IFERROR(Y467/H467,"0")+IFERROR(Y468/H468,"0")+IFERROR(Y469/H469,"0")+IFERROR(Y470/H470,"0")+IFERROR(Y471/H471,"0")+IFERROR(Y472/H472,"0")</f>
        <v>59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0.62038000000000004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288</v>
      </c>
      <c r="Y474" s="579">
        <f>IFERROR(SUM(Y466:Y472),"0")</f>
        <v>297.60000000000002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175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140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1200</v>
      </c>
      <c r="Y506" s="578">
        <f>IFERROR(IF(X506="",0,CEILING((X506/$H506),1)*$H506),"")</f>
        <v>1206</v>
      </c>
      <c r="Z506" s="36">
        <f>IFERROR(IF(Y506=0,"",ROUNDUP(Y506/H506,0)*0.01898),"")</f>
        <v>2.54332</v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1269.1999999999998</v>
      </c>
      <c r="BN506" s="64">
        <f>IFERROR(Y506*I506/H506,"0")</f>
        <v>1275.546</v>
      </c>
      <c r="BO506" s="64">
        <f>IFERROR(1/J506*(X506/H506),"0")</f>
        <v>2.0833333333333335</v>
      </c>
      <c r="BP506" s="64">
        <f>IFERROR(1/J506*(Y506/H506),"0")</f>
        <v>2.09375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133.33333333333334</v>
      </c>
      <c r="Y508" s="579">
        <f>IFERROR(Y506/H506,"0")+IFERROR(Y507/H507,"0")</f>
        <v>134</v>
      </c>
      <c r="Z508" s="579">
        <f>IFERROR(IF(Z506="",0,Z506),"0")+IFERROR(IF(Z507="",0,Z507),"0")</f>
        <v>2.54332</v>
      </c>
      <c r="AA508" s="580"/>
      <c r="AB508" s="580"/>
      <c r="AC508" s="58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1200</v>
      </c>
      <c r="Y509" s="579">
        <f>IFERROR(SUM(Y506:Y507),"0")</f>
        <v>1206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175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4301060485</v>
      </c>
      <c r="D511" s="591">
        <v>4640242180120</v>
      </c>
      <c r="E511" s="592"/>
      <c r="F511" s="576">
        <v>1.3</v>
      </c>
      <c r="G511" s="32">
        <v>6</v>
      </c>
      <c r="H511" s="576">
        <v>7.8</v>
      </c>
      <c r="I511" s="576">
        <v>8.2349999999999994</v>
      </c>
      <c r="J511" s="32">
        <v>64</v>
      </c>
      <c r="K511" s="32" t="s">
        <v>106</v>
      </c>
      <c r="L511" s="32"/>
      <c r="M511" s="33" t="s">
        <v>78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4301060496</v>
      </c>
      <c r="D512" s="591">
        <v>4640242180120</v>
      </c>
      <c r="E512" s="592"/>
      <c r="F512" s="576">
        <v>1.5</v>
      </c>
      <c r="G512" s="32">
        <v>6</v>
      </c>
      <c r="H512" s="576">
        <v>9</v>
      </c>
      <c r="I512" s="576">
        <v>9.4350000000000005</v>
      </c>
      <c r="J512" s="32">
        <v>64</v>
      </c>
      <c r="K512" s="32" t="s">
        <v>106</v>
      </c>
      <c r="L512" s="32"/>
      <c r="M512" s="33" t="s">
        <v>93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4301060486</v>
      </c>
      <c r="D513" s="591">
        <v>4640242180137</v>
      </c>
      <c r="E513" s="592"/>
      <c r="F513" s="576">
        <v>1.3</v>
      </c>
      <c r="G513" s="32">
        <v>6</v>
      </c>
      <c r="H513" s="576">
        <v>7.8</v>
      </c>
      <c r="I513" s="576">
        <v>8.2349999999999994</v>
      </c>
      <c r="J513" s="32">
        <v>64</v>
      </c>
      <c r="K513" s="32" t="s">
        <v>106</v>
      </c>
      <c r="L513" s="32"/>
      <c r="M513" s="33" t="s">
        <v>78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4301060498</v>
      </c>
      <c r="D514" s="591">
        <v>4640242180137</v>
      </c>
      <c r="E514" s="592"/>
      <c r="F514" s="576">
        <v>1.5</v>
      </c>
      <c r="G514" s="32">
        <v>6</v>
      </c>
      <c r="H514" s="576">
        <v>9</v>
      </c>
      <c r="I514" s="576">
        <v>9.4350000000000005</v>
      </c>
      <c r="J514" s="32">
        <v>64</v>
      </c>
      <c r="K514" s="32" t="s">
        <v>106</v>
      </c>
      <c r="L514" s="32"/>
      <c r="M514" s="33" t="s">
        <v>93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140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17512.7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17690.46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18592.494678830109</v>
      </c>
      <c r="Y523" s="579">
        <f>IFERROR(SUM(BN22:BN519),"0")</f>
        <v>18780.801999999996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31</v>
      </c>
      <c r="Y524" s="38">
        <f>ROUNDUP(SUM(BP22:BP519),0)</f>
        <v>32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19367.494678830109</v>
      </c>
      <c r="Y525" s="579">
        <f>GrossWeightTotalR+PalletQtyTotalR*25</f>
        <v>19580.801999999996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3644.8653124227844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3675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36.091150000000006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269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182</v>
      </c>
      <c r="F530" s="583" t="s">
        <v>207</v>
      </c>
      <c r="G530" s="583" t="s">
        <v>245</v>
      </c>
      <c r="H530" s="583" t="s">
        <v>101</v>
      </c>
      <c r="I530" s="583" t="s">
        <v>270</v>
      </c>
      <c r="J530" s="583" t="s">
        <v>310</v>
      </c>
      <c r="K530" s="583" t="s">
        <v>371</v>
      </c>
      <c r="L530" s="583" t="s">
        <v>407</v>
      </c>
      <c r="M530" s="583" t="s">
        <v>423</v>
      </c>
      <c r="N530" s="575"/>
      <c r="O530" s="583" t="s">
        <v>436</v>
      </c>
      <c r="P530" s="583" t="s">
        <v>446</v>
      </c>
      <c r="Q530" s="583" t="s">
        <v>453</v>
      </c>
      <c r="R530" s="583" t="s">
        <v>457</v>
      </c>
      <c r="S530" s="583" t="s">
        <v>462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308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975.30000000000007</v>
      </c>
      <c r="E532" s="46">
        <f>IFERROR(Y90*1,"0")+IFERROR(Y91*1,"0")+IFERROR(Y92*1,"0")+IFERROR(Y96*1,"0")+IFERROR(Y97*1,"0")+IFERROR(Y98*1,"0")+IFERROR(Y99*1,"0")+IFERROR(Y100*1,"0")+IFERROR(Y101*1,"0")+IFERROR(Y102*1,"0")</f>
        <v>1399.5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1472.2199999999998</v>
      </c>
      <c r="G532" s="46">
        <f>IFERROR(Y135*1,"0")+IFERROR(Y136*1,"0")+IFERROR(Y140*1,"0")+IFERROR(Y141*1,"0")+IFERROR(Y145*1,"0")+IFERROR(Y146*1,"0")</f>
        <v>155.28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630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2189.3999999999996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197.03999999999996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381.6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604.20000000000005</v>
      </c>
      <c r="T532" s="46">
        <f>IFERROR(Y346*1,"0")+IFERROR(Y347*1,"0")+IFERROR(Y348*1,"0")</f>
        <v>1016.4000000000001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5926</v>
      </c>
      <c r="V532" s="46">
        <f>IFERROR(Y379*1,"0")+IFERROR(Y380*1,"0")+IFERROR(Y381*1,"0")+IFERROR(Y382*1,"0")+IFERROR(Y386*1,"0")+IFERROR(Y390*1,"0")+IFERROR(Y391*1,"0")+IFERROR(Y395*1,"0")</f>
        <v>78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103.2</v>
      </c>
      <c r="X532" s="46">
        <f>IFERROR(Y420*1,"0")+IFERROR(Y421*1,"0")+IFERROR(Y425*1,"0")+IFERROR(Y426*1,"0")+IFERROR(Y427*1,"0")+IFERROR(Y428*1,"0")</f>
        <v>8.4</v>
      </c>
      <c r="Y532" s="46">
        <f>IFERROR(Y433*1,"0")</f>
        <v>40.799999999999997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999.12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1206</v>
      </c>
      <c r="AC532" s="46">
        <f>IFERROR(Y519*1,"0")</f>
        <v>0</v>
      </c>
      <c r="AF532" s="575"/>
    </row>
  </sheetData>
  <sheetProtection algorithmName="SHA-512" hashValue="AboVhKKlJx91n+iLy4i7lPDS9/NNOC6X123vETRPTuORA9c2VkwFHcz9sIy2mW+5xA43gQv2uZDkBrYqRsV6rw==" saltValue="xOaJxC4S37IRfXlEmxWH4Q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7"/>
        <filter val="1 000,00"/>
        <filter val="1 015,00"/>
        <filter val="1 130,00"/>
        <filter val="1 200,00"/>
        <filter val="1 400,00"/>
        <filter val="1 404,00"/>
        <filter val="1,11"/>
        <filter val="10,00"/>
        <filter val="100,00"/>
        <filter val="101,00"/>
        <filter val="104,63"/>
        <filter val="114,00"/>
        <filter val="12,50"/>
        <filter val="120,00"/>
        <filter val="122,50"/>
        <filter val="126,74"/>
        <filter val="128,52"/>
        <filter val="130,00"/>
        <filter val="133,33"/>
        <filter val="140,00"/>
        <filter val="147,50"/>
        <filter val="148,52"/>
        <filter val="15,00"/>
        <filter val="150,00"/>
        <filter val="158,33"/>
        <filter val="16,50"/>
        <filter val="17 512,70"/>
        <filter val="18 592,49"/>
        <filter val="18,00"/>
        <filter val="18,75"/>
        <filter val="184,00"/>
        <filter val="19 367,49"/>
        <filter val="2 000,00"/>
        <filter val="2,10"/>
        <filter val="2,22"/>
        <filter val="2,78"/>
        <filter val="20,00"/>
        <filter val="200,00"/>
        <filter val="208,02"/>
        <filter val="21,00"/>
        <filter val="21,25"/>
        <filter val="210,00"/>
        <filter val="22,73"/>
        <filter val="238,89"/>
        <filter val="240,00"/>
        <filter val="250,00"/>
        <filter val="260,71"/>
        <filter val="28,00"/>
        <filter val="280,00"/>
        <filter val="288,00"/>
        <filter val="29,62"/>
        <filter val="299,67"/>
        <filter val="3 644,87"/>
        <filter val="3,33"/>
        <filter val="3,85"/>
        <filter val="30,00"/>
        <filter val="300,00"/>
        <filter val="304,81"/>
        <filter val="31"/>
        <filter val="31,67"/>
        <filter val="32,00"/>
        <filter val="32,41"/>
        <filter val="320,00"/>
        <filter val="33,33"/>
        <filter val="35,00"/>
        <filter val="350,00"/>
        <filter val="360,00"/>
        <filter val="380,00"/>
        <filter val="4 465,00"/>
        <filter val="4,00"/>
        <filter val="4,17"/>
        <filter val="40,00"/>
        <filter val="42,00"/>
        <filter val="44,00"/>
        <filter val="45,00"/>
        <filter val="45,19"/>
        <filter val="450,00"/>
        <filter val="455,75"/>
        <filter val="48,00"/>
        <filter val="483,33"/>
        <filter val="495,00"/>
        <filter val="50,00"/>
        <filter val="500,00"/>
        <filter val="56,10"/>
        <filter val="57,16"/>
        <filter val="574,00"/>
        <filter val="585,00"/>
        <filter val="59,26"/>
        <filter val="6,00"/>
        <filter val="60,00"/>
        <filter val="622,50"/>
        <filter val="63,64"/>
        <filter val="64,00"/>
        <filter val="66,00"/>
        <filter val="67,50"/>
        <filter val="695,00"/>
        <filter val="7,00"/>
        <filter val="70,00"/>
        <filter val="72,00"/>
        <filter val="735,00"/>
        <filter val="76,00"/>
        <filter val="785,00"/>
        <filter val="8,33"/>
        <filter val="80,00"/>
        <filter val="90,00"/>
        <filter val="91,00"/>
        <filter val="94,33"/>
        <filter val="945,00"/>
        <filter val="962,00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5 X354:X355 X357 X36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1" xr:uid="{00000000-0002-0000-0000-000012000000}">
      <formula1>IF(AK301&gt;0,OR(X301=0,AND(IF(X301-AK301&gt;=0,TRUE,FALSE),X301&gt;0,IF(X301/(H301*K301)=ROUND(X301/(H301*K301),0),TRUE,FALSE))),FALSE)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Wko0bPK3EZpyMgN6GlNFL8bRdXdj0Mp1fs/yAtyFdzY7isOOW5wqP7gl0heo3WwNZocGnxQQXmzhHIDoikSLog==" saltValue="RtlB/kYkCjPZEK08OIw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2025-06-04T10:12:09Z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