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5A04D93-3142-4206-9F42-401975184B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6" i="1" l="1"/>
  <c r="X495" i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X423" i="1"/>
  <c r="Y422" i="1"/>
  <c r="X422" i="1"/>
  <c r="BP421" i="1"/>
  <c r="BO421" i="1"/>
  <c r="BN421" i="1"/>
  <c r="BM421" i="1"/>
  <c r="Z421" i="1"/>
  <c r="Z422" i="1" s="1"/>
  <c r="Y421" i="1"/>
  <c r="X506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Y375" i="1"/>
  <c r="BP374" i="1"/>
  <c r="BO374" i="1"/>
  <c r="BN374" i="1"/>
  <c r="BM374" i="1"/>
  <c r="Z374" i="1"/>
  <c r="Z376" i="1" s="1"/>
  <c r="Y374" i="1"/>
  <c r="Y377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6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0" i="1" s="1"/>
  <c r="BO22" i="1"/>
  <c r="X498" i="1" s="1"/>
  <c r="BM22" i="1"/>
  <c r="X497" i="1" s="1"/>
  <c r="X499" i="1" s="1"/>
  <c r="Y22" i="1"/>
  <c r="B506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E506" i="1"/>
  <c r="Y89" i="1"/>
  <c r="BP86" i="1"/>
  <c r="BN86" i="1"/>
  <c r="BP88" i="1"/>
  <c r="BN88" i="1"/>
  <c r="Z88" i="1"/>
  <c r="Y90" i="1"/>
  <c r="Y97" i="1"/>
  <c r="BP92" i="1"/>
  <c r="BN92" i="1"/>
  <c r="Z92" i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Z304" i="1" s="1"/>
  <c r="Y304" i="1"/>
  <c r="BP302" i="1"/>
  <c r="BN302" i="1"/>
  <c r="Z302" i="1"/>
  <c r="BP323" i="1"/>
  <c r="BN323" i="1"/>
  <c r="Z323" i="1"/>
  <c r="Z325" i="1" s="1"/>
  <c r="Y325" i="1"/>
  <c r="F9" i="1"/>
  <c r="J9" i="1"/>
  <c r="Z22" i="1"/>
  <c r="Z23" i="1" s="1"/>
  <c r="BN22" i="1"/>
  <c r="BP22" i="1"/>
  <c r="Y23" i="1"/>
  <c r="X496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Z110" i="1" s="1"/>
  <c r="BP115" i="1"/>
  <c r="BN115" i="1"/>
  <c r="Z115" i="1"/>
  <c r="Y132" i="1"/>
  <c r="BP136" i="1"/>
  <c r="BN136" i="1"/>
  <c r="Z136" i="1"/>
  <c r="Z137" i="1" s="1"/>
  <c r="Y138" i="1"/>
  <c r="H506" i="1"/>
  <c r="Y143" i="1"/>
  <c r="BP141" i="1"/>
  <c r="BN141" i="1"/>
  <c r="Z141" i="1"/>
  <c r="Z143" i="1" s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F506" i="1"/>
  <c r="Y104" i="1"/>
  <c r="G506" i="1"/>
  <c r="Y127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Z230" i="1" s="1"/>
  <c r="BP225" i="1"/>
  <c r="BN225" i="1"/>
  <c r="Z225" i="1"/>
  <c r="Y230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Z294" i="1" s="1"/>
  <c r="BP292" i="1"/>
  <c r="BN292" i="1"/>
  <c r="Z292" i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M506" i="1"/>
  <c r="Z338" i="1"/>
  <c r="BP336" i="1"/>
  <c r="BN336" i="1"/>
  <c r="Z336" i="1"/>
  <c r="BP346" i="1"/>
  <c r="BN346" i="1"/>
  <c r="Z346" i="1"/>
  <c r="Z350" i="1" s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454" i="1" l="1"/>
  <c r="Z475" i="1"/>
  <c r="Z439" i="1"/>
  <c r="Z445" i="1"/>
  <c r="Z400" i="1"/>
  <c r="Z199" i="1"/>
  <c r="Z167" i="1"/>
  <c r="Z57" i="1"/>
  <c r="Y498" i="1"/>
  <c r="Z270" i="1"/>
  <c r="Z117" i="1"/>
  <c r="Z96" i="1"/>
  <c r="Z501" i="1" s="1"/>
  <c r="Y500" i="1"/>
  <c r="Y497" i="1"/>
  <c r="Y499" i="1" s="1"/>
  <c r="Z149" i="1"/>
  <c r="Y496" i="1"/>
</calcChain>
</file>

<file path=xl/sharedStrings.xml><?xml version="1.0" encoding="utf-8"?>
<sst xmlns="http://schemas.openxmlformats.org/spreadsheetml/2006/main" count="2382" uniqueCount="776">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</sst>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83" zoomScaleNormal="100" zoomScaleSheetLayoutView="100" workbookViewId="0">
      <selection activeCell="AA502" sqref="AA502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3" t="s">
        <v>0</v>
      </c>
      <c r="E1" s="577"/>
      <c r="F1" s="577"/>
      <c r="G1" s="12" t="s">
        <v>1</v>
      </c>
      <c r="H1" s="623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7" t="s">
        <v>8</v>
      </c>
      <c r="B5" s="668"/>
      <c r="C5" s="669"/>
      <c r="D5" s="630"/>
      <c r="E5" s="631"/>
      <c r="F5" s="838" t="s">
        <v>9</v>
      </c>
      <c r="G5" s="669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45953</v>
      </c>
      <c r="R5" s="666"/>
      <c r="T5" s="707" t="s">
        <v>11</v>
      </c>
      <c r="U5" s="708"/>
      <c r="V5" s="710" t="s">
        <v>12</v>
      </c>
      <c r="W5" s="666"/>
      <c r="AB5" s="51"/>
      <c r="AC5" s="51"/>
      <c r="AD5" s="51"/>
      <c r="AE5" s="51"/>
    </row>
    <row r="6" spans="1:32" s="541" customFormat="1" ht="24" customHeight="1" x14ac:dyDescent="0.2">
      <c r="A6" s="667" t="s">
        <v>13</v>
      </c>
      <c r="B6" s="668"/>
      <c r="C6" s="66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6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6" t="s">
        <v>16</v>
      </c>
      <c r="U6" s="708"/>
      <c r="V6" s="763" t="s">
        <v>17</v>
      </c>
      <c r="W6" s="626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61"/>
      <c r="U7" s="708"/>
      <c r="V7" s="764"/>
      <c r="W7" s="765"/>
      <c r="AB7" s="51"/>
      <c r="AC7" s="51"/>
      <c r="AD7" s="51"/>
      <c r="AE7" s="51"/>
    </row>
    <row r="8" spans="1:32" s="541" customFormat="1" ht="25.5" customHeight="1" x14ac:dyDescent="0.2">
      <c r="A8" s="871" t="s">
        <v>18</v>
      </c>
      <c r="B8" s="565"/>
      <c r="C8" s="566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5">
        <v>0.41666666666666669</v>
      </c>
      <c r="R8" s="608"/>
      <c r="T8" s="561"/>
      <c r="U8" s="708"/>
      <c r="V8" s="764"/>
      <c r="W8" s="765"/>
      <c r="AB8" s="51"/>
      <c r="AC8" s="51"/>
      <c r="AD8" s="51"/>
      <c r="AE8" s="51"/>
    </row>
    <row r="9" spans="1:32" s="541" customFormat="1" ht="39.950000000000003" customHeight="1" x14ac:dyDescent="0.2">
      <c r="A9" s="6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5"/>
      <c r="E9" s="563"/>
      <c r="F9" s="6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9"/>
      <c r="P9" s="26" t="s">
        <v>21</v>
      </c>
      <c r="Q9" s="662"/>
      <c r="R9" s="663"/>
      <c r="T9" s="561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5"/>
      <c r="E10" s="563"/>
      <c r="F10" s="6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6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17"/>
      <c r="R10" s="718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03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5"/>
      <c r="R12" s="608"/>
      <c r="S12" s="23"/>
      <c r="U12" s="24"/>
      <c r="V12" s="577"/>
      <c r="W12" s="561"/>
      <c r="AB12" s="51"/>
      <c r="AC12" s="51"/>
      <c r="AD12" s="51"/>
      <c r="AE12" s="51"/>
    </row>
    <row r="13" spans="1:32" s="541" customFormat="1" ht="23.25" customHeight="1" x14ac:dyDescent="0.2">
      <c r="A13" s="70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3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695" t="s">
        <v>35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2" t="s">
        <v>38</v>
      </c>
      <c r="D17" s="588" t="s">
        <v>39</v>
      </c>
      <c r="E17" s="649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8"/>
      <c r="R17" s="648"/>
      <c r="S17" s="648"/>
      <c r="T17" s="649"/>
      <c r="U17" s="868" t="s">
        <v>51</v>
      </c>
      <c r="V17" s="669"/>
      <c r="W17" s="588" t="s">
        <v>52</v>
      </c>
      <c r="X17" s="588" t="s">
        <v>53</v>
      </c>
      <c r="Y17" s="869" t="s">
        <v>54</v>
      </c>
      <c r="Z17" s="776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3"/>
      <c r="AF17" s="834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50"/>
      <c r="E18" s="652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0"/>
      <c r="Q18" s="651"/>
      <c r="R18" s="651"/>
      <c r="S18" s="651"/>
      <c r="T18" s="652"/>
      <c r="U18" s="67" t="s">
        <v>61</v>
      </c>
      <c r="V18" s="67" t="s">
        <v>62</v>
      </c>
      <c r="W18" s="589"/>
      <c r="X18" s="589"/>
      <c r="Y18" s="870"/>
      <c r="Z18" s="777"/>
      <c r="AA18" s="755"/>
      <c r="AB18" s="755"/>
      <c r="AC18" s="755"/>
      <c r="AD18" s="835"/>
      <c r="AE18" s="836"/>
      <c r="AF18" s="837"/>
      <c r="AG18" s="66"/>
      <c r="BD18" s="65"/>
    </row>
    <row r="19" spans="1:68" ht="27.75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customHeight="1" x14ac:dyDescent="0.25">
      <c r="A20" s="56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8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9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8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9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customHeight="1" x14ac:dyDescent="0.2">
      <c r="A37" s="604" t="s">
        <v>99</v>
      </c>
      <c r="B37" s="605"/>
      <c r="C37" s="605"/>
      <c r="D37" s="605"/>
      <c r="E37" s="605"/>
      <c r="F37" s="605"/>
      <c r="G37" s="605"/>
      <c r="H37" s="605"/>
      <c r="I37" s="605"/>
      <c r="J37" s="605"/>
      <c r="K37" s="605"/>
      <c r="L37" s="605"/>
      <c r="M37" s="605"/>
      <c r="N37" s="605"/>
      <c r="O37" s="605"/>
      <c r="P37" s="605"/>
      <c r="Q37" s="605"/>
      <c r="R37" s="605"/>
      <c r="S37" s="605"/>
      <c r="T37" s="605"/>
      <c r="U37" s="605"/>
      <c r="V37" s="605"/>
      <c r="W37" s="605"/>
      <c r="X37" s="605"/>
      <c r="Y37" s="605"/>
      <c r="Z37" s="605"/>
      <c r="AA37" s="48"/>
      <c r="AB37" s="48"/>
      <c r="AC37" s="48"/>
    </row>
    <row r="38" spans="1:68" ht="16.5" customHeight="1" x14ac:dyDescent="0.25">
      <c r="A38" s="567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90</v>
      </c>
      <c r="Y40" s="548">
        <f>IFERROR(IF(X40="",0,CEILING((X40/$H40),1)*$H40),"")</f>
        <v>97.2</v>
      </c>
      <c r="Z40" s="36">
        <f>IFERROR(IF(Y40=0,"",ROUNDUP(Y40/H40,0)*0.01898),"")</f>
        <v>0.17082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93.624999999999986</v>
      </c>
      <c r="BN40" s="64">
        <f>IFERROR(Y40*I40/H40,"0")</f>
        <v>101.11499999999998</v>
      </c>
      <c r="BO40" s="64">
        <f>IFERROR(1/J40*(X40/H40),"0")</f>
        <v>0.13020833333333331</v>
      </c>
      <c r="BP40" s="64">
        <f>IFERROR(1/J40*(Y40/H40),"0")</f>
        <v>0.140625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8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9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9">
        <f>IFERROR(X40/H40,"0")+IFERROR(X41/H41,"0")+IFERROR(X42/H42,"0")</f>
        <v>8.3333333333333321</v>
      </c>
      <c r="Y43" s="549">
        <f>IFERROR(Y40/H40,"0")+IFERROR(Y41/H41,"0")+IFERROR(Y42/H42,"0")</f>
        <v>9</v>
      </c>
      <c r="Z43" s="549">
        <f>IFERROR(IF(Z40="",0,Z40),"0")+IFERROR(IF(Z41="",0,Z41),"0")+IFERROR(IF(Z42="",0,Z42),"0")</f>
        <v>0.17082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9">
        <f>IFERROR(SUM(X40:X42),"0")</f>
        <v>90</v>
      </c>
      <c r="Y44" s="549">
        <f>IFERROR(SUM(Y40:Y42),"0")</f>
        <v>97.2</v>
      </c>
      <c r="Z44" s="37"/>
      <c r="AA44" s="550"/>
      <c r="AB44" s="550"/>
      <c r="AC44" s="550"/>
    </row>
    <row r="45" spans="1:68" ht="14.25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8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9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customHeight="1" x14ac:dyDescent="0.25">
      <c r="A49" s="567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20</v>
      </c>
      <c r="Y52" s="548">
        <f t="shared" si="0"/>
        <v>21.6</v>
      </c>
      <c r="Z52" s="36">
        <f>IFERROR(IF(Y52=0,"",ROUNDUP(Y52/H52,0)*0.01898),"")</f>
        <v>3.7960000000000001E-2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20.805555555555554</v>
      </c>
      <c r="BN52" s="64">
        <f t="shared" si="2"/>
        <v>22.47</v>
      </c>
      <c r="BO52" s="64">
        <f t="shared" si="3"/>
        <v>2.8935185185185182E-2</v>
      </c>
      <c r="BP52" s="64">
        <f t="shared" si="4"/>
        <v>3.125E-2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8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9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9">
        <f>IFERROR(X51/H51,"0")+IFERROR(X52/H52,"0")+IFERROR(X53/H53,"0")+IFERROR(X54/H54,"0")+IFERROR(X55/H55,"0")+IFERROR(X56/H56,"0")</f>
        <v>1.8518518518518516</v>
      </c>
      <c r="Y57" s="549">
        <f>IFERROR(Y51/H51,"0")+IFERROR(Y52/H52,"0")+IFERROR(Y53/H53,"0")+IFERROR(Y54/H54,"0")+IFERROR(Y55/H55,"0")+IFERROR(Y56/H56,"0")</f>
        <v>2</v>
      </c>
      <c r="Z57" s="549">
        <f>IFERROR(IF(Z51="",0,Z51),"0")+IFERROR(IF(Z52="",0,Z52),"0")+IFERROR(IF(Z53="",0,Z53),"0")+IFERROR(IF(Z54="",0,Z54),"0")+IFERROR(IF(Z55="",0,Z55),"0")+IFERROR(IF(Z56="",0,Z56),"0")</f>
        <v>3.7960000000000001E-2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9">
        <f>IFERROR(SUM(X51:X56),"0")</f>
        <v>20</v>
      </c>
      <c r="Y58" s="549">
        <f>IFERROR(SUM(Y51:Y56),"0")</f>
        <v>21.6</v>
      </c>
      <c r="Z58" s="37"/>
      <c r="AA58" s="550"/>
      <c r="AB58" s="550"/>
      <c r="AC58" s="550"/>
    </row>
    <row r="59" spans="1:68" ht="14.25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320</v>
      </c>
      <c r="Y60" s="548">
        <f>IFERROR(IF(X60="",0,CEILING((X60/$H60),1)*$H60),"")</f>
        <v>324</v>
      </c>
      <c r="Z60" s="36">
        <f>IFERROR(IF(Y60=0,"",ROUNDUP(Y60/H60,0)*0.01898),"")</f>
        <v>0.56940000000000002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332.88888888888886</v>
      </c>
      <c r="BN60" s="64">
        <f>IFERROR(Y60*I60/H60,"0")</f>
        <v>337.04999999999995</v>
      </c>
      <c r="BO60" s="64">
        <f>IFERROR(1/J60*(X60/H60),"0")</f>
        <v>0.46296296296296291</v>
      </c>
      <c r="BP60" s="64">
        <f>IFERROR(1/J60*(Y60/H60),"0")</f>
        <v>0.46874999999999994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8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9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9">
        <f>IFERROR(X60/H60,"0")+IFERROR(X61/H61,"0")+IFERROR(X62/H62,"0")</f>
        <v>29.629629629629626</v>
      </c>
      <c r="Y63" s="549">
        <f>IFERROR(Y60/H60,"0")+IFERROR(Y61/H61,"0")+IFERROR(Y62/H62,"0")</f>
        <v>29.999999999999996</v>
      </c>
      <c r="Z63" s="549">
        <f>IFERROR(IF(Z60="",0,Z60),"0")+IFERROR(IF(Z61="",0,Z61),"0")+IFERROR(IF(Z62="",0,Z62),"0")</f>
        <v>0.56940000000000002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9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9">
        <f>IFERROR(SUM(X60:X62),"0")</f>
        <v>320</v>
      </c>
      <c r="Y64" s="549">
        <f>IFERROR(SUM(Y60:Y62),"0")</f>
        <v>324</v>
      </c>
      <c r="Z64" s="37"/>
      <c r="AA64" s="550"/>
      <c r="AB64" s="550"/>
      <c r="AC64" s="550"/>
    </row>
    <row r="65" spans="1:68" ht="14.25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8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69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9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8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69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9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8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9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9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customHeight="1" x14ac:dyDescent="0.25">
      <c r="A84" s="567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100</v>
      </c>
      <c r="Y86" s="548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8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9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9">
        <f>IFERROR(X86/H86,"0")+IFERROR(X87/H87,"0")+IFERROR(X88/H88,"0")</f>
        <v>9.2592592592592595</v>
      </c>
      <c r="Y89" s="549">
        <f>IFERROR(Y86/H86,"0")+IFERROR(Y87/H87,"0")+IFERROR(Y88/H88,"0")</f>
        <v>10</v>
      </c>
      <c r="Z89" s="549">
        <f>IFERROR(IF(Z86="",0,Z86),"0")+IFERROR(IF(Z87="",0,Z87),"0")+IFERROR(IF(Z88="",0,Z88),"0")</f>
        <v>0.1898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9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9">
        <f>IFERROR(SUM(X86:X88),"0")</f>
        <v>100</v>
      </c>
      <c r="Y90" s="549">
        <f>IFERROR(SUM(Y86:Y88),"0")</f>
        <v>108</v>
      </c>
      <c r="Z90" s="37"/>
      <c r="AA90" s="550"/>
      <c r="AB90" s="550"/>
      <c r="AC90" s="550"/>
    </row>
    <row r="91" spans="1:68" ht="14.25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140</v>
      </c>
      <c r="Y92" s="548">
        <f>IFERROR(IF(X92="",0,CEILING((X92/$H92),1)*$H92),"")</f>
        <v>145.79999999999998</v>
      </c>
      <c r="Z92" s="36">
        <f>IFERROR(IF(Y92=0,"",ROUNDUP(Y92/H92,0)*0.01898),"")</f>
        <v>0.34164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148.97037037037035</v>
      </c>
      <c r="BN92" s="64">
        <f>IFERROR(Y92*I92/H92,"0")</f>
        <v>155.142</v>
      </c>
      <c r="BO92" s="64">
        <f>IFERROR(1/J92*(X92/H92),"0")</f>
        <v>0.27006172839506176</v>
      </c>
      <c r="BP92" s="64">
        <f>IFERROR(1/J92*(Y92/H92),"0")</f>
        <v>0.28125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8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9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9">
        <f>IFERROR(X92/H92,"0")+IFERROR(X93/H93,"0")+IFERROR(X94/H94,"0")+IFERROR(X95/H95,"0")</f>
        <v>17.283950617283953</v>
      </c>
      <c r="Y96" s="549">
        <f>IFERROR(Y92/H92,"0")+IFERROR(Y93/H93,"0")+IFERROR(Y94/H94,"0")+IFERROR(Y95/H95,"0")</f>
        <v>18</v>
      </c>
      <c r="Z96" s="549">
        <f>IFERROR(IF(Z92="",0,Z92),"0")+IFERROR(IF(Z93="",0,Z93),"0")+IFERROR(IF(Z94="",0,Z94),"0")+IFERROR(IF(Z95="",0,Z95),"0")</f>
        <v>0.34164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9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9">
        <f>IFERROR(SUM(X92:X95),"0")</f>
        <v>140</v>
      </c>
      <c r="Y97" s="549">
        <f>IFERROR(SUM(Y92:Y95),"0")</f>
        <v>145.79999999999998</v>
      </c>
      <c r="Z97" s="37"/>
      <c r="AA97" s="550"/>
      <c r="AB97" s="550"/>
      <c r="AC97" s="550"/>
    </row>
    <row r="98" spans="1:68" ht="16.5" customHeight="1" x14ac:dyDescent="0.25">
      <c r="A98" s="567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8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9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9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8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9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9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110</v>
      </c>
      <c r="Y113" s="548">
        <f>IFERROR(IF(X113="",0,CEILING((X113/$H113),1)*$H113),"")</f>
        <v>113.39999999999999</v>
      </c>
      <c r="Z113" s="36">
        <f>IFERROR(IF(Y113=0,"",ROUNDUP(Y113/H113,0)*0.01898),"")</f>
        <v>0.26572000000000001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116.96666666666667</v>
      </c>
      <c r="BN113" s="64">
        <f>IFERROR(Y113*I113/H113,"0")</f>
        <v>120.58199999999999</v>
      </c>
      <c r="BO113" s="64">
        <f>IFERROR(1/J113*(X113/H113),"0")</f>
        <v>0.21219135802469136</v>
      </c>
      <c r="BP113" s="64">
        <f>IFERROR(1/J113*(Y113/H113),"0")</f>
        <v>0.21875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8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9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9">
        <f>IFERROR(X113/H113,"0")+IFERROR(X114/H114,"0")+IFERROR(X115/H115,"0")+IFERROR(X116/H116,"0")</f>
        <v>13.580246913580247</v>
      </c>
      <c r="Y117" s="549">
        <f>IFERROR(Y113/H113,"0")+IFERROR(Y114/H114,"0")+IFERROR(Y115/H115,"0")+IFERROR(Y116/H116,"0")</f>
        <v>14</v>
      </c>
      <c r="Z117" s="549">
        <f>IFERROR(IF(Z113="",0,Z113),"0")+IFERROR(IF(Z114="",0,Z114),"0")+IFERROR(IF(Z115="",0,Z115),"0")+IFERROR(IF(Z116="",0,Z116),"0")</f>
        <v>0.26572000000000001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9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9">
        <f>IFERROR(SUM(X113:X116),"0")</f>
        <v>110</v>
      </c>
      <c r="Y118" s="549">
        <f>IFERROR(SUM(Y113:Y116),"0")</f>
        <v>113.39999999999999</v>
      </c>
      <c r="Z118" s="37"/>
      <c r="AA118" s="550"/>
      <c r="AB118" s="550"/>
      <c r="AC118" s="550"/>
    </row>
    <row r="119" spans="1:68" ht="14.25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customHeight="1" x14ac:dyDescent="0.25">
      <c r="A123" s="567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8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9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customHeight="1" x14ac:dyDescent="0.25">
      <c r="A139" s="567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1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8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9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8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9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9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customHeight="1" x14ac:dyDescent="0.2">
      <c r="A151" s="604" t="s">
        <v>250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48"/>
      <c r="AB151" s="48"/>
      <c r="AC151" s="48"/>
    </row>
    <row r="152" spans="1:68" ht="16.5" customHeight="1" x14ac:dyDescent="0.25">
      <c r="A152" s="567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5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8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9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9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8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69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9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8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9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9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customHeight="1" x14ac:dyDescent="0.25">
      <c r="A179" s="567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8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9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9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8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9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0</v>
      </c>
      <c r="Y193" s="548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8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69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0</v>
      </c>
      <c r="Y199" s="549">
        <f>IFERROR(Y191/H191,"0")+IFERROR(Y192/H192,"0")+IFERROR(Y193/H193,"0")+IFERROR(Y194/H194,"0")+IFERROR(Y195/H195,"0")+IFERROR(Y196/H196,"0")+IFERROR(Y197/H197,"0")+IFERROR(Y198/H198,"0")</f>
        <v>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50"/>
      <c r="AB199" s="550"/>
      <c r="AC199" s="550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9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9">
        <f>IFERROR(SUM(X191:X198),"0")</f>
        <v>0</v>
      </c>
      <c r="Y200" s="549">
        <f>IFERROR(SUM(Y191:Y198),"0")</f>
        <v>0</v>
      </c>
      <c r="Z200" s="37"/>
      <c r="AA200" s="550"/>
      <c r="AB200" s="550"/>
      <c r="AC200" s="550"/>
    </row>
    <row r="201" spans="1:68" ht="14.25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8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69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0</v>
      </c>
      <c r="Y211" s="549">
        <f>IFERROR(Y202/H202,"0")+IFERROR(Y203/H203,"0")+IFERROR(Y204/H204,"0")+IFERROR(Y205/H205,"0")+IFERROR(Y206/H206,"0")+IFERROR(Y207/H207,"0")+IFERROR(Y208/H208,"0")+IFERROR(Y209/H209,"0")+IFERROR(Y210/H210,"0")</f>
        <v>0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9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9">
        <f>IFERROR(SUM(X202:X210),"0")</f>
        <v>0</v>
      </c>
      <c r="Y212" s="549">
        <f>IFERROR(SUM(Y202:Y210),"0")</f>
        <v>0</v>
      </c>
      <c r="Z212" s="37"/>
      <c r="AA212" s="550"/>
      <c r="AB212" s="550"/>
      <c r="AC212" s="550"/>
    </row>
    <row r="213" spans="1:68" ht="14.25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8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9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customHeight="1" x14ac:dyDescent="0.25">
      <c r="A218" s="567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8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9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8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9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8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9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customHeight="1" x14ac:dyDescent="0.25">
      <c r="A248" s="56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customHeight="1" x14ac:dyDescent="0.25">
      <c r="A257" s="56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50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customHeight="1" x14ac:dyDescent="0.25">
      <c r="A265" s="567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customHeight="1" x14ac:dyDescent="0.25">
      <c r="A272" s="567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customHeight="1" x14ac:dyDescent="0.25">
      <c r="A281" s="567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customHeight="1" x14ac:dyDescent="0.25">
      <c r="A286" s="567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8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120</v>
      </c>
      <c r="Y291" s="548">
        <f t="shared" si="27"/>
        <v>129.60000000000002</v>
      </c>
      <c r="Z291" s="36">
        <f>IFERROR(IF(Y291=0,"",ROUNDUP(Y291/H291,0)*0.01898),"")</f>
        <v>0.22776000000000002</v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124.83333333333331</v>
      </c>
      <c r="BN291" s="64">
        <f t="shared" si="29"/>
        <v>134.82000000000002</v>
      </c>
      <c r="BO291" s="64">
        <f t="shared" si="30"/>
        <v>0.1736111111111111</v>
      </c>
      <c r="BP291" s="64">
        <f t="shared" si="31"/>
        <v>0.18750000000000003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64" t="s">
        <v>71</v>
      </c>
      <c r="Q294" s="565"/>
      <c r="R294" s="565"/>
      <c r="S294" s="565"/>
      <c r="T294" s="565"/>
      <c r="U294" s="565"/>
      <c r="V294" s="566"/>
      <c r="W294" s="37" t="s">
        <v>72</v>
      </c>
      <c r="X294" s="549">
        <f>IFERROR(X288/H288,"0")+IFERROR(X289/H289,"0")+IFERROR(X290/H290,"0")+IFERROR(X291/H291,"0")+IFERROR(X292/H292,"0")+IFERROR(X293/H293,"0")</f>
        <v>11.111111111111111</v>
      </c>
      <c r="Y294" s="549">
        <f>IFERROR(Y288/H288,"0")+IFERROR(Y289/H289,"0")+IFERROR(Y290/H290,"0")+IFERROR(Y291/H291,"0")+IFERROR(Y292/H292,"0")+IFERROR(Y293/H293,"0")</f>
        <v>12.000000000000002</v>
      </c>
      <c r="Z294" s="549">
        <f>IFERROR(IF(Z288="",0,Z288),"0")+IFERROR(IF(Z289="",0,Z289),"0")+IFERROR(IF(Z290="",0,Z290),"0")+IFERROR(IF(Z291="",0,Z291),"0")+IFERROR(IF(Z292="",0,Z292),"0")+IFERROR(IF(Z293="",0,Z293),"0")</f>
        <v>0.22776000000000002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69</v>
      </c>
      <c r="X295" s="549">
        <f>IFERROR(SUM(X288:X293),"0")</f>
        <v>120</v>
      </c>
      <c r="Y295" s="549">
        <f>IFERROR(SUM(Y288:Y293),"0")</f>
        <v>129.60000000000002</v>
      </c>
      <c r="Z295" s="37"/>
      <c r="AA295" s="550"/>
      <c r="AB295" s="550"/>
      <c r="AC295" s="550"/>
    </row>
    <row r="296" spans="1:68" ht="14.25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50</v>
      </c>
      <c r="Y297" s="548">
        <f t="shared" ref="Y297:Y303" si="32">IFERROR(IF(X297="",0,CEILING((X297/$H297),1)*$H297),"")</f>
        <v>50.400000000000006</v>
      </c>
      <c r="Z297" s="36">
        <f>IFERROR(IF(Y297=0,"",ROUNDUP(Y297/H297,0)*0.00902),"")</f>
        <v>0.10824</v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53.214285714285715</v>
      </c>
      <c r="BN297" s="64">
        <f t="shared" ref="BN297:BN303" si="34">IFERROR(Y297*I297/H297,"0")</f>
        <v>53.64</v>
      </c>
      <c r="BO297" s="64">
        <f t="shared" ref="BO297:BO303" si="35">IFERROR(1/J297*(X297/H297),"0")</f>
        <v>9.0187590187590191E-2</v>
      </c>
      <c r="BP297" s="64">
        <f t="shared" ref="BP297:BP303" si="36">IFERROR(1/J297*(Y297/H297),"0")</f>
        <v>9.0909090909090912E-2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50</v>
      </c>
      <c r="Y298" s="548">
        <f t="shared" si="32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53.214285714285715</v>
      </c>
      <c r="BN298" s="64">
        <f t="shared" si="34"/>
        <v>53.64</v>
      </c>
      <c r="BO298" s="64">
        <f t="shared" si="35"/>
        <v>9.0187590187590191E-2</v>
      </c>
      <c r="BP298" s="64">
        <f t="shared" si="36"/>
        <v>9.0909090909090912E-2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64" t="s">
        <v>71</v>
      </c>
      <c r="Q304" s="565"/>
      <c r="R304" s="565"/>
      <c r="S304" s="565"/>
      <c r="T304" s="565"/>
      <c r="U304" s="565"/>
      <c r="V304" s="566"/>
      <c r="W304" s="37" t="s">
        <v>72</v>
      </c>
      <c r="X304" s="549">
        <f>IFERROR(X297/H297,"0")+IFERROR(X298/H298,"0")+IFERROR(X299/H299,"0")+IFERROR(X300/H300,"0")+IFERROR(X301/H301,"0")+IFERROR(X302/H302,"0")+IFERROR(X303/H303,"0")</f>
        <v>23.80952380952381</v>
      </c>
      <c r="Y304" s="549">
        <f>IFERROR(Y297/H297,"0")+IFERROR(Y298/H298,"0")+IFERROR(Y299/H299,"0")+IFERROR(Y300/H300,"0")+IFERROR(Y301/H301,"0")+IFERROR(Y302/H302,"0")+IFERROR(Y303/H303,"0")</f>
        <v>24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0.21648000000000001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69</v>
      </c>
      <c r="X305" s="549">
        <f>IFERROR(SUM(X297:X303),"0")</f>
        <v>100</v>
      </c>
      <c r="Y305" s="549">
        <f>IFERROR(SUM(Y297:Y303),"0")</f>
        <v>100.80000000000001</v>
      </c>
      <c r="Z305" s="37"/>
      <c r="AA305" s="550"/>
      <c r="AB305" s="550"/>
      <c r="AC305" s="550"/>
    </row>
    <row r="306" spans="1:68" ht="14.25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1300</v>
      </c>
      <c r="Y307" s="548">
        <f>IFERROR(IF(X307="",0,CEILING((X307/$H307),1)*$H307),"")</f>
        <v>1302.5999999999999</v>
      </c>
      <c r="Z307" s="36">
        <f>IFERROR(IF(Y307=0,"",ROUNDUP(Y307/H307,0)*0.01898),"")</f>
        <v>3.1696599999999999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1385.5000000000002</v>
      </c>
      <c r="BN307" s="64">
        <f>IFERROR(Y307*I307/H307,"0")</f>
        <v>1388.2710000000002</v>
      </c>
      <c r="BO307" s="64">
        <f>IFERROR(1/J307*(X307/H307),"0")</f>
        <v>2.6041666666666665</v>
      </c>
      <c r="BP307" s="64">
        <f>IFERROR(1/J307*(Y307/H307),"0")</f>
        <v>2.609375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64" t="s">
        <v>71</v>
      </c>
      <c r="Q312" s="565"/>
      <c r="R312" s="565"/>
      <c r="S312" s="565"/>
      <c r="T312" s="565"/>
      <c r="U312" s="565"/>
      <c r="V312" s="566"/>
      <c r="W312" s="37" t="s">
        <v>72</v>
      </c>
      <c r="X312" s="549">
        <f>IFERROR(X307/H307,"0")+IFERROR(X308/H308,"0")+IFERROR(X309/H309,"0")+IFERROR(X310/H310,"0")+IFERROR(X311/H311,"0")</f>
        <v>166.66666666666666</v>
      </c>
      <c r="Y312" s="549">
        <f>IFERROR(Y307/H307,"0")+IFERROR(Y308/H308,"0")+IFERROR(Y309/H309,"0")+IFERROR(Y310/H310,"0")+IFERROR(Y311/H311,"0")</f>
        <v>167</v>
      </c>
      <c r="Z312" s="549">
        <f>IFERROR(IF(Z307="",0,Z307),"0")+IFERROR(IF(Z308="",0,Z308),"0")+IFERROR(IF(Z309="",0,Z309),"0")+IFERROR(IF(Z310="",0,Z310),"0")+IFERROR(IF(Z311="",0,Z311),"0")</f>
        <v>3.1696599999999999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69</v>
      </c>
      <c r="X313" s="549">
        <f>IFERROR(SUM(X307:X311),"0")</f>
        <v>1300</v>
      </c>
      <c r="Y313" s="549">
        <f>IFERROR(SUM(Y307:Y311),"0")</f>
        <v>1302.5999999999999</v>
      </c>
      <c r="Z313" s="37"/>
      <c r="AA313" s="550"/>
      <c r="AB313" s="550"/>
      <c r="AC313" s="550"/>
    </row>
    <row r="314" spans="1:68" ht="14.25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64" t="s">
        <v>71</v>
      </c>
      <c r="Q318" s="565"/>
      <c r="R318" s="565"/>
      <c r="S318" s="565"/>
      <c r="T318" s="565"/>
      <c r="U318" s="565"/>
      <c r="V318" s="566"/>
      <c r="W318" s="37" t="s">
        <v>72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69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3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64" t="s">
        <v>71</v>
      </c>
      <c r="Q325" s="565"/>
      <c r="R325" s="565"/>
      <c r="S325" s="565"/>
      <c r="T325" s="565"/>
      <c r="U325" s="565"/>
      <c r="V325" s="566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64" t="s">
        <v>71</v>
      </c>
      <c r="Q331" s="565"/>
      <c r="R331" s="565"/>
      <c r="S331" s="565"/>
      <c r="T331" s="565"/>
      <c r="U331" s="565"/>
      <c r="V331" s="566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67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150</v>
      </c>
      <c r="Y335" s="548">
        <f>IFERROR(IF(X335="",0,CEILING((X335/$H335),1)*$H335),"")</f>
        <v>153.9</v>
      </c>
      <c r="Z335" s="36">
        <f>IFERROR(IF(Y335=0,"",ROUNDUP(Y335/H335,0)*0.01898),"")</f>
        <v>0.36062</v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159.61111111111111</v>
      </c>
      <c r="BN335" s="64">
        <f>IFERROR(Y335*I335/H335,"0")</f>
        <v>163.761</v>
      </c>
      <c r="BO335" s="64">
        <f>IFERROR(1/J335*(X335/H335),"0")</f>
        <v>0.28935185185185186</v>
      </c>
      <c r="BP335" s="64">
        <f>IFERROR(1/J335*(Y335/H335),"0")</f>
        <v>0.296875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64" t="s">
        <v>71</v>
      </c>
      <c r="Q338" s="565"/>
      <c r="R338" s="565"/>
      <c r="S338" s="565"/>
      <c r="T338" s="565"/>
      <c r="U338" s="565"/>
      <c r="V338" s="566"/>
      <c r="W338" s="37" t="s">
        <v>72</v>
      </c>
      <c r="X338" s="549">
        <f>IFERROR(X335/H335,"0")+IFERROR(X336/H336,"0")+IFERROR(X337/H337,"0")</f>
        <v>18.518518518518519</v>
      </c>
      <c r="Y338" s="549">
        <f>IFERROR(Y335/H335,"0")+IFERROR(Y336/H336,"0")+IFERROR(Y337/H337,"0")</f>
        <v>19</v>
      </c>
      <c r="Z338" s="549">
        <f>IFERROR(IF(Z335="",0,Z335),"0")+IFERROR(IF(Z336="",0,Z336),"0")+IFERROR(IF(Z337="",0,Z337),"0")</f>
        <v>0.36062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69</v>
      </c>
      <c r="X339" s="549">
        <f>IFERROR(SUM(X335:X337),"0")</f>
        <v>150</v>
      </c>
      <c r="Y339" s="549">
        <f>IFERROR(SUM(Y335:Y337),"0")</f>
        <v>153.9</v>
      </c>
      <c r="Z339" s="37"/>
      <c r="AA339" s="550"/>
      <c r="AB339" s="550"/>
      <c r="AC339" s="550"/>
    </row>
    <row r="340" spans="1:68" ht="27.75" customHeight="1" x14ac:dyDescent="0.2">
      <c r="A340" s="604" t="s">
        <v>538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48"/>
      <c r="AB340" s="48"/>
      <c r="AC340" s="48"/>
    </row>
    <row r="341" spans="1:68" ht="16.5" customHeight="1" x14ac:dyDescent="0.25">
      <c r="A341" s="567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280</v>
      </c>
      <c r="Y343" s="548">
        <f t="shared" ref="Y343:Y349" si="37">IFERROR(IF(X343="",0,CEILING((X343/$H343),1)*$H343),"")</f>
        <v>285</v>
      </c>
      <c r="Z343" s="36">
        <f>IFERROR(IF(Y343=0,"",ROUNDUP(Y343/H343,0)*0.02175),"")</f>
        <v>0.41324999999999995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288.96000000000004</v>
      </c>
      <c r="BN343" s="64">
        <f t="shared" ref="BN343:BN349" si="39">IFERROR(Y343*I343/H343,"0")</f>
        <v>294.12</v>
      </c>
      <c r="BO343" s="64">
        <f t="shared" ref="BO343:BO349" si="40">IFERROR(1/J343*(X343/H343),"0")</f>
        <v>0.3888888888888889</v>
      </c>
      <c r="BP343" s="64">
        <f t="shared" ref="BP343:BP349" si="41">IFERROR(1/J343*(Y343/H343),"0")</f>
        <v>0.39583333333333331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260</v>
      </c>
      <c r="Y344" s="548">
        <f t="shared" si="37"/>
        <v>270</v>
      </c>
      <c r="Z344" s="36">
        <f>IFERROR(IF(Y344=0,"",ROUNDUP(Y344/H344,0)*0.02175),"")</f>
        <v>0.39149999999999996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268.32</v>
      </c>
      <c r="BN344" s="64">
        <f t="shared" si="39"/>
        <v>278.64000000000004</v>
      </c>
      <c r="BO344" s="64">
        <f t="shared" si="40"/>
        <v>0.36111111111111105</v>
      </c>
      <c r="BP344" s="64">
        <f t="shared" si="41"/>
        <v>0.375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600</v>
      </c>
      <c r="Y345" s="548">
        <f t="shared" si="37"/>
        <v>600</v>
      </c>
      <c r="Z345" s="36">
        <f>IFERROR(IF(Y345=0,"",ROUNDUP(Y345/H345,0)*0.02175),"")</f>
        <v>0.86999999999999988</v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619.20000000000005</v>
      </c>
      <c r="BN345" s="64">
        <f t="shared" si="39"/>
        <v>619.20000000000005</v>
      </c>
      <c r="BO345" s="64">
        <f t="shared" si="40"/>
        <v>0.83333333333333326</v>
      </c>
      <c r="BP345" s="64">
        <f t="shared" si="41"/>
        <v>0.83333333333333326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64" t="s">
        <v>71</v>
      </c>
      <c r="Q350" s="565"/>
      <c r="R350" s="565"/>
      <c r="S350" s="565"/>
      <c r="T350" s="565"/>
      <c r="U350" s="565"/>
      <c r="V350" s="566"/>
      <c r="W350" s="37" t="s">
        <v>72</v>
      </c>
      <c r="X350" s="549">
        <f>IFERROR(X343/H343,"0")+IFERROR(X344/H344,"0")+IFERROR(X345/H345,"0")+IFERROR(X346/H346,"0")+IFERROR(X347/H347,"0")+IFERROR(X348/H348,"0")+IFERROR(X349/H349,"0")</f>
        <v>76</v>
      </c>
      <c r="Y350" s="549">
        <f>IFERROR(Y343/H343,"0")+IFERROR(Y344/H344,"0")+IFERROR(Y345/H345,"0")+IFERROR(Y346/H346,"0")+IFERROR(Y347/H347,"0")+IFERROR(Y348/H348,"0")+IFERROR(Y349/H349,"0")</f>
        <v>77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1.6747499999999997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69</v>
      </c>
      <c r="X351" s="549">
        <f>IFERROR(SUM(X343:X349),"0")</f>
        <v>1140</v>
      </c>
      <c r="Y351" s="549">
        <f>IFERROR(SUM(Y343:Y349),"0")</f>
        <v>1155</v>
      </c>
      <c r="Z351" s="37"/>
      <c r="AA351" s="550"/>
      <c r="AB351" s="550"/>
      <c r="AC351" s="550"/>
    </row>
    <row r="352" spans="1:68" ht="14.25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900</v>
      </c>
      <c r="Y353" s="548">
        <f>IFERROR(IF(X353="",0,CEILING((X353/$H353),1)*$H353),"")</f>
        <v>900</v>
      </c>
      <c r="Z353" s="36">
        <f>IFERROR(IF(Y353=0,"",ROUNDUP(Y353/H353,0)*0.02175),"")</f>
        <v>1.3049999999999999</v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928.8</v>
      </c>
      <c r="BN353" s="64">
        <f>IFERROR(Y353*I353/H353,"0")</f>
        <v>928.8</v>
      </c>
      <c r="BO353" s="64">
        <f>IFERROR(1/J353*(X353/H353),"0")</f>
        <v>1.25</v>
      </c>
      <c r="BP353" s="64">
        <f>IFERROR(1/J353*(Y353/H353),"0")</f>
        <v>1.25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64" t="s">
        <v>71</v>
      </c>
      <c r="Q355" s="565"/>
      <c r="R355" s="565"/>
      <c r="S355" s="565"/>
      <c r="T355" s="565"/>
      <c r="U355" s="565"/>
      <c r="V355" s="566"/>
      <c r="W355" s="37" t="s">
        <v>72</v>
      </c>
      <c r="X355" s="549">
        <f>IFERROR(X353/H353,"0")+IFERROR(X354/H354,"0")</f>
        <v>60</v>
      </c>
      <c r="Y355" s="549">
        <f>IFERROR(Y353/H353,"0")+IFERROR(Y354/H354,"0")</f>
        <v>60</v>
      </c>
      <c r="Z355" s="549">
        <f>IFERROR(IF(Z353="",0,Z353),"0")+IFERROR(IF(Z354="",0,Z354),"0")</f>
        <v>1.3049999999999999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69</v>
      </c>
      <c r="X356" s="549">
        <f>IFERROR(SUM(X353:X354),"0")</f>
        <v>900</v>
      </c>
      <c r="Y356" s="549">
        <f>IFERROR(SUM(Y353:Y354),"0")</f>
        <v>900</v>
      </c>
      <c r="Z356" s="37"/>
      <c r="AA356" s="550"/>
      <c r="AB356" s="550"/>
      <c r="AC356" s="550"/>
    </row>
    <row r="357" spans="1:68" ht="14.25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64" t="s">
        <v>71</v>
      </c>
      <c r="Q360" s="565"/>
      <c r="R360" s="565"/>
      <c r="S360" s="565"/>
      <c r="T360" s="565"/>
      <c r="U360" s="565"/>
      <c r="V360" s="566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64" t="s">
        <v>71</v>
      </c>
      <c r="Q364" s="565"/>
      <c r="R364" s="565"/>
      <c r="S364" s="565"/>
      <c r="T364" s="565"/>
      <c r="U364" s="565"/>
      <c r="V364" s="566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67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64" t="s">
        <v>71</v>
      </c>
      <c r="Q371" s="565"/>
      <c r="R371" s="565"/>
      <c r="S371" s="565"/>
      <c r="T371" s="565"/>
      <c r="U371" s="565"/>
      <c r="V371" s="566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4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400</v>
      </c>
      <c r="Y379" s="548">
        <f>IFERROR(IF(X379="",0,CEILING((X379/$H379),1)*$H379),"")</f>
        <v>405</v>
      </c>
      <c r="Z379" s="36">
        <f>IFERROR(IF(Y379=0,"",ROUNDUP(Y379/H379,0)*0.01898),"")</f>
        <v>0.85409999999999997</v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423.06666666666666</v>
      </c>
      <c r="BN379" s="64">
        <f>IFERROR(Y379*I379/H379,"0")</f>
        <v>428.35500000000002</v>
      </c>
      <c r="BO379" s="64">
        <f>IFERROR(1/J379*(X379/H379),"0")</f>
        <v>0.69444444444444442</v>
      </c>
      <c r="BP379" s="64">
        <f>IFERROR(1/J379*(Y379/H379),"0")</f>
        <v>0.703125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49">
        <f>IFERROR(X379/H379,"0")+IFERROR(X380/H380,"0")</f>
        <v>44.444444444444443</v>
      </c>
      <c r="Y381" s="549">
        <f>IFERROR(Y379/H379,"0")+IFERROR(Y380/H380,"0")</f>
        <v>45</v>
      </c>
      <c r="Z381" s="549">
        <f>IFERROR(IF(Z379="",0,Z379),"0")+IFERROR(IF(Z380="",0,Z380),"0")</f>
        <v>0.85409999999999997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49">
        <f>IFERROR(SUM(X379:X380),"0")</f>
        <v>400</v>
      </c>
      <c r="Y382" s="549">
        <f>IFERROR(SUM(Y379:Y380),"0")</f>
        <v>405</v>
      </c>
      <c r="Z382" s="37"/>
      <c r="AA382" s="550"/>
      <c r="AB382" s="550"/>
      <c r="AC382" s="550"/>
    </row>
    <row r="383" spans="1:68" ht="14.25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customHeight="1" x14ac:dyDescent="0.2">
      <c r="A387" s="604" t="s">
        <v>595</v>
      </c>
      <c r="B387" s="605"/>
      <c r="C387" s="605"/>
      <c r="D387" s="605"/>
      <c r="E387" s="605"/>
      <c r="F387" s="605"/>
      <c r="G387" s="605"/>
      <c r="H387" s="605"/>
      <c r="I387" s="605"/>
      <c r="J387" s="605"/>
      <c r="K387" s="605"/>
      <c r="L387" s="605"/>
      <c r="M387" s="605"/>
      <c r="N387" s="605"/>
      <c r="O387" s="605"/>
      <c r="P387" s="605"/>
      <c r="Q387" s="605"/>
      <c r="R387" s="605"/>
      <c r="S387" s="605"/>
      <c r="T387" s="605"/>
      <c r="U387" s="605"/>
      <c r="V387" s="605"/>
      <c r="W387" s="605"/>
      <c r="X387" s="605"/>
      <c r="Y387" s="605"/>
      <c r="Z387" s="605"/>
      <c r="AA387" s="48"/>
      <c r="AB387" s="48"/>
      <c r="AC387" s="48"/>
    </row>
    <row r="388" spans="1:68" ht="16.5" customHeight="1" x14ac:dyDescent="0.25">
      <c r="A388" s="567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26</v>
      </c>
      <c r="Y390" s="548">
        <f t="shared" ref="Y390:Y399" si="42">IFERROR(IF(X390="",0,CEILING((X390/$H390),1)*$H390),"")</f>
        <v>27</v>
      </c>
      <c r="Z390" s="36">
        <f>IFERROR(IF(Y390=0,"",ROUNDUP(Y390/H390,0)*0.00902),"")</f>
        <v>4.5100000000000001E-2</v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27.011111111111113</v>
      </c>
      <c r="BN390" s="64">
        <f t="shared" ref="BN390:BN399" si="44">IFERROR(Y390*I390/H390,"0")</f>
        <v>28.049999999999997</v>
      </c>
      <c r="BO390" s="64">
        <f t="shared" ref="BO390:BO399" si="45">IFERROR(1/J390*(X390/H390),"0")</f>
        <v>3.6475869809203143E-2</v>
      </c>
      <c r="BP390" s="64">
        <f t="shared" ref="BP390:BP399" si="46">IFERROR(1/J390*(Y390/H390),"0")</f>
        <v>3.787878787878788E-2</v>
      </c>
    </row>
    <row r="391" spans="1:68" ht="27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8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4.8148148148148149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5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4.5100000000000001E-2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49">
        <f>IFERROR(SUM(X390:X399),"0")</f>
        <v>26</v>
      </c>
      <c r="Y401" s="549">
        <f>IFERROR(SUM(Y390:Y399),"0")</f>
        <v>27</v>
      </c>
      <c r="Z401" s="37"/>
      <c r="AA401" s="550"/>
      <c r="AB401" s="550"/>
      <c r="AC401" s="550"/>
    </row>
    <row r="402" spans="1:68" ht="14.25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customHeight="1" x14ac:dyDescent="0.25">
      <c r="A407" s="567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35</v>
      </c>
      <c r="Y413" s="548">
        <f>IFERROR(IF(X413="",0,CEILING((X413/$H413),1)*$H413),"")</f>
        <v>37.800000000000004</v>
      </c>
      <c r="Z413" s="36">
        <f>IFERROR(IF(Y413=0,"",ROUNDUP(Y413/H413,0)*0.00902),"")</f>
        <v>6.3140000000000002E-2</v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36.361111111111114</v>
      </c>
      <c r="BN413" s="64">
        <f>IFERROR(Y413*I413/H413,"0")</f>
        <v>39.270000000000003</v>
      </c>
      <c r="BO413" s="64">
        <f>IFERROR(1/J413*(X413/H413),"0")</f>
        <v>4.9102132435465767E-2</v>
      </c>
      <c r="BP413" s="64">
        <f>IFERROR(1/J413*(Y413/H413),"0")</f>
        <v>5.3030303030303032E-2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49">
        <f>IFERROR(X413/H413,"0")+IFERROR(X414/H414,"0")+IFERROR(X415/H415,"0")+IFERROR(X416/H416,"0")</f>
        <v>6.481481481481481</v>
      </c>
      <c r="Y417" s="549">
        <f>IFERROR(Y413/H413,"0")+IFERROR(Y414/H414,"0")+IFERROR(Y415/H415,"0")+IFERROR(Y416/H416,"0")</f>
        <v>7</v>
      </c>
      <c r="Z417" s="549">
        <f>IFERROR(IF(Z413="",0,Z413),"0")+IFERROR(IF(Z414="",0,Z414),"0")+IFERROR(IF(Z415="",0,Z415),"0")+IFERROR(IF(Z416="",0,Z416),"0")</f>
        <v>6.3140000000000002E-2</v>
      </c>
      <c r="AA417" s="550"/>
      <c r="AB417" s="550"/>
      <c r="AC417" s="550"/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49">
        <f>IFERROR(SUM(X413:X416),"0")</f>
        <v>35</v>
      </c>
      <c r="Y418" s="549">
        <f>IFERROR(SUM(Y413:Y416),"0")</f>
        <v>37.800000000000004</v>
      </c>
      <c r="Z418" s="37"/>
      <c r="AA418" s="550"/>
      <c r="AB418" s="550"/>
      <c r="AC418" s="550"/>
    </row>
    <row r="419" spans="1:68" ht="16.5" customHeight="1" x14ac:dyDescent="0.25">
      <c r="A419" s="567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customHeight="1" x14ac:dyDescent="0.2">
      <c r="A424" s="604" t="s">
        <v>647</v>
      </c>
      <c r="B424" s="605"/>
      <c r="C424" s="605"/>
      <c r="D424" s="605"/>
      <c r="E424" s="605"/>
      <c r="F424" s="605"/>
      <c r="G424" s="605"/>
      <c r="H424" s="605"/>
      <c r="I424" s="605"/>
      <c r="J424" s="605"/>
      <c r="K424" s="605"/>
      <c r="L424" s="605"/>
      <c r="M424" s="605"/>
      <c r="N424" s="605"/>
      <c r="O424" s="605"/>
      <c r="P424" s="605"/>
      <c r="Q424" s="605"/>
      <c r="R424" s="605"/>
      <c r="S424" s="605"/>
      <c r="T424" s="605"/>
      <c r="U424" s="605"/>
      <c r="V424" s="605"/>
      <c r="W424" s="605"/>
      <c r="X424" s="605"/>
      <c r="Y424" s="605"/>
      <c r="Z424" s="605"/>
      <c r="AA424" s="48"/>
      <c r="AB424" s="48"/>
      <c r="AC424" s="48"/>
    </row>
    <row r="425" spans="1:68" ht="16.5" customHeight="1" x14ac:dyDescent="0.25">
      <c r="A425" s="567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300</v>
      </c>
      <c r="Y429" s="548">
        <f t="shared" si="48"/>
        <v>300.96000000000004</v>
      </c>
      <c r="Z429" s="36">
        <f t="shared" si="49"/>
        <v>0.68171999999999999</v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320.45454545454544</v>
      </c>
      <c r="BN429" s="64">
        <f t="shared" si="51"/>
        <v>321.48</v>
      </c>
      <c r="BO429" s="64">
        <f t="shared" si="52"/>
        <v>0.54632867132867136</v>
      </c>
      <c r="BP429" s="64">
        <f t="shared" si="53"/>
        <v>0.54807692307692313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60</v>
      </c>
      <c r="Y432" s="548">
        <f t="shared" si="48"/>
        <v>63.36</v>
      </c>
      <c r="Z432" s="36">
        <f t="shared" si="49"/>
        <v>0.14352000000000001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64.090909090909079</v>
      </c>
      <c r="BN432" s="64">
        <f t="shared" si="51"/>
        <v>67.679999999999993</v>
      </c>
      <c r="BO432" s="64">
        <f t="shared" si="52"/>
        <v>0.10926573426573427</v>
      </c>
      <c r="BP432" s="64">
        <f t="shared" si="53"/>
        <v>0.11538461538461539</v>
      </c>
    </row>
    <row r="433" spans="1:68" ht="16.5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8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69"/>
      <c r="P439" s="564" t="s">
        <v>71</v>
      </c>
      <c r="Q439" s="565"/>
      <c r="R439" s="565"/>
      <c r="S439" s="565"/>
      <c r="T439" s="565"/>
      <c r="U439" s="565"/>
      <c r="V439" s="566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68.181818181818173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69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0.82523999999999997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69"/>
      <c r="P440" s="564" t="s">
        <v>71</v>
      </c>
      <c r="Q440" s="565"/>
      <c r="R440" s="565"/>
      <c r="S440" s="565"/>
      <c r="T440" s="565"/>
      <c r="U440" s="565"/>
      <c r="V440" s="566"/>
      <c r="W440" s="37" t="s">
        <v>69</v>
      </c>
      <c r="X440" s="549">
        <f>IFERROR(SUM(X427:X438),"0")</f>
        <v>360</v>
      </c>
      <c r="Y440" s="549">
        <f>IFERROR(SUM(Y427:Y438),"0")</f>
        <v>364.32000000000005</v>
      </c>
      <c r="Z440" s="37"/>
      <c r="AA440" s="550"/>
      <c r="AB440" s="550"/>
      <c r="AC440" s="550"/>
    </row>
    <row r="441" spans="1:68" ht="14.25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7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40</v>
      </c>
      <c r="Y442" s="548">
        <f>IFERROR(IF(X442="",0,CEILING((X442/$H442),1)*$H442),"")</f>
        <v>42.24</v>
      </c>
      <c r="Z442" s="36">
        <f>IFERROR(IF(Y442=0,"",ROUNDUP(Y442/H442,0)*0.01196),"")</f>
        <v>9.5680000000000001E-2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42.727272727272727</v>
      </c>
      <c r="BN442" s="64">
        <f>IFERROR(Y442*I442/H442,"0")</f>
        <v>45.12</v>
      </c>
      <c r="BO442" s="64">
        <f>IFERROR(1/J442*(X442/H442),"0")</f>
        <v>7.2843822843822847E-2</v>
      </c>
      <c r="BP442" s="64">
        <f>IFERROR(1/J442*(Y442/H442),"0")</f>
        <v>7.6923076923076927E-2</v>
      </c>
    </row>
    <row r="443" spans="1:68" ht="16.5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8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64" t="s">
        <v>71</v>
      </c>
      <c r="Q445" s="565"/>
      <c r="R445" s="565"/>
      <c r="S445" s="565"/>
      <c r="T445" s="565"/>
      <c r="U445" s="565"/>
      <c r="V445" s="566"/>
      <c r="W445" s="37" t="s">
        <v>72</v>
      </c>
      <c r="X445" s="549">
        <f>IFERROR(X442/H442,"0")+IFERROR(X443/H443,"0")+IFERROR(X444/H444,"0")</f>
        <v>7.5757575757575752</v>
      </c>
      <c r="Y445" s="549">
        <f>IFERROR(Y442/H442,"0")+IFERROR(Y443/H443,"0")+IFERROR(Y444/H444,"0")</f>
        <v>8</v>
      </c>
      <c r="Z445" s="549">
        <f>IFERROR(IF(Z442="",0,Z442),"0")+IFERROR(IF(Z443="",0,Z443),"0")+IFERROR(IF(Z444="",0,Z444),"0")</f>
        <v>9.5680000000000001E-2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69</v>
      </c>
      <c r="X446" s="549">
        <f>IFERROR(SUM(X442:X444),"0")</f>
        <v>40</v>
      </c>
      <c r="Y446" s="549">
        <f>IFERROR(SUM(Y442:Y444),"0")</f>
        <v>42.24</v>
      </c>
      <c r="Z446" s="37"/>
      <c r="AA446" s="550"/>
      <c r="AB446" s="550"/>
      <c r="AC446" s="550"/>
    </row>
    <row r="447" spans="1:68" ht="14.25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8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69"/>
      <c r="P454" s="564" t="s">
        <v>71</v>
      </c>
      <c r="Q454" s="565"/>
      <c r="R454" s="565"/>
      <c r="S454" s="565"/>
      <c r="T454" s="565"/>
      <c r="U454" s="565"/>
      <c r="V454" s="566"/>
      <c r="W454" s="37" t="s">
        <v>72</v>
      </c>
      <c r="X454" s="549">
        <f>IFERROR(X448/H448,"0")+IFERROR(X449/H449,"0")+IFERROR(X450/H450,"0")+IFERROR(X451/H451,"0")+IFERROR(X452/H452,"0")+IFERROR(X453/H453,"0")</f>
        <v>0</v>
      </c>
      <c r="Y454" s="549">
        <f>IFERROR(Y448/H448,"0")+IFERROR(Y449/H449,"0")+IFERROR(Y450/H450,"0")+IFERROR(Y451/H451,"0")+IFERROR(Y452/H452,"0")+IFERROR(Y453/H453,"0")</f>
        <v>0</v>
      </c>
      <c r="Z454" s="549">
        <f>IFERROR(IF(Z448="",0,Z448),"0")+IFERROR(IF(Z449="",0,Z449),"0")+IFERROR(IF(Z450="",0,Z450),"0")+IFERROR(IF(Z451="",0,Z451),"0")+IFERROR(IF(Z452="",0,Z452),"0")+IFERROR(IF(Z453="",0,Z453),"0")</f>
        <v>0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69"/>
      <c r="P455" s="564" t="s">
        <v>71</v>
      </c>
      <c r="Q455" s="565"/>
      <c r="R455" s="565"/>
      <c r="S455" s="565"/>
      <c r="T455" s="565"/>
      <c r="U455" s="565"/>
      <c r="V455" s="566"/>
      <c r="W455" s="37" t="s">
        <v>69</v>
      </c>
      <c r="X455" s="549">
        <f>IFERROR(SUM(X448:X453),"0")</f>
        <v>0</v>
      </c>
      <c r="Y455" s="549">
        <f>IFERROR(SUM(Y448:Y453),"0")</f>
        <v>0</v>
      </c>
      <c r="Z455" s="37"/>
      <c r="AA455" s="550"/>
      <c r="AB455" s="550"/>
      <c r="AC455" s="550"/>
    </row>
    <row r="456" spans="1:68" ht="14.25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568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64" t="s">
        <v>71</v>
      </c>
      <c r="Q460" s="565"/>
      <c r="R460" s="565"/>
      <c r="S460" s="565"/>
      <c r="T460" s="565"/>
      <c r="U460" s="565"/>
      <c r="V460" s="566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9"/>
      <c r="P461" s="564" t="s">
        <v>71</v>
      </c>
      <c r="Q461" s="565"/>
      <c r="R461" s="565"/>
      <c r="S461" s="565"/>
      <c r="T461" s="565"/>
      <c r="U461" s="565"/>
      <c r="V461" s="566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customHeight="1" x14ac:dyDescent="0.2">
      <c r="A462" s="604" t="s">
        <v>709</v>
      </c>
      <c r="B462" s="605"/>
      <c r="C462" s="605"/>
      <c r="D462" s="605"/>
      <c r="E462" s="605"/>
      <c r="F462" s="605"/>
      <c r="G462" s="605"/>
      <c r="H462" s="605"/>
      <c r="I462" s="605"/>
      <c r="J462" s="605"/>
      <c r="K462" s="605"/>
      <c r="L462" s="605"/>
      <c r="M462" s="605"/>
      <c r="N462" s="605"/>
      <c r="O462" s="605"/>
      <c r="P462" s="605"/>
      <c r="Q462" s="605"/>
      <c r="R462" s="605"/>
      <c r="S462" s="605"/>
      <c r="T462" s="605"/>
      <c r="U462" s="605"/>
      <c r="V462" s="605"/>
      <c r="W462" s="605"/>
      <c r="X462" s="605"/>
      <c r="Y462" s="605"/>
      <c r="Z462" s="605"/>
      <c r="AA462" s="48"/>
      <c r="AB462" s="48"/>
      <c r="AC462" s="48"/>
    </row>
    <row r="463" spans="1:68" ht="16.5" customHeight="1" x14ac:dyDescent="0.25">
      <c r="A463" s="567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1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59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69"/>
      <c r="P470" s="564" t="s">
        <v>71</v>
      </c>
      <c r="Q470" s="565"/>
      <c r="R470" s="565"/>
      <c r="S470" s="565"/>
      <c r="T470" s="565"/>
      <c r="U470" s="565"/>
      <c r="V470" s="566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19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3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8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64" t="s">
        <v>71</v>
      </c>
      <c r="Q475" s="565"/>
      <c r="R475" s="565"/>
      <c r="S475" s="565"/>
      <c r="T475" s="565"/>
      <c r="U475" s="565"/>
      <c r="V475" s="566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9"/>
      <c r="P476" s="564" t="s">
        <v>71</v>
      </c>
      <c r="Q476" s="565"/>
      <c r="R476" s="565"/>
      <c r="S476" s="565"/>
      <c r="T476" s="565"/>
      <c r="U476" s="565"/>
      <c r="V476" s="566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1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20</v>
      </c>
      <c r="Y479" s="548">
        <f>IFERROR(IF(X479="",0,CEILING((X479/$H479),1)*$H479),"")</f>
        <v>21</v>
      </c>
      <c r="Z479" s="36">
        <f>IFERROR(IF(Y479=0,"",ROUNDUP(Y479/H479,0)*0.00902),"")</f>
        <v>4.5100000000000001E-2</v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21.285714285714281</v>
      </c>
      <c r="BN479" s="64">
        <f>IFERROR(Y479*I479/H479,"0")</f>
        <v>22.349999999999998</v>
      </c>
      <c r="BO479" s="64">
        <f>IFERROR(1/J479*(X479/H479),"0")</f>
        <v>3.6075036075036072E-2</v>
      </c>
      <c r="BP479" s="64">
        <f>IFERROR(1/J479*(Y479/H479),"0")</f>
        <v>3.787878787878788E-2</v>
      </c>
    </row>
    <row r="480" spans="1:68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64" t="s">
        <v>71</v>
      </c>
      <c r="Q480" s="565"/>
      <c r="R480" s="565"/>
      <c r="S480" s="565"/>
      <c r="T480" s="565"/>
      <c r="U480" s="565"/>
      <c r="V480" s="566"/>
      <c r="W480" s="37" t="s">
        <v>72</v>
      </c>
      <c r="X480" s="549">
        <f>IFERROR(X478/H478,"0")+IFERROR(X479/H479,"0")</f>
        <v>4.7619047619047619</v>
      </c>
      <c r="Y480" s="549">
        <f>IFERROR(Y478/H478,"0")+IFERROR(Y479/H479,"0")</f>
        <v>5</v>
      </c>
      <c r="Z480" s="549">
        <f>IFERROR(IF(Z478="",0,Z478),"0")+IFERROR(IF(Z479="",0,Z479),"0")</f>
        <v>4.5100000000000001E-2</v>
      </c>
      <c r="AA480" s="550"/>
      <c r="AB480" s="550"/>
      <c r="AC480" s="550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64" t="s">
        <v>71</v>
      </c>
      <c r="Q481" s="565"/>
      <c r="R481" s="565"/>
      <c r="S481" s="565"/>
      <c r="T481" s="565"/>
      <c r="U481" s="565"/>
      <c r="V481" s="566"/>
      <c r="W481" s="37" t="s">
        <v>69</v>
      </c>
      <c r="X481" s="549">
        <f>IFERROR(SUM(X478:X479),"0")</f>
        <v>20</v>
      </c>
      <c r="Y481" s="549">
        <f>IFERROR(SUM(Y478:Y479),"0")</f>
        <v>21</v>
      </c>
      <c r="Z481" s="37"/>
      <c r="AA481" s="550"/>
      <c r="AB481" s="550"/>
      <c r="AC481" s="550"/>
    </row>
    <row r="482" spans="1:68" ht="14.25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32</v>
      </c>
      <c r="Y483" s="548">
        <f>IFERROR(IF(X483="",0,CEILING((X483/$H483),1)*$H483),"")</f>
        <v>36</v>
      </c>
      <c r="Z483" s="36">
        <f>IFERROR(IF(Y483=0,"",ROUNDUP(Y483/H483,0)*0.01898),"")</f>
        <v>7.5920000000000001E-2</v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33.845333333333336</v>
      </c>
      <c r="BN483" s="64">
        <f>IFERROR(Y483*I483/H483,"0")</f>
        <v>38.076000000000001</v>
      </c>
      <c r="BO483" s="64">
        <f>IFERROR(1/J483*(X483/H483),"0")</f>
        <v>5.5555555555555552E-2</v>
      </c>
      <c r="BP483" s="64">
        <f>IFERROR(1/J483*(Y483/H483),"0")</f>
        <v>6.25E-2</v>
      </c>
    </row>
    <row r="484" spans="1:68" x14ac:dyDescent="0.2">
      <c r="A484" s="568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72</v>
      </c>
      <c r="X484" s="549">
        <f>IFERROR(X483/H483,"0")</f>
        <v>3.5555555555555554</v>
      </c>
      <c r="Y484" s="549">
        <f>IFERROR(Y483/H483,"0")</f>
        <v>4</v>
      </c>
      <c r="Z484" s="549">
        <f>IFERROR(IF(Z483="",0,Z483),"0")</f>
        <v>7.5920000000000001E-2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64" t="s">
        <v>71</v>
      </c>
      <c r="Q485" s="565"/>
      <c r="R485" s="565"/>
      <c r="S485" s="565"/>
      <c r="T485" s="565"/>
      <c r="U485" s="565"/>
      <c r="V485" s="566"/>
      <c r="W485" s="37" t="s">
        <v>69</v>
      </c>
      <c r="X485" s="549">
        <f>IFERROR(SUM(X483:X483),"0")</f>
        <v>32</v>
      </c>
      <c r="Y485" s="549">
        <f>IFERROR(SUM(Y483:Y483),"0")</f>
        <v>36</v>
      </c>
      <c r="Z485" s="37"/>
      <c r="AA485" s="550"/>
      <c r="AB485" s="550"/>
      <c r="AC485" s="550"/>
    </row>
    <row r="486" spans="1:68" ht="14.25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79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64" t="s">
        <v>71</v>
      </c>
      <c r="Q490" s="565"/>
      <c r="R490" s="565"/>
      <c r="S490" s="565"/>
      <c r="T490" s="565"/>
      <c r="U490" s="565"/>
      <c r="V490" s="566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customHeight="1" x14ac:dyDescent="0.25">
      <c r="A491" s="567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8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64" t="s">
        <v>71</v>
      </c>
      <c r="Q495" s="565"/>
      <c r="R495" s="565"/>
      <c r="S495" s="565"/>
      <c r="T495" s="565"/>
      <c r="U495" s="565"/>
      <c r="V495" s="566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42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08"/>
      <c r="P496" s="701" t="s">
        <v>750</v>
      </c>
      <c r="Q496" s="668"/>
      <c r="R496" s="668"/>
      <c r="S496" s="668"/>
      <c r="T496" s="668"/>
      <c r="U496" s="668"/>
      <c r="V496" s="669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5403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5485.2599999999993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08"/>
      <c r="P497" s="701" t="s">
        <v>751</v>
      </c>
      <c r="Q497" s="668"/>
      <c r="R497" s="668"/>
      <c r="S497" s="668"/>
      <c r="T497" s="668"/>
      <c r="U497" s="668"/>
      <c r="V497" s="669"/>
      <c r="W497" s="37" t="s">
        <v>69</v>
      </c>
      <c r="X497" s="549">
        <f>IFERROR(SUM(BM22:BM493),"0")</f>
        <v>5667.7799389129405</v>
      </c>
      <c r="Y497" s="549">
        <f>IFERROR(SUM(BN22:BN493),"0")</f>
        <v>5753.9820000000018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08"/>
      <c r="P498" s="701" t="s">
        <v>752</v>
      </c>
      <c r="Q498" s="668"/>
      <c r="R498" s="668"/>
      <c r="S498" s="668"/>
      <c r="T498" s="668"/>
      <c r="U498" s="668"/>
      <c r="V498" s="669"/>
      <c r="W498" s="37" t="s">
        <v>753</v>
      </c>
      <c r="X498" s="38">
        <f>ROUNDUP(SUM(BO22:BO493),0)</f>
        <v>9</v>
      </c>
      <c r="Y498" s="38">
        <f>ROUNDUP(SUM(BP22:BP493),0)</f>
        <v>10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08"/>
      <c r="P499" s="701" t="s">
        <v>754</v>
      </c>
      <c r="Q499" s="668"/>
      <c r="R499" s="668"/>
      <c r="S499" s="668"/>
      <c r="T499" s="668"/>
      <c r="U499" s="668"/>
      <c r="V499" s="669"/>
      <c r="W499" s="37" t="s">
        <v>69</v>
      </c>
      <c r="X499" s="549">
        <f>GrossWeightTotal+PalletQtyTotal*25</f>
        <v>5892.7799389129405</v>
      </c>
      <c r="Y499" s="549">
        <f>GrossWeightTotalR+PalletQtyTotalR*25</f>
        <v>6003.9820000000018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08"/>
      <c r="P500" s="701" t="s">
        <v>755</v>
      </c>
      <c r="Q500" s="668"/>
      <c r="R500" s="668"/>
      <c r="S500" s="668"/>
      <c r="T500" s="668"/>
      <c r="U500" s="668"/>
      <c r="V500" s="669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575.85986852653525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585</v>
      </c>
      <c r="Z500" s="37"/>
      <c r="AA500" s="550"/>
      <c r="AB500" s="550"/>
      <c r="AC500" s="550"/>
    </row>
    <row r="501" spans="1:32" ht="14.25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08"/>
      <c r="P501" s="701" t="s">
        <v>756</v>
      </c>
      <c r="Q501" s="668"/>
      <c r="R501" s="668"/>
      <c r="S501" s="668"/>
      <c r="T501" s="668"/>
      <c r="U501" s="668"/>
      <c r="V501" s="669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10.53389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95" t="s">
        <v>99</v>
      </c>
      <c r="D503" s="642"/>
      <c r="E503" s="642"/>
      <c r="F503" s="642"/>
      <c r="G503" s="642"/>
      <c r="H503" s="643"/>
      <c r="I503" s="595" t="s">
        <v>250</v>
      </c>
      <c r="J503" s="642"/>
      <c r="K503" s="642"/>
      <c r="L503" s="642"/>
      <c r="M503" s="642"/>
      <c r="N503" s="642"/>
      <c r="O503" s="642"/>
      <c r="P503" s="642"/>
      <c r="Q503" s="642"/>
      <c r="R503" s="642"/>
      <c r="S503" s="643"/>
      <c r="T503" s="595" t="s">
        <v>538</v>
      </c>
      <c r="U503" s="643"/>
      <c r="V503" s="595" t="s">
        <v>595</v>
      </c>
      <c r="W503" s="642"/>
      <c r="X503" s="643"/>
      <c r="Y503" s="544" t="s">
        <v>647</v>
      </c>
      <c r="Z503" s="595" t="s">
        <v>709</v>
      </c>
      <c r="AA503" s="643"/>
      <c r="AB503" s="52"/>
      <c r="AC503" s="52"/>
      <c r="AF503" s="545"/>
    </row>
    <row r="504" spans="1:32" ht="14.25" customHeight="1" thickTop="1" x14ac:dyDescent="0.2">
      <c r="A504" s="736" t="s">
        <v>759</v>
      </c>
      <c r="B504" s="595" t="s">
        <v>63</v>
      </c>
      <c r="C504" s="595" t="s">
        <v>100</v>
      </c>
      <c r="D504" s="595" t="s">
        <v>117</v>
      </c>
      <c r="E504" s="595" t="s">
        <v>173</v>
      </c>
      <c r="F504" s="595" t="s">
        <v>192</v>
      </c>
      <c r="G504" s="595" t="s">
        <v>222</v>
      </c>
      <c r="H504" s="595" t="s">
        <v>99</v>
      </c>
      <c r="I504" s="595" t="s">
        <v>251</v>
      </c>
      <c r="J504" s="595" t="s">
        <v>292</v>
      </c>
      <c r="K504" s="595" t="s">
        <v>352</v>
      </c>
      <c r="L504" s="595" t="s">
        <v>397</v>
      </c>
      <c r="M504" s="595" t="s">
        <v>413</v>
      </c>
      <c r="N504" s="545"/>
      <c r="O504" s="595" t="s">
        <v>425</v>
      </c>
      <c r="P504" s="595" t="s">
        <v>435</v>
      </c>
      <c r="Q504" s="595" t="s">
        <v>442</v>
      </c>
      <c r="R504" s="595" t="s">
        <v>447</v>
      </c>
      <c r="S504" s="595" t="s">
        <v>528</v>
      </c>
      <c r="T504" s="595" t="s">
        <v>539</v>
      </c>
      <c r="U504" s="595" t="s">
        <v>573</v>
      </c>
      <c r="V504" s="595" t="s">
        <v>596</v>
      </c>
      <c r="W504" s="595" t="s">
        <v>628</v>
      </c>
      <c r="X504" s="595" t="s">
        <v>643</v>
      </c>
      <c r="Y504" s="595" t="s">
        <v>647</v>
      </c>
      <c r="Z504" s="595" t="s">
        <v>709</v>
      </c>
      <c r="AA504" s="595" t="s">
        <v>746</v>
      </c>
      <c r="AB504" s="52"/>
      <c r="AC504" s="52"/>
      <c r="AF504" s="545"/>
    </row>
    <row r="505" spans="1:32" ht="13.5" customHeight="1" thickBot="1" x14ac:dyDescent="0.25">
      <c r="A505" s="737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45"/>
      <c r="O505" s="596"/>
      <c r="P505" s="596"/>
      <c r="Q505" s="596"/>
      <c r="R505" s="596"/>
      <c r="S505" s="596"/>
      <c r="T505" s="596"/>
      <c r="U505" s="596"/>
      <c r="V505" s="596"/>
      <c r="W505" s="596"/>
      <c r="X505" s="596"/>
      <c r="Y505" s="596"/>
      <c r="Z505" s="596"/>
      <c r="AA505" s="596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97.2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345.6</v>
      </c>
      <c r="E506" s="46">
        <f>IFERROR(Y86*1,"0")+IFERROR(Y87*1,"0")+IFERROR(Y88*1,"0")+IFERROR(Y92*1,"0")+IFERROR(Y93*1,"0")+IFERROR(Y94*1,"0")+IFERROR(Y95*1,"0")</f>
        <v>253.79999999999998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113.39999999999999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1533</v>
      </c>
      <c r="S506" s="46">
        <f>IFERROR(Y335*1,"0")+IFERROR(Y336*1,"0")+IFERROR(Y337*1,"0")</f>
        <v>153.9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2055</v>
      </c>
      <c r="U506" s="46">
        <f>IFERROR(Y368*1,"0")+IFERROR(Y369*1,"0")+IFERROR(Y370*1,"0")+IFERROR(Y374*1,"0")+IFERROR(Y375*1,"0")+IFERROR(Y379*1,"0")+IFERROR(Y380*1,"0")+IFERROR(Y384*1,"0")</f>
        <v>405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27</v>
      </c>
      <c r="W506" s="46">
        <f>IFERROR(Y409*1,"0")+IFERROR(Y413*1,"0")+IFERROR(Y414*1,"0")+IFERROR(Y415*1,"0")+IFERROR(Y416*1,"0")</f>
        <v>37.800000000000004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406.56000000000006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57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  <mergeCell ref="P202:T202"/>
    <mergeCell ref="P307:T307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A149:O150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A496:O501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88:T488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D449:E449"/>
    <mergeCell ref="P478:T478"/>
    <mergeCell ref="P465:T465"/>
    <mergeCell ref="P415:T415"/>
    <mergeCell ref="A463:Z463"/>
    <mergeCell ref="D430:E430"/>
    <mergeCell ref="P469:V469"/>
    <mergeCell ref="P422:V422"/>
    <mergeCell ref="A412:Z412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51:T51"/>
    <mergeCell ref="P461:V46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A419:Z419"/>
    <mergeCell ref="P375:T375"/>
    <mergeCell ref="D427:E427"/>
    <mergeCell ref="P390:T390"/>
    <mergeCell ref="P105:V105"/>
    <mergeCell ref="P184:V184"/>
    <mergeCell ref="D159:E159"/>
    <mergeCell ref="A232:Z232"/>
    <mergeCell ref="P121:V121"/>
    <mergeCell ref="D80:E80"/>
    <mergeCell ref="P382:V382"/>
    <mergeCell ref="A169:Z169"/>
    <mergeCell ref="A296:Z296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P35:V35"/>
    <mergeCell ref="D316:E316"/>
    <mergeCell ref="A218:Z218"/>
    <mergeCell ref="D443:E443"/>
    <mergeCell ref="D210:E210"/>
    <mergeCell ref="D308:E308"/>
    <mergeCell ref="D380:E380"/>
    <mergeCell ref="P337:T337"/>
    <mergeCell ref="A282:Z282"/>
    <mergeCell ref="D209:E209"/>
    <mergeCell ref="P188:V188"/>
    <mergeCell ref="D274:E274"/>
    <mergeCell ref="D245:E245"/>
    <mergeCell ref="D301:E301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2025-10-21T08:32:47Z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