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енза ЛП отгрузка с завода на 23,10,25\"/>
    </mc:Choice>
  </mc:AlternateContent>
  <xr:revisionPtr revIDLastSave="0" documentId="13_ncr:1_{4DED130E-FC14-465D-9316-5A1D806FFD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AA506" i="1" s="1"/>
  <c r="P493" i="1"/>
  <c r="X490" i="1"/>
  <c r="X489" i="1"/>
  <c r="BO488" i="1"/>
  <c r="BM488" i="1"/>
  <c r="Y488" i="1"/>
  <c r="BP488" i="1" s="1"/>
  <c r="P488" i="1"/>
  <c r="BO487" i="1"/>
  <c r="BM487" i="1"/>
  <c r="Y487" i="1"/>
  <c r="Y490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O473" i="1"/>
  <c r="BM473" i="1"/>
  <c r="Y473" i="1"/>
  <c r="BP473" i="1" s="1"/>
  <c r="BO472" i="1"/>
  <c r="BM472" i="1"/>
  <c r="Y472" i="1"/>
  <c r="Y476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Y461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Y455" i="1" s="1"/>
  <c r="P448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Y445" i="1" s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N430" i="1"/>
  <c r="BM430" i="1"/>
  <c r="Z430" i="1"/>
  <c r="Y430" i="1"/>
  <c r="BP430" i="1" s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X423" i="1"/>
  <c r="X422" i="1"/>
  <c r="BO421" i="1"/>
  <c r="BM421" i="1"/>
  <c r="Y421" i="1"/>
  <c r="X506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BP375" i="1" s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06" i="1" s="1"/>
  <c r="P368" i="1"/>
  <c r="X365" i="1"/>
  <c r="X364" i="1"/>
  <c r="BO363" i="1"/>
  <c r="BM363" i="1"/>
  <c r="Y363" i="1"/>
  <c r="Y365" i="1" s="1"/>
  <c r="P363" i="1"/>
  <c r="X361" i="1"/>
  <c r="X360" i="1"/>
  <c r="BO359" i="1"/>
  <c r="BM359" i="1"/>
  <c r="Y359" i="1"/>
  <c r="Y361" i="1" s="1"/>
  <c r="P359" i="1"/>
  <c r="BP358" i="1"/>
  <c r="BO358" i="1"/>
  <c r="BN358" i="1"/>
  <c r="BM358" i="1"/>
  <c r="Z358" i="1"/>
  <c r="Y358" i="1"/>
  <c r="Y360" i="1" s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N345" i="1"/>
  <c r="BM345" i="1"/>
  <c r="Z345" i="1"/>
  <c r="Y345" i="1"/>
  <c r="BP345" i="1" s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6" i="1" s="1"/>
  <c r="P288" i="1"/>
  <c r="X285" i="1"/>
  <c r="X284" i="1"/>
  <c r="BO283" i="1"/>
  <c r="BM283" i="1"/>
  <c r="Y283" i="1"/>
  <c r="Q506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6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6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Y230" i="1" s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6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6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6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6" i="1" s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7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6" i="1"/>
  <c r="Z101" i="1"/>
  <c r="Z104" i="1" s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6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2" i="1"/>
  <c r="BN172" i="1"/>
  <c r="Z172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Y188" i="1"/>
  <c r="H9" i="1"/>
  <c r="Y24" i="1"/>
  <c r="Y44" i="1"/>
  <c r="Y57" i="1"/>
  <c r="Y90" i="1"/>
  <c r="Y144" i="1"/>
  <c r="Y156" i="1"/>
  <c r="Y173" i="1"/>
  <c r="BP170" i="1"/>
  <c r="BP187" i="1"/>
  <c r="BN187" i="1"/>
  <c r="Z187" i="1"/>
  <c r="Z188" i="1" s="1"/>
  <c r="Y189" i="1"/>
  <c r="Y199" i="1"/>
  <c r="Y211" i="1"/>
  <c r="Y217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BP347" i="1"/>
  <c r="BN347" i="1"/>
  <c r="Z34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K506" i="1"/>
  <c r="Z221" i="1"/>
  <c r="Z230" i="1" s="1"/>
  <c r="BN221" i="1"/>
  <c r="Z223" i="1"/>
  <c r="BN223" i="1"/>
  <c r="Z225" i="1"/>
  <c r="BN225" i="1"/>
  <c r="Z227" i="1"/>
  <c r="BN227" i="1"/>
  <c r="Y231" i="1"/>
  <c r="Z242" i="1"/>
  <c r="Z246" i="1" s="1"/>
  <c r="BN242" i="1"/>
  <c r="Z244" i="1"/>
  <c r="BN244" i="1"/>
  <c r="L506" i="1"/>
  <c r="Z251" i="1"/>
  <c r="Z255" i="1" s="1"/>
  <c r="BN251" i="1"/>
  <c r="Z253" i="1"/>
  <c r="BN253" i="1"/>
  <c r="Y256" i="1"/>
  <c r="M506" i="1"/>
  <c r="Z260" i="1"/>
  <c r="Z263" i="1" s="1"/>
  <c r="BN260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Z304" i="1" s="1"/>
  <c r="BN298" i="1"/>
  <c r="Z300" i="1"/>
  <c r="BN300" i="1"/>
  <c r="Z302" i="1"/>
  <c r="BN302" i="1"/>
  <c r="Z308" i="1"/>
  <c r="Z312" i="1" s="1"/>
  <c r="BN308" i="1"/>
  <c r="Z310" i="1"/>
  <c r="BN310" i="1"/>
  <c r="Z316" i="1"/>
  <c r="Z318" i="1" s="1"/>
  <c r="BN316" i="1"/>
  <c r="Z323" i="1"/>
  <c r="Z325" i="1" s="1"/>
  <c r="BN323" i="1"/>
  <c r="Z329" i="1"/>
  <c r="Z331" i="1" s="1"/>
  <c r="BN329" i="1"/>
  <c r="S506" i="1"/>
  <c r="Z336" i="1"/>
  <c r="Z338" i="1" s="1"/>
  <c r="BN336" i="1"/>
  <c r="Y339" i="1"/>
  <c r="T506" i="1"/>
  <c r="Y350" i="1"/>
  <c r="Z344" i="1"/>
  <c r="Z350" i="1" s="1"/>
  <c r="BN344" i="1"/>
  <c r="BP349" i="1"/>
  <c r="BN349" i="1"/>
  <c r="Z349" i="1"/>
  <c r="Y351" i="1"/>
  <c r="Y356" i="1"/>
  <c r="BP353" i="1"/>
  <c r="BN353" i="1"/>
  <c r="Z353" i="1"/>
  <c r="Z355" i="1" s="1"/>
  <c r="Z359" i="1"/>
  <c r="Z360" i="1" s="1"/>
  <c r="BN359" i="1"/>
  <c r="BP359" i="1"/>
  <c r="Z363" i="1"/>
  <c r="Z364" i="1" s="1"/>
  <c r="BN363" i="1"/>
  <c r="BP363" i="1"/>
  <c r="Y364" i="1"/>
  <c r="Z368" i="1"/>
  <c r="Z371" i="1" s="1"/>
  <c r="BN368" i="1"/>
  <c r="BP368" i="1"/>
  <c r="Z370" i="1"/>
  <c r="BN370" i="1"/>
  <c r="Y371" i="1"/>
  <c r="Z374" i="1"/>
  <c r="Z376" i="1" s="1"/>
  <c r="BN374" i="1"/>
  <c r="BP374" i="1"/>
  <c r="Z375" i="1"/>
  <c r="BN375" i="1"/>
  <c r="Y376" i="1"/>
  <c r="Z379" i="1"/>
  <c r="Z381" i="1" s="1"/>
  <c r="BN379" i="1"/>
  <c r="BP379" i="1"/>
  <c r="Y382" i="1"/>
  <c r="V506" i="1"/>
  <c r="Z391" i="1"/>
  <c r="Z400" i="1" s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06" i="1"/>
  <c r="W506" i="1"/>
  <c r="Y411" i="1"/>
  <c r="Z414" i="1"/>
  <c r="Z417" i="1" s="1"/>
  <c r="BN414" i="1"/>
  <c r="BP414" i="1"/>
  <c r="Z416" i="1"/>
  <c r="BN416" i="1"/>
  <c r="Z421" i="1"/>
  <c r="Z422" i="1" s="1"/>
  <c r="BN421" i="1"/>
  <c r="BP421" i="1"/>
  <c r="Y422" i="1"/>
  <c r="Z427" i="1"/>
  <c r="BN427" i="1"/>
  <c r="Z429" i="1"/>
  <c r="BN429" i="1"/>
  <c r="BP434" i="1"/>
  <c r="BN434" i="1"/>
  <c r="Z434" i="1"/>
  <c r="BP438" i="1"/>
  <c r="BN438" i="1"/>
  <c r="Z438" i="1"/>
  <c r="Y372" i="1"/>
  <c r="Y401" i="1"/>
  <c r="Y423" i="1"/>
  <c r="Y506" i="1"/>
  <c r="Y439" i="1"/>
  <c r="Y440" i="1"/>
  <c r="BP432" i="1"/>
  <c r="BN432" i="1"/>
  <c r="Z432" i="1"/>
  <c r="BP436" i="1"/>
  <c r="BN436" i="1"/>
  <c r="Z436" i="1"/>
  <c r="Y446" i="1"/>
  <c r="Y454" i="1"/>
  <c r="Y460" i="1"/>
  <c r="Y470" i="1"/>
  <c r="Z474" i="1"/>
  <c r="BN474" i="1"/>
  <c r="Y475" i="1"/>
  <c r="Z478" i="1"/>
  <c r="BN478" i="1"/>
  <c r="BP478" i="1"/>
  <c r="Y481" i="1"/>
  <c r="Y485" i="1"/>
  <c r="Z488" i="1"/>
  <c r="BN488" i="1"/>
  <c r="Y489" i="1"/>
  <c r="Z493" i="1"/>
  <c r="Z494" i="1" s="1"/>
  <c r="BN493" i="1"/>
  <c r="BP493" i="1"/>
  <c r="Y494" i="1"/>
  <c r="Z506" i="1"/>
  <c r="Z442" i="1"/>
  <c r="BN442" i="1"/>
  <c r="BP442" i="1"/>
  <c r="Z444" i="1"/>
  <c r="BN444" i="1"/>
  <c r="Z448" i="1"/>
  <c r="Z454" i="1" s="1"/>
  <c r="BN448" i="1"/>
  <c r="BP448" i="1"/>
  <c r="Z450" i="1"/>
  <c r="BN450" i="1"/>
  <c r="Z452" i="1"/>
  <c r="BN452" i="1"/>
  <c r="Z458" i="1"/>
  <c r="Z460" i="1" s="1"/>
  <c r="BN458" i="1"/>
  <c r="Z466" i="1"/>
  <c r="Z469" i="1" s="1"/>
  <c r="BN466" i="1"/>
  <c r="Z468" i="1"/>
  <c r="BN468" i="1"/>
  <c r="Z472" i="1"/>
  <c r="BN472" i="1"/>
  <c r="BP472" i="1"/>
  <c r="Z473" i="1"/>
  <c r="BN473" i="1"/>
  <c r="Z479" i="1"/>
  <c r="BN479" i="1"/>
  <c r="Z483" i="1"/>
  <c r="Z484" i="1" s="1"/>
  <c r="BN483" i="1"/>
  <c r="BP483" i="1"/>
  <c r="Z487" i="1"/>
  <c r="Z489" i="1" s="1"/>
  <c r="BN487" i="1"/>
  <c r="BP487" i="1"/>
  <c r="Y495" i="1"/>
  <c r="Z475" i="1" l="1"/>
  <c r="Z445" i="1"/>
  <c r="Z439" i="1"/>
  <c r="Z294" i="1"/>
  <c r="Z199" i="1"/>
  <c r="Y496" i="1"/>
  <c r="Z173" i="1"/>
  <c r="Z167" i="1"/>
  <c r="Z149" i="1"/>
  <c r="Z143" i="1"/>
  <c r="Z117" i="1"/>
  <c r="Z110" i="1"/>
  <c r="Y500" i="1"/>
  <c r="Y497" i="1"/>
  <c r="Z480" i="1"/>
  <c r="Z31" i="1"/>
  <c r="Z501" i="1" s="1"/>
  <c r="Y498" i="1"/>
  <c r="Y499" i="1" l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<sst xmlns="http://schemas.openxmlformats.org/spreadsheetml/2006/main" count="2382" uniqueCount="776">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</sst>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0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1" t="s">
        <v>0</v>
      </c>
      <c r="E1" s="591"/>
      <c r="F1" s="591"/>
      <c r="G1" s="12" t="s">
        <v>1</v>
      </c>
      <c r="H1" s="79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851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6" t="s">
        <v>8</v>
      </c>
      <c r="B5" s="580"/>
      <c r="C5" s="557"/>
      <c r="D5" s="665"/>
      <c r="E5" s="667"/>
      <c r="F5" s="617" t="s">
        <v>9</v>
      </c>
      <c r="G5" s="557"/>
      <c r="H5" s="665"/>
      <c r="I5" s="666"/>
      <c r="J5" s="666"/>
      <c r="K5" s="666"/>
      <c r="L5" s="666"/>
      <c r="M5" s="667"/>
      <c r="N5" s="58"/>
      <c r="P5" s="24" t="s">
        <v>10</v>
      </c>
      <c r="Q5" s="592">
        <v>45953</v>
      </c>
      <c r="R5" s="593"/>
      <c r="T5" s="736" t="s">
        <v>11</v>
      </c>
      <c r="U5" s="604"/>
      <c r="V5" s="738" t="s">
        <v>12</v>
      </c>
      <c r="W5" s="593"/>
      <c r="AB5" s="51"/>
      <c r="AC5" s="51"/>
      <c r="AD5" s="51"/>
      <c r="AE5" s="51"/>
    </row>
    <row r="6" spans="1:32" s="541" customFormat="1" ht="24" customHeight="1" x14ac:dyDescent="0.2">
      <c r="A6" s="766" t="s">
        <v>13</v>
      </c>
      <c r="B6" s="580"/>
      <c r="C6" s="557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93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Четверг</v>
      </c>
      <c r="R6" s="562"/>
      <c r="T6" s="746" t="s">
        <v>16</v>
      </c>
      <c r="U6" s="604"/>
      <c r="V6" s="680" t="s">
        <v>17</v>
      </c>
      <c r="W6" s="68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42"/>
      <c r="N7" s="60"/>
      <c r="P7" s="24"/>
      <c r="Q7" s="42"/>
      <c r="R7" s="42"/>
      <c r="T7" s="564"/>
      <c r="U7" s="604"/>
      <c r="V7" s="682"/>
      <c r="W7" s="68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1">
        <v>0.41666666666666669</v>
      </c>
      <c r="R8" s="742"/>
      <c r="T8" s="564"/>
      <c r="U8" s="604"/>
      <c r="V8" s="682"/>
      <c r="W8" s="68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30"/>
      <c r="E9" s="63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15" t="str">
        <f>IF(AND($A$9="Тип доверенности/получателя при получении в адресе перегруза:",$D$9="Разовая доверенность"),"Введите ФИО","")</f>
        <v/>
      </c>
      <c r="I9" s="631"/>
      <c r="J9" s="7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1"/>
      <c r="L9" s="631"/>
      <c r="M9" s="631"/>
      <c r="N9" s="539"/>
      <c r="P9" s="26" t="s">
        <v>21</v>
      </c>
      <c r="Q9" s="781"/>
      <c r="R9" s="622"/>
      <c r="T9" s="564"/>
      <c r="U9" s="604"/>
      <c r="V9" s="684"/>
      <c r="W9" s="6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30"/>
      <c r="E10" s="63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69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47"/>
      <c r="R10" s="748"/>
      <c r="U10" s="24" t="s">
        <v>23</v>
      </c>
      <c r="V10" s="813" t="s">
        <v>24</v>
      </c>
      <c r="W10" s="68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3"/>
      <c r="R11" s="593"/>
      <c r="U11" s="24" t="s">
        <v>27</v>
      </c>
      <c r="V11" s="621" t="s">
        <v>28</v>
      </c>
      <c r="W11" s="62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5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57"/>
      <c r="N12" s="62"/>
      <c r="P12" s="24" t="s">
        <v>30</v>
      </c>
      <c r="Q12" s="741"/>
      <c r="R12" s="742"/>
      <c r="S12" s="23"/>
      <c r="U12" s="24"/>
      <c r="V12" s="591"/>
      <c r="W12" s="564"/>
      <c r="AB12" s="51"/>
      <c r="AC12" s="51"/>
      <c r="AD12" s="51"/>
      <c r="AE12" s="51"/>
    </row>
    <row r="13" spans="1:32" s="541" customFormat="1" ht="23.25" customHeight="1" x14ac:dyDescent="0.2">
      <c r="A13" s="705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57"/>
      <c r="N13" s="62"/>
      <c r="O13" s="26"/>
      <c r="P13" s="26" t="s">
        <v>32</v>
      </c>
      <c r="Q13" s="621"/>
      <c r="R13" s="6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5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5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57"/>
      <c r="N15" s="63"/>
      <c r="P15" s="760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1"/>
      <c r="Q16" s="761"/>
      <c r="R16" s="761"/>
      <c r="S16" s="761"/>
      <c r="T16" s="7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0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796"/>
      <c r="R17" s="796"/>
      <c r="S17" s="796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02" t="s">
        <v>55</v>
      </c>
      <c r="AA17" s="611" t="s">
        <v>56</v>
      </c>
      <c r="AB17" s="611" t="s">
        <v>57</v>
      </c>
      <c r="AC17" s="611" t="s">
        <v>58</v>
      </c>
      <c r="AD17" s="611" t="s">
        <v>59</v>
      </c>
      <c r="AE17" s="612"/>
      <c r="AF17" s="61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797"/>
      <c r="R18" s="797"/>
      <c r="S18" s="797"/>
      <c r="T18" s="574"/>
      <c r="U18" s="67" t="s">
        <v>61</v>
      </c>
      <c r="V18" s="67" t="s">
        <v>62</v>
      </c>
      <c r="W18" s="552"/>
      <c r="X18" s="552"/>
      <c r="Y18" s="559"/>
      <c r="Z18" s="703"/>
      <c r="AA18" s="694"/>
      <c r="AB18" s="694"/>
      <c r="AC18" s="694"/>
      <c r="AD18" s="614"/>
      <c r="AE18" s="615"/>
      <c r="AF18" s="616"/>
      <c r="AG18" s="66"/>
      <c r="BD18" s="65"/>
    </row>
    <row r="19" spans="1:68" ht="27.75" customHeight="1" x14ac:dyDescent="0.2">
      <c r="A19" s="710" t="s">
        <v>63</v>
      </c>
      <c r="B19" s="711"/>
      <c r="C19" s="711"/>
      <c r="D19" s="711"/>
      <c r="E19" s="711"/>
      <c r="F19" s="711"/>
      <c r="G19" s="711"/>
      <c r="H19" s="711"/>
      <c r="I19" s="711"/>
      <c r="J19" s="711"/>
      <c r="K19" s="711"/>
      <c r="L19" s="711"/>
      <c r="M19" s="711"/>
      <c r="N19" s="711"/>
      <c r="O19" s="711"/>
      <c r="P19" s="711"/>
      <c r="Q19" s="711"/>
      <c r="R19" s="711"/>
      <c r="S19" s="711"/>
      <c r="T19" s="711"/>
      <c r="U19" s="711"/>
      <c r="V19" s="711"/>
      <c r="W19" s="711"/>
      <c r="X19" s="711"/>
      <c r="Y19" s="711"/>
      <c r="Z19" s="711"/>
      <c r="AA19" s="48"/>
      <c r="AB19" s="48"/>
      <c r="AC19" s="48"/>
    </row>
    <row r="20" spans="1:68" ht="16.5" customHeight="1" x14ac:dyDescent="0.25">
      <c r="A20" s="589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710" t="s">
        <v>99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48"/>
      <c r="AB37" s="48"/>
      <c r="AC37" s="48"/>
    </row>
    <row r="38" spans="1:68" ht="16.5" customHeight="1" x14ac:dyDescent="0.25">
      <c r="A38" s="589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89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40</v>
      </c>
      <c r="Y80" s="548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5.1282051282051286</v>
      </c>
      <c r="Y82" s="549">
        <f>IFERROR(Y80/H80,"0")+IFERROR(Y81/H81,"0")</f>
        <v>6</v>
      </c>
      <c r="Z82" s="549">
        <f>IFERROR(IF(Z80="",0,Z80),"0")+IFERROR(IF(Z81="",0,Z81),"0")</f>
        <v>0.11388000000000001</v>
      </c>
      <c r="AA82" s="550"/>
      <c r="AB82" s="550"/>
      <c r="AC82" s="550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40</v>
      </c>
      <c r="Y83" s="549">
        <f>IFERROR(SUM(Y80:Y81),"0")</f>
        <v>46.8</v>
      </c>
      <c r="Z83" s="37"/>
      <c r="AA83" s="550"/>
      <c r="AB83" s="550"/>
      <c r="AC83" s="550"/>
    </row>
    <row r="84" spans="1:68" ht="16.5" customHeight="1" x14ac:dyDescent="0.25">
      <c r="A84" s="589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220</v>
      </c>
      <c r="Y86" s="548">
        <f>IFERROR(IF(X86="",0,CEILING((X86/$H86),1)*$H86),"")</f>
        <v>226.8</v>
      </c>
      <c r="Z86" s="36">
        <f>IFERROR(IF(Y86=0,"",ROUNDUP(Y86/H86,0)*0.01898),"")</f>
        <v>0.39857999999999999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228.86111111111109</v>
      </c>
      <c r="BN86" s="64">
        <f>IFERROR(Y86*I86/H86,"0")</f>
        <v>235.93499999999997</v>
      </c>
      <c r="BO86" s="64">
        <f>IFERROR(1/J86*(X86/H86),"0")</f>
        <v>0.31828703703703703</v>
      </c>
      <c r="BP86" s="64">
        <f>IFERROR(1/J86*(Y86/H86),"0")</f>
        <v>0.328125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20.37037037037037</v>
      </c>
      <c r="Y89" s="549">
        <f>IFERROR(Y86/H86,"0")+IFERROR(Y87/H87,"0")+IFERROR(Y88/H88,"0")</f>
        <v>21</v>
      </c>
      <c r="Z89" s="549">
        <f>IFERROR(IF(Z86="",0,Z86),"0")+IFERROR(IF(Z87="",0,Z87),"0")+IFERROR(IF(Z88="",0,Z88),"0")</f>
        <v>0.39857999999999999</v>
      </c>
      <c r="AA89" s="550"/>
      <c r="AB89" s="550"/>
      <c r="AC89" s="550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220</v>
      </c>
      <c r="Y90" s="549">
        <f>IFERROR(SUM(Y86:Y88),"0")</f>
        <v>226.8</v>
      </c>
      <c r="Z90" s="37"/>
      <c r="AA90" s="550"/>
      <c r="AB90" s="550"/>
      <c r="AC90" s="550"/>
    </row>
    <row r="91" spans="1:68" ht="14.25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448</v>
      </c>
      <c r="Y92" s="548">
        <f>IFERROR(IF(X92="",0,CEILING((X92/$H92),1)*$H92),"")</f>
        <v>453.59999999999997</v>
      </c>
      <c r="Z92" s="36">
        <f>IFERROR(IF(Y92=0,"",ROUNDUP(Y92/H92,0)*0.01898),"")</f>
        <v>1.06288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476.7051851851852</v>
      </c>
      <c r="BN92" s="64">
        <f>IFERROR(Y92*I92/H92,"0")</f>
        <v>482.66399999999993</v>
      </c>
      <c r="BO92" s="64">
        <f>IFERROR(1/J92*(X92/H92),"0")</f>
        <v>0.86419753086419759</v>
      </c>
      <c r="BP92" s="64">
        <f>IFERROR(1/J92*(Y92/H92),"0")</f>
        <v>0.875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55.308641975308646</v>
      </c>
      <c r="Y96" s="549">
        <f>IFERROR(Y92/H92,"0")+IFERROR(Y93/H93,"0")+IFERROR(Y94/H94,"0")+IFERROR(Y95/H95,"0")</f>
        <v>56</v>
      </c>
      <c r="Z96" s="549">
        <f>IFERROR(IF(Z92="",0,Z92),"0")+IFERROR(IF(Z93="",0,Z93),"0")+IFERROR(IF(Z94="",0,Z94),"0")+IFERROR(IF(Z95="",0,Z95),"0")</f>
        <v>1.06288</v>
      </c>
      <c r="AA96" s="550"/>
      <c r="AB96" s="550"/>
      <c r="AC96" s="550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448</v>
      </c>
      <c r="Y97" s="549">
        <f>IFERROR(SUM(Y92:Y95),"0")</f>
        <v>453.59999999999997</v>
      </c>
      <c r="Z97" s="37"/>
      <c r="AA97" s="550"/>
      <c r="AB97" s="550"/>
      <c r="AC97" s="550"/>
    </row>
    <row r="98" spans="1:68" ht="16.5" customHeight="1" x14ac:dyDescent="0.25">
      <c r="A98" s="589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1348</v>
      </c>
      <c r="Y113" s="548">
        <f>IFERROR(IF(X113="",0,CEILING((X113/$H113),1)*$H113),"")</f>
        <v>1352.7</v>
      </c>
      <c r="Z113" s="36">
        <f>IFERROR(IF(Y113=0,"",ROUNDUP(Y113/H113,0)*0.01898),"")</f>
        <v>3.1696599999999999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1433.3733333333332</v>
      </c>
      <c r="BN113" s="64">
        <f>IFERROR(Y113*I113/H113,"0")</f>
        <v>1438.3710000000001</v>
      </c>
      <c r="BO113" s="64">
        <f>IFERROR(1/J113*(X113/H113),"0")</f>
        <v>2.600308641975309</v>
      </c>
      <c r="BP113" s="64">
        <f>IFERROR(1/J113*(Y113/H113),"0")</f>
        <v>2.609375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48.6</v>
      </c>
      <c r="Y115" s="548">
        <f>IFERROR(IF(X115="",0,CEILING((X115/$H115),1)*$H115),"")</f>
        <v>48.6</v>
      </c>
      <c r="Z115" s="36">
        <f>IFERROR(IF(Y115=0,"",ROUNDUP(Y115/H115,0)*0.00651),"")</f>
        <v>0.11718000000000001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53.135999999999996</v>
      </c>
      <c r="BN115" s="64">
        <f>IFERROR(Y115*I115/H115,"0")</f>
        <v>53.135999999999996</v>
      </c>
      <c r="BO115" s="64">
        <f>IFERROR(1/J115*(X115/H115),"0")</f>
        <v>9.8901098901098911E-2</v>
      </c>
      <c r="BP115" s="64">
        <f>IFERROR(1/J115*(Y115/H115),"0")</f>
        <v>9.8901098901098911E-2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184.41975308641977</v>
      </c>
      <c r="Y117" s="549">
        <f>IFERROR(Y113/H113,"0")+IFERROR(Y114/H114,"0")+IFERROR(Y115/H115,"0")+IFERROR(Y116/H116,"0")</f>
        <v>185</v>
      </c>
      <c r="Z117" s="549">
        <f>IFERROR(IF(Z113="",0,Z113),"0")+IFERROR(IF(Z114="",0,Z114),"0")+IFERROR(IF(Z115="",0,Z115),"0")+IFERROR(IF(Z116="",0,Z116),"0")</f>
        <v>3.2868399999999998</v>
      </c>
      <c r="AA117" s="550"/>
      <c r="AB117" s="550"/>
      <c r="AC117" s="550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1396.6</v>
      </c>
      <c r="Y118" s="549">
        <f>IFERROR(SUM(Y113:Y116),"0")</f>
        <v>1401.3</v>
      </c>
      <c r="Z118" s="37"/>
      <c r="AA118" s="550"/>
      <c r="AB118" s="550"/>
      <c r="AC118" s="550"/>
    </row>
    <row r="119" spans="1:68" ht="14.25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89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89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76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80</v>
      </c>
      <c r="Y146" s="548">
        <f>IFERROR(IF(X146="",0,CEILING((X146/$H146),1)*$H146),"")</f>
        <v>81</v>
      </c>
      <c r="Z146" s="36">
        <f>IFERROR(IF(Y146=0,"",ROUNDUP(Y146/H146,0)*0.01898),"")</f>
        <v>0.17082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85.2</v>
      </c>
      <c r="BN146" s="64">
        <f>IFERROR(Y146*I146/H146,"0")</f>
        <v>86.265000000000015</v>
      </c>
      <c r="BO146" s="64">
        <f>IFERROR(1/J146*(X146/H146),"0")</f>
        <v>0.1388888888888889</v>
      </c>
      <c r="BP146" s="64">
        <f>IFERROR(1/J146*(Y146/H146),"0")</f>
        <v>0.140625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8.8888888888888893</v>
      </c>
      <c r="Y149" s="549">
        <f>IFERROR(Y146/H146,"0")+IFERROR(Y147/H147,"0")+IFERROR(Y148/H148,"0")</f>
        <v>9</v>
      </c>
      <c r="Z149" s="549">
        <f>IFERROR(IF(Z146="",0,Z146),"0")+IFERROR(IF(Z147="",0,Z147),"0")+IFERROR(IF(Z148="",0,Z148),"0")</f>
        <v>0.17082</v>
      </c>
      <c r="AA149" s="550"/>
      <c r="AB149" s="550"/>
      <c r="AC149" s="550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80</v>
      </c>
      <c r="Y150" s="549">
        <f>IFERROR(SUM(Y146:Y148),"0")</f>
        <v>81</v>
      </c>
      <c r="Z150" s="37"/>
      <c r="AA150" s="550"/>
      <c r="AB150" s="550"/>
      <c r="AC150" s="550"/>
    </row>
    <row r="151" spans="1:68" ht="27.75" customHeight="1" x14ac:dyDescent="0.2">
      <c r="A151" s="710" t="s">
        <v>250</v>
      </c>
      <c r="B151" s="711"/>
      <c r="C151" s="711"/>
      <c r="D151" s="711"/>
      <c r="E151" s="711"/>
      <c r="F151" s="711"/>
      <c r="G151" s="711"/>
      <c r="H151" s="711"/>
      <c r="I151" s="711"/>
      <c r="J151" s="711"/>
      <c r="K151" s="711"/>
      <c r="L151" s="711"/>
      <c r="M151" s="711"/>
      <c r="N151" s="711"/>
      <c r="O151" s="711"/>
      <c r="P151" s="711"/>
      <c r="Q151" s="711"/>
      <c r="R151" s="711"/>
      <c r="S151" s="711"/>
      <c r="T151" s="711"/>
      <c r="U151" s="711"/>
      <c r="V151" s="711"/>
      <c r="W151" s="711"/>
      <c r="X151" s="711"/>
      <c r="Y151" s="711"/>
      <c r="Z151" s="711"/>
      <c r="AA151" s="48"/>
      <c r="AB151" s="48"/>
      <c r="AC151" s="48"/>
    </row>
    <row r="152" spans="1:68" ht="16.5" customHeight="1" x14ac:dyDescent="0.25">
      <c r="A152" s="589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30</v>
      </c>
      <c r="Y158" s="548">
        <f t="shared" ref="Y158:Y166" si="5">IFERROR(IF(X158="",0,CEILING((X158/$H158),1)*$H158),"")</f>
        <v>33.6</v>
      </c>
      <c r="Z158" s="36">
        <f>IFERROR(IF(Y158=0,"",ROUNDUP(Y158/H158,0)*0.00902),"")</f>
        <v>7.2160000000000002E-2</v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31.928571428571427</v>
      </c>
      <c r="BN158" s="64">
        <f t="shared" ref="BN158:BN166" si="7">IFERROR(Y158*I158/H158,"0")</f>
        <v>35.76</v>
      </c>
      <c r="BO158" s="64">
        <f t="shared" ref="BO158:BO166" si="8">IFERROR(1/J158*(X158/H158),"0")</f>
        <v>5.4112554112554112E-2</v>
      </c>
      <c r="BP158" s="64">
        <f t="shared" ref="BP158:BP166" si="9">IFERROR(1/J158*(Y158/H158),"0")</f>
        <v>6.0606060606060608E-2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7.1428571428571423</v>
      </c>
      <c r="Y167" s="549">
        <f>IFERROR(Y158/H158,"0")+IFERROR(Y159/H159,"0")+IFERROR(Y160/H160,"0")+IFERROR(Y161/H161,"0")+IFERROR(Y162/H162,"0")+IFERROR(Y163/H163,"0")+IFERROR(Y164/H164,"0")+IFERROR(Y165/H165,"0")+IFERROR(Y166/H166,"0")</f>
        <v>8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7.2160000000000002E-2</v>
      </c>
      <c r="AA167" s="550"/>
      <c r="AB167" s="550"/>
      <c r="AC167" s="550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30</v>
      </c>
      <c r="Y168" s="549">
        <f>IFERROR(SUM(Y158:Y166),"0")</f>
        <v>33.6</v>
      </c>
      <c r="Z168" s="37"/>
      <c r="AA168" s="550"/>
      <c r="AB168" s="550"/>
      <c r="AC168" s="550"/>
    </row>
    <row r="169" spans="1:68" ht="14.25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89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40</v>
      </c>
      <c r="Y191" s="548">
        <f t="shared" ref="Y191:Y198" si="10">IFERROR(IF(X191="",0,CEILING((X191/$H191),1)*$H191),"")</f>
        <v>43.2</v>
      </c>
      <c r="Z191" s="36">
        <f>IFERROR(IF(Y191=0,"",ROUNDUP(Y191/H191,0)*0.00902),"")</f>
        <v>7.2160000000000002E-2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41.555555555555557</v>
      </c>
      <c r="BN191" s="64">
        <f t="shared" ref="BN191:BN198" si="12">IFERROR(Y191*I191/H191,"0")</f>
        <v>44.88</v>
      </c>
      <c r="BO191" s="64">
        <f t="shared" ref="BO191:BO198" si="13">IFERROR(1/J191*(X191/H191),"0")</f>
        <v>5.6116722783389444E-2</v>
      </c>
      <c r="BP191" s="64">
        <f t="shared" ref="BP191:BP198" si="14">IFERROR(1/J191*(Y191/H191),"0")</f>
        <v>6.0606060606060608E-2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70</v>
      </c>
      <c r="Y193" s="548">
        <f t="shared" si="10"/>
        <v>70.2</v>
      </c>
      <c r="Z193" s="36">
        <f>IFERROR(IF(Y193=0,"",ROUNDUP(Y193/H193,0)*0.00902),"")</f>
        <v>0.11726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72.722222222222229</v>
      </c>
      <c r="BN193" s="64">
        <f t="shared" si="12"/>
        <v>72.930000000000007</v>
      </c>
      <c r="BO193" s="64">
        <f t="shared" si="13"/>
        <v>9.8204264870931535E-2</v>
      </c>
      <c r="BP193" s="64">
        <f t="shared" si="14"/>
        <v>9.8484848484848481E-2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7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40</v>
      </c>
      <c r="Y194" s="548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27.777777777777771</v>
      </c>
      <c r="Y199" s="549">
        <f>IFERROR(Y191/H191,"0")+IFERROR(Y192/H192,"0")+IFERROR(Y193/H193,"0")+IFERROR(Y194/H194,"0")+IFERROR(Y195/H195,"0")+IFERROR(Y196/H196,"0")+IFERROR(Y197/H197,"0")+IFERROR(Y198/H198,"0")</f>
        <v>29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0.26158000000000003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150</v>
      </c>
      <c r="Y200" s="549">
        <f>IFERROR(SUM(Y191:Y198),"0")</f>
        <v>156.60000000000002</v>
      </c>
      <c r="Z200" s="37"/>
      <c r="AA200" s="550"/>
      <c r="AB200" s="550"/>
      <c r="AC200" s="550"/>
    </row>
    <row r="201" spans="1:68" ht="14.25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89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89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89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56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2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89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89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89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89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40</v>
      </c>
      <c r="Y291" s="548">
        <f t="shared" si="27"/>
        <v>43.2</v>
      </c>
      <c r="Z291" s="36">
        <f>IFERROR(IF(Y291=0,"",ROUNDUP(Y291/H291,0)*0.01898),"")</f>
        <v>7.5920000000000001E-2</v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41.611111111111107</v>
      </c>
      <c r="BN291" s="64">
        <f t="shared" si="29"/>
        <v>44.94</v>
      </c>
      <c r="BO291" s="64">
        <f t="shared" si="30"/>
        <v>5.7870370370370364E-2</v>
      </c>
      <c r="BP291" s="64">
        <f t="shared" si="31"/>
        <v>6.25E-2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3.7037037037037033</v>
      </c>
      <c r="Y294" s="549">
        <f>IFERROR(Y288/H288,"0")+IFERROR(Y289/H289,"0")+IFERROR(Y290/H290,"0")+IFERROR(Y291/H291,"0")+IFERROR(Y292/H292,"0")+IFERROR(Y293/H293,"0")</f>
        <v>4</v>
      </c>
      <c r="Z294" s="549">
        <f>IFERROR(IF(Z288="",0,Z288),"0")+IFERROR(IF(Z289="",0,Z289),"0")+IFERROR(IF(Z290="",0,Z290),"0")+IFERROR(IF(Z291="",0,Z291),"0")+IFERROR(IF(Z292="",0,Z292),"0")+IFERROR(IF(Z293="",0,Z293),"0")</f>
        <v>7.5920000000000001E-2</v>
      </c>
      <c r="AA294" s="550"/>
      <c r="AB294" s="550"/>
      <c r="AC294" s="550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40</v>
      </c>
      <c r="Y295" s="549">
        <f>IFERROR(SUM(Y288:Y293),"0")</f>
        <v>43.2</v>
      </c>
      <c r="Z295" s="37"/>
      <c r="AA295" s="550"/>
      <c r="AB295" s="550"/>
      <c r="AC295" s="550"/>
    </row>
    <row r="296" spans="1:68" ht="14.25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120</v>
      </c>
      <c r="Y297" s="548">
        <f t="shared" ref="Y297:Y303" si="32">IFERROR(IF(X297="",0,CEILING((X297/$H297),1)*$H297),"")</f>
        <v>121.80000000000001</v>
      </c>
      <c r="Z297" s="36">
        <f>IFERROR(IF(Y297=0,"",ROUNDUP(Y297/H297,0)*0.00902),"")</f>
        <v>0.26158000000000003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127.71428571428571</v>
      </c>
      <c r="BN297" s="64">
        <f t="shared" ref="BN297:BN303" si="34">IFERROR(Y297*I297/H297,"0")</f>
        <v>129.63</v>
      </c>
      <c r="BO297" s="64">
        <f t="shared" ref="BO297:BO303" si="35">IFERROR(1/J297*(X297/H297),"0")</f>
        <v>0.21645021645021645</v>
      </c>
      <c r="BP297" s="64">
        <f t="shared" ref="BP297:BP303" si="36">IFERROR(1/J297*(Y297/H297),"0")</f>
        <v>0.2196969696969697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28.571428571428569</v>
      </c>
      <c r="Y304" s="549">
        <f>IFERROR(Y297/H297,"0")+IFERROR(Y298/H298,"0")+IFERROR(Y299/H299,"0")+IFERROR(Y300/H300,"0")+IFERROR(Y301/H301,"0")+IFERROR(Y302/H302,"0")+IFERROR(Y303/H303,"0")</f>
        <v>29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0.26158000000000003</v>
      </c>
      <c r="AA304" s="550"/>
      <c r="AB304" s="550"/>
      <c r="AC304" s="550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120</v>
      </c>
      <c r="Y305" s="549">
        <f>IFERROR(SUM(Y297:Y303),"0")</f>
        <v>121.80000000000001</v>
      </c>
      <c r="Z305" s="37"/>
      <c r="AA305" s="550"/>
      <c r="AB305" s="550"/>
      <c r="AC305" s="550"/>
    </row>
    <row r="306" spans="1:68" ht="14.25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210</v>
      </c>
      <c r="Y316" s="548">
        <f>IFERROR(IF(X316="",0,CEILING((X316/$H316),1)*$H316),"")</f>
        <v>210.6</v>
      </c>
      <c r="Z316" s="36">
        <f>IFERROR(IF(Y316=0,"",ROUNDUP(Y316/H316,0)*0.01898),"")</f>
        <v>0.51246000000000003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223.97307692307695</v>
      </c>
      <c r="BN316" s="64">
        <f>IFERROR(Y316*I316/H316,"0")</f>
        <v>224.61300000000003</v>
      </c>
      <c r="BO316" s="64">
        <f>IFERROR(1/J316*(X316/H316),"0")</f>
        <v>0.42067307692307693</v>
      </c>
      <c r="BP316" s="64">
        <f>IFERROR(1/J316*(Y316/H316),"0")</f>
        <v>0.421875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50</v>
      </c>
      <c r="Y317" s="548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53.089285714285715</v>
      </c>
      <c r="BN317" s="64">
        <f>IFERROR(Y317*I317/H317,"0")</f>
        <v>53.514000000000003</v>
      </c>
      <c r="BO317" s="64">
        <f>IFERROR(1/J317*(X317/H317),"0")</f>
        <v>9.3005952380952384E-2</v>
      </c>
      <c r="BP317" s="64">
        <f>IFERROR(1/J317*(Y317/H317),"0")</f>
        <v>9.375E-2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32.875457875457876</v>
      </c>
      <c r="Y318" s="549">
        <f>IFERROR(Y315/H315,"0")+IFERROR(Y316/H316,"0")+IFERROR(Y317/H317,"0")</f>
        <v>33</v>
      </c>
      <c r="Z318" s="549">
        <f>IFERROR(IF(Z315="",0,Z315),"0")+IFERROR(IF(Z316="",0,Z316),"0")+IFERROR(IF(Z317="",0,Z317),"0")</f>
        <v>0.62634000000000001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260</v>
      </c>
      <c r="Y319" s="549">
        <f>IFERROR(SUM(Y315:Y317),"0")</f>
        <v>261</v>
      </c>
      <c r="Z319" s="37"/>
      <c r="AA319" s="550"/>
      <c r="AB319" s="550"/>
      <c r="AC319" s="550"/>
    </row>
    <row r="320" spans="1:68" ht="14.25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55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71</v>
      </c>
      <c r="Y335" s="548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75.549259259259259</v>
      </c>
      <c r="BN335" s="64">
        <f>IFERROR(Y335*I335/H335,"0")</f>
        <v>77.570999999999998</v>
      </c>
      <c r="BO335" s="64">
        <f>IFERROR(1/J335*(X335/H335),"0")</f>
        <v>0.13695987654320987</v>
      </c>
      <c r="BP335" s="64">
        <f>IFERROR(1/J335*(Y335/H335),"0")</f>
        <v>0.140625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8.7654320987654319</v>
      </c>
      <c r="Y338" s="549">
        <f>IFERROR(Y335/H335,"0")+IFERROR(Y336/H336,"0")+IFERROR(Y337/H337,"0")</f>
        <v>9</v>
      </c>
      <c r="Z338" s="549">
        <f>IFERROR(IF(Z335="",0,Z335),"0")+IFERROR(IF(Z336="",0,Z336),"0")+IFERROR(IF(Z337="",0,Z337),"0")</f>
        <v>0.17082</v>
      </c>
      <c r="AA338" s="550"/>
      <c r="AB338" s="550"/>
      <c r="AC338" s="550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71</v>
      </c>
      <c r="Y339" s="549">
        <f>IFERROR(SUM(Y335:Y337),"0")</f>
        <v>72.899999999999991</v>
      </c>
      <c r="Z339" s="37"/>
      <c r="AA339" s="550"/>
      <c r="AB339" s="550"/>
      <c r="AC339" s="550"/>
    </row>
    <row r="340" spans="1:68" ht="27.75" customHeight="1" x14ac:dyDescent="0.2">
      <c r="A340" s="710" t="s">
        <v>538</v>
      </c>
      <c r="B340" s="711"/>
      <c r="C340" s="711"/>
      <c r="D340" s="711"/>
      <c r="E340" s="711"/>
      <c r="F340" s="711"/>
      <c r="G340" s="711"/>
      <c r="H340" s="711"/>
      <c r="I340" s="711"/>
      <c r="J340" s="711"/>
      <c r="K340" s="711"/>
      <c r="L340" s="711"/>
      <c r="M340" s="711"/>
      <c r="N340" s="711"/>
      <c r="O340" s="711"/>
      <c r="P340" s="711"/>
      <c r="Q340" s="711"/>
      <c r="R340" s="711"/>
      <c r="S340" s="711"/>
      <c r="T340" s="711"/>
      <c r="U340" s="711"/>
      <c r="V340" s="711"/>
      <c r="W340" s="711"/>
      <c r="X340" s="711"/>
      <c r="Y340" s="711"/>
      <c r="Z340" s="711"/>
      <c r="AA340" s="48"/>
      <c r="AB340" s="48"/>
      <c r="AC340" s="48"/>
    </row>
    <row r="341" spans="1:68" ht="16.5" customHeight="1" x14ac:dyDescent="0.25">
      <c r="A341" s="589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3790</v>
      </c>
      <c r="Y343" s="548">
        <f t="shared" ref="Y343:Y349" si="37">IFERROR(IF(X343="",0,CEILING((X343/$H343),1)*$H343),"")</f>
        <v>3795</v>
      </c>
      <c r="Z343" s="36">
        <f>IFERROR(IF(Y343=0,"",ROUNDUP(Y343/H343,0)*0.02175),"")</f>
        <v>5.5027499999999998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3911.28</v>
      </c>
      <c r="BN343" s="64">
        <f t="shared" ref="BN343:BN349" si="39">IFERROR(Y343*I343/H343,"0")</f>
        <v>3916.44</v>
      </c>
      <c r="BO343" s="64">
        <f t="shared" ref="BO343:BO349" si="40">IFERROR(1/J343*(X343/H343),"0")</f>
        <v>5.2638888888888884</v>
      </c>
      <c r="BP343" s="64">
        <f t="shared" ref="BP343:BP349" si="41">IFERROR(1/J343*(Y343/H343),"0")</f>
        <v>5.270833333333333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1300</v>
      </c>
      <c r="Y344" s="548">
        <f t="shared" si="37"/>
        <v>1305</v>
      </c>
      <c r="Z344" s="36">
        <f>IFERROR(IF(Y344=0,"",ROUNDUP(Y344/H344,0)*0.02175),"")</f>
        <v>1.8922499999999998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1341.6</v>
      </c>
      <c r="BN344" s="64">
        <f t="shared" si="39"/>
        <v>1346.76</v>
      </c>
      <c r="BO344" s="64">
        <f t="shared" si="40"/>
        <v>1.8055555555555556</v>
      </c>
      <c r="BP344" s="64">
        <f t="shared" si="41"/>
        <v>1.8125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3265</v>
      </c>
      <c r="Y346" s="548">
        <f t="shared" si="37"/>
        <v>3270</v>
      </c>
      <c r="Z346" s="36">
        <f>IFERROR(IF(Y346=0,"",ROUNDUP(Y346/H346,0)*0.02175),"")</f>
        <v>4.7414999999999994</v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3369.4800000000005</v>
      </c>
      <c r="BN346" s="64">
        <f t="shared" si="39"/>
        <v>3374.64</v>
      </c>
      <c r="BO346" s="64">
        <f t="shared" si="40"/>
        <v>4.5347222222222214</v>
      </c>
      <c r="BP346" s="64">
        <f t="shared" si="41"/>
        <v>4.5416666666666661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557</v>
      </c>
      <c r="Y350" s="549">
        <f>IFERROR(Y343/H343,"0")+IFERROR(Y344/H344,"0")+IFERROR(Y345/H345,"0")+IFERROR(Y346/H346,"0")+IFERROR(Y347/H347,"0")+IFERROR(Y348/H348,"0")+IFERROR(Y349/H349,"0")</f>
        <v>558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12.136499999999998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8355</v>
      </c>
      <c r="Y351" s="549">
        <f>IFERROR(SUM(Y343:Y349),"0")</f>
        <v>8370</v>
      </c>
      <c r="Z351" s="37"/>
      <c r="AA351" s="550"/>
      <c r="AB351" s="550"/>
      <c r="AC351" s="550"/>
    </row>
    <row r="352" spans="1:68" ht="14.25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2050</v>
      </c>
      <c r="Y353" s="548">
        <f>IFERROR(IF(X353="",0,CEILING((X353/$H353),1)*$H353),"")</f>
        <v>2055</v>
      </c>
      <c r="Z353" s="36">
        <f>IFERROR(IF(Y353=0,"",ROUNDUP(Y353/H353,0)*0.02175),"")</f>
        <v>2.9797499999999997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2115.6</v>
      </c>
      <c r="BN353" s="64">
        <f>IFERROR(Y353*I353/H353,"0")</f>
        <v>2120.7600000000002</v>
      </c>
      <c r="BO353" s="64">
        <f>IFERROR(1/J353*(X353/H353),"0")</f>
        <v>2.8472222222222219</v>
      </c>
      <c r="BP353" s="64">
        <f>IFERROR(1/J353*(Y353/H353),"0")</f>
        <v>2.8541666666666665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136.66666666666666</v>
      </c>
      <c r="Y355" s="549">
        <f>IFERROR(Y353/H353,"0")+IFERROR(Y354/H354,"0")</f>
        <v>137</v>
      </c>
      <c r="Z355" s="549">
        <f>IFERROR(IF(Z353="",0,Z353),"0")+IFERROR(IF(Z354="",0,Z354),"0")</f>
        <v>2.9797499999999997</v>
      </c>
      <c r="AA355" s="550"/>
      <c r="AB355" s="550"/>
      <c r="AC355" s="550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2050</v>
      </c>
      <c r="Y356" s="549">
        <f>IFERROR(SUM(Y353:Y354),"0")</f>
        <v>2055</v>
      </c>
      <c r="Z356" s="37"/>
      <c r="AA356" s="550"/>
      <c r="AB356" s="550"/>
      <c r="AC356" s="550"/>
    </row>
    <row r="357" spans="1:68" ht="14.25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100</v>
      </c>
      <c r="Y358" s="548">
        <f>IFERROR(IF(X358="",0,CEILING((X358/$H358),1)*$H358),"")</f>
        <v>108</v>
      </c>
      <c r="Z358" s="36">
        <f>IFERROR(IF(Y358=0,"",ROUNDUP(Y358/H358,0)*0.01898),"")</f>
        <v>0.22776000000000002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105.83333333333333</v>
      </c>
      <c r="BN358" s="64">
        <f>IFERROR(Y358*I358/H358,"0")</f>
        <v>114.30000000000001</v>
      </c>
      <c r="BO358" s="64">
        <f>IFERROR(1/J358*(X358/H358),"0")</f>
        <v>0.1736111111111111</v>
      </c>
      <c r="BP358" s="64">
        <f>IFERROR(1/J358*(Y358/H358),"0")</f>
        <v>0.1875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250</v>
      </c>
      <c r="Y359" s="548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38.888888888888886</v>
      </c>
      <c r="Y360" s="549">
        <f>IFERROR(Y358/H358,"0")+IFERROR(Y359/H359,"0")</f>
        <v>40</v>
      </c>
      <c r="Z360" s="549">
        <f>IFERROR(IF(Z358="",0,Z358),"0")+IFERROR(IF(Z359="",0,Z359),"0")</f>
        <v>0.7592000000000001</v>
      </c>
      <c r="AA360" s="550"/>
      <c r="AB360" s="550"/>
      <c r="AC360" s="550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350</v>
      </c>
      <c r="Y361" s="549">
        <f>IFERROR(SUM(Y358:Y359),"0")</f>
        <v>360</v>
      </c>
      <c r="Z361" s="37"/>
      <c r="AA361" s="550"/>
      <c r="AB361" s="550"/>
      <c r="AC361" s="550"/>
    </row>
    <row r="362" spans="1:68" ht="14.25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2660</v>
      </c>
      <c r="Y379" s="548">
        <f>IFERROR(IF(X379="",0,CEILING((X379/$H379),1)*$H379),"")</f>
        <v>2664</v>
      </c>
      <c r="Z379" s="36">
        <f>IFERROR(IF(Y379=0,"",ROUNDUP(Y379/H379,0)*0.01898),"")</f>
        <v>5.61808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2813.3933333333334</v>
      </c>
      <c r="BN379" s="64">
        <f>IFERROR(Y379*I379/H379,"0")</f>
        <v>2817.6240000000003</v>
      </c>
      <c r="BO379" s="64">
        <f>IFERROR(1/J379*(X379/H379),"0")</f>
        <v>4.6180555555555554</v>
      </c>
      <c r="BP379" s="64">
        <f>IFERROR(1/J379*(Y379/H379),"0")</f>
        <v>4.625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295.55555555555554</v>
      </c>
      <c r="Y381" s="549">
        <f>IFERROR(Y379/H379,"0")+IFERROR(Y380/H380,"0")</f>
        <v>296</v>
      </c>
      <c r="Z381" s="549">
        <f>IFERROR(IF(Z379="",0,Z379),"0")+IFERROR(IF(Z380="",0,Z380),"0")</f>
        <v>5.61808</v>
      </c>
      <c r="AA381" s="550"/>
      <c r="AB381" s="550"/>
      <c r="AC381" s="550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2660</v>
      </c>
      <c r="Y382" s="549">
        <f>IFERROR(SUM(Y379:Y380),"0")</f>
        <v>2664</v>
      </c>
      <c r="Z382" s="37"/>
      <c r="AA382" s="550"/>
      <c r="AB382" s="550"/>
      <c r="AC382" s="550"/>
    </row>
    <row r="383" spans="1:68" ht="14.25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710" t="s">
        <v>595</v>
      </c>
      <c r="B387" s="711"/>
      <c r="C387" s="711"/>
      <c r="D387" s="711"/>
      <c r="E387" s="711"/>
      <c r="F387" s="711"/>
      <c r="G387" s="711"/>
      <c r="H387" s="711"/>
      <c r="I387" s="711"/>
      <c r="J387" s="711"/>
      <c r="K387" s="711"/>
      <c r="L387" s="711"/>
      <c r="M387" s="711"/>
      <c r="N387" s="711"/>
      <c r="O387" s="711"/>
      <c r="P387" s="711"/>
      <c r="Q387" s="711"/>
      <c r="R387" s="711"/>
      <c r="S387" s="711"/>
      <c r="T387" s="711"/>
      <c r="U387" s="711"/>
      <c r="V387" s="711"/>
      <c r="W387" s="711"/>
      <c r="X387" s="711"/>
      <c r="Y387" s="711"/>
      <c r="Z387" s="711"/>
      <c r="AA387" s="48"/>
      <c r="AB387" s="48"/>
      <c r="AC387" s="48"/>
    </row>
    <row r="388" spans="1:68" ht="16.5" customHeight="1" x14ac:dyDescent="0.25">
      <c r="A388" s="589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3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40</v>
      </c>
      <c r="Y390" s="548">
        <f t="shared" ref="Y390:Y399" si="42">IFERROR(IF(X390="",0,CEILING((X390/$H390),1)*$H390),"")</f>
        <v>43.2</v>
      </c>
      <c r="Z390" s="36">
        <f>IFERROR(IF(Y390=0,"",ROUNDUP(Y390/H390,0)*0.00902),"")</f>
        <v>7.2160000000000002E-2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41.555555555555557</v>
      </c>
      <c r="BN390" s="64">
        <f t="shared" ref="BN390:BN399" si="44">IFERROR(Y390*I390/H390,"0")</f>
        <v>44.88</v>
      </c>
      <c r="BO390" s="64">
        <f t="shared" ref="BO390:BO399" si="45">IFERROR(1/J390*(X390/H390),"0")</f>
        <v>5.6116722783389444E-2</v>
      </c>
      <c r="BP390" s="64">
        <f t="shared" ref="BP390:BP399" si="46">IFERROR(1/J390*(Y390/H390),"0")</f>
        <v>6.0606060606060608E-2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0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7.4074074074074066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8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7.2160000000000002E-2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40</v>
      </c>
      <c r="Y401" s="549">
        <f>IFERROR(SUM(Y390:Y399),"0")</f>
        <v>43.2</v>
      </c>
      <c r="Z401" s="37"/>
      <c r="AA401" s="550"/>
      <c r="AB401" s="550"/>
      <c r="AC401" s="550"/>
    </row>
    <row r="402" spans="1:68" ht="14.25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89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250</v>
      </c>
      <c r="Y413" s="548">
        <f>IFERROR(IF(X413="",0,CEILING((X413/$H413),1)*$H413),"")</f>
        <v>253.8</v>
      </c>
      <c r="Z413" s="36">
        <f>IFERROR(IF(Y413=0,"",ROUNDUP(Y413/H413,0)*0.00902),"")</f>
        <v>0.42393999999999998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259.72222222222223</v>
      </c>
      <c r="BN413" s="64">
        <f>IFERROR(Y413*I413/H413,"0")</f>
        <v>263.67</v>
      </c>
      <c r="BO413" s="64">
        <f>IFERROR(1/J413*(X413/H413),"0")</f>
        <v>0.35072951739618402</v>
      </c>
      <c r="BP413" s="64">
        <f>IFERROR(1/J413*(Y413/H413),"0")</f>
        <v>0.35606060606060608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46.296296296296291</v>
      </c>
      <c r="Y417" s="549">
        <f>IFERROR(Y413/H413,"0")+IFERROR(Y414/H414,"0")+IFERROR(Y415/H415,"0")+IFERROR(Y416/H416,"0")</f>
        <v>47</v>
      </c>
      <c r="Z417" s="549">
        <f>IFERROR(IF(Z413="",0,Z413),"0")+IFERROR(IF(Z414="",0,Z414),"0")+IFERROR(IF(Z415="",0,Z415),"0")+IFERROR(IF(Z416="",0,Z416),"0")</f>
        <v>0.42393999999999998</v>
      </c>
      <c r="AA417" s="550"/>
      <c r="AB417" s="550"/>
      <c r="AC417" s="550"/>
    </row>
    <row r="418" spans="1:68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250</v>
      </c>
      <c r="Y418" s="549">
        <f>IFERROR(SUM(Y413:Y416),"0")</f>
        <v>253.8</v>
      </c>
      <c r="Z418" s="37"/>
      <c r="AA418" s="550"/>
      <c r="AB418" s="550"/>
      <c r="AC418" s="550"/>
    </row>
    <row r="419" spans="1:68" ht="16.5" customHeight="1" x14ac:dyDescent="0.25">
      <c r="A419" s="589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710" t="s">
        <v>647</v>
      </c>
      <c r="B424" s="711"/>
      <c r="C424" s="711"/>
      <c r="D424" s="711"/>
      <c r="E424" s="711"/>
      <c r="F424" s="711"/>
      <c r="G424" s="711"/>
      <c r="H424" s="711"/>
      <c r="I424" s="711"/>
      <c r="J424" s="711"/>
      <c r="K424" s="711"/>
      <c r="L424" s="711"/>
      <c r="M424" s="711"/>
      <c r="N424" s="711"/>
      <c r="O424" s="711"/>
      <c r="P424" s="711"/>
      <c r="Q424" s="711"/>
      <c r="R424" s="711"/>
      <c r="S424" s="711"/>
      <c r="T424" s="711"/>
      <c r="U424" s="711"/>
      <c r="V424" s="711"/>
      <c r="W424" s="711"/>
      <c r="X424" s="711"/>
      <c r="Y424" s="711"/>
      <c r="Z424" s="711"/>
      <c r="AA424" s="48"/>
      <c r="AB424" s="48"/>
      <c r="AC424" s="48"/>
    </row>
    <row r="425" spans="1:68" ht="16.5" customHeight="1" x14ac:dyDescent="0.25">
      <c r="A425" s="589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260</v>
      </c>
      <c r="Y427" s="548">
        <f t="shared" ref="Y427:Y438" si="48">IFERROR(IF(X427="",0,CEILING((X427/$H427),1)*$H427),"")</f>
        <v>264</v>
      </c>
      <c r="Z427" s="36">
        <f t="shared" ref="Z427:Z433" si="49">IFERROR(IF(Y427=0,"",ROUNDUP(Y427/H427,0)*0.01196),"")</f>
        <v>0.59799999999999998</v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277.72727272727269</v>
      </c>
      <c r="BN427" s="64">
        <f t="shared" ref="BN427:BN438" si="51">IFERROR(Y427*I427/H427,"0")</f>
        <v>281.99999999999994</v>
      </c>
      <c r="BO427" s="64">
        <f t="shared" ref="BO427:BO438" si="52">IFERROR(1/J427*(X427/H427),"0")</f>
        <v>0.47348484848484851</v>
      </c>
      <c r="BP427" s="64">
        <f t="shared" ref="BP427:BP438" si="53">IFERROR(1/J427*(Y427/H427),"0")</f>
        <v>0.48076923076923078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7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85</v>
      </c>
      <c r="Y428" s="548">
        <f t="shared" si="48"/>
        <v>89.76</v>
      </c>
      <c r="Z428" s="36">
        <f t="shared" si="49"/>
        <v>0.20332</v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90.795454545454533</v>
      </c>
      <c r="BN428" s="64">
        <f t="shared" si="51"/>
        <v>95.88</v>
      </c>
      <c r="BO428" s="64">
        <f t="shared" si="52"/>
        <v>0.15479312354312355</v>
      </c>
      <c r="BP428" s="64">
        <f t="shared" si="53"/>
        <v>0.16346153846153846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225</v>
      </c>
      <c r="Y429" s="548">
        <f t="shared" si="48"/>
        <v>227.04000000000002</v>
      </c>
      <c r="Z429" s="36">
        <f t="shared" si="49"/>
        <v>0.51427999999999996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240.34090909090909</v>
      </c>
      <c r="BN429" s="64">
        <f t="shared" si="51"/>
        <v>242.51999999999998</v>
      </c>
      <c r="BO429" s="64">
        <f t="shared" si="52"/>
        <v>0.40974650349650349</v>
      </c>
      <c r="BP429" s="64">
        <f t="shared" si="53"/>
        <v>0.41346153846153849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3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400</v>
      </c>
      <c r="Y432" s="548">
        <f t="shared" si="48"/>
        <v>401.28000000000003</v>
      </c>
      <c r="Z432" s="36">
        <f t="shared" si="49"/>
        <v>0.90895999999999999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427.27272727272725</v>
      </c>
      <c r="BN432" s="64">
        <f t="shared" si="51"/>
        <v>428.64</v>
      </c>
      <c r="BO432" s="64">
        <f t="shared" si="52"/>
        <v>0.72843822843822836</v>
      </c>
      <c r="BP432" s="64">
        <f t="shared" si="53"/>
        <v>0.73076923076923084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183.71212121212119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186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2.2245599999999999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970</v>
      </c>
      <c r="Y440" s="549">
        <f>IFERROR(SUM(Y427:Y438),"0")</f>
        <v>982.07999999999993</v>
      </c>
      <c r="Z440" s="37"/>
      <c r="AA440" s="550"/>
      <c r="AB440" s="550"/>
      <c r="AC440" s="550"/>
    </row>
    <row r="441" spans="1:68" ht="14.25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270</v>
      </c>
      <c r="Y450" s="548">
        <f t="shared" si="54"/>
        <v>274.56</v>
      </c>
      <c r="Z450" s="36">
        <f>IFERROR(IF(Y450=0,"",ROUNDUP(Y450/H450,0)*0.01196),"")</f>
        <v>0.62192000000000003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288.40909090909088</v>
      </c>
      <c r="BN450" s="64">
        <f t="shared" si="56"/>
        <v>293.27999999999997</v>
      </c>
      <c r="BO450" s="64">
        <f t="shared" si="57"/>
        <v>0.49169580419580416</v>
      </c>
      <c r="BP450" s="64">
        <f t="shared" si="58"/>
        <v>0.5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51.136363636363633</v>
      </c>
      <c r="Y454" s="549">
        <f>IFERROR(Y448/H448,"0")+IFERROR(Y449/H449,"0")+IFERROR(Y450/H450,"0")+IFERROR(Y451/H451,"0")+IFERROR(Y452/H452,"0")+IFERROR(Y453/H453,"0")</f>
        <v>52</v>
      </c>
      <c r="Z454" s="549">
        <f>IFERROR(IF(Z448="",0,Z448),"0")+IFERROR(IF(Z449="",0,Z449),"0")+IFERROR(IF(Z450="",0,Z450),"0")+IFERROR(IF(Z451="",0,Z451),"0")+IFERROR(IF(Z452="",0,Z452),"0")+IFERROR(IF(Z453="",0,Z453),"0")</f>
        <v>0.62192000000000003</v>
      </c>
      <c r="AA454" s="550"/>
      <c r="AB454" s="550"/>
      <c r="AC454" s="550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270</v>
      </c>
      <c r="Y455" s="549">
        <f>IFERROR(SUM(Y448:Y453),"0")</f>
        <v>274.56</v>
      </c>
      <c r="Z455" s="37"/>
      <c r="AA455" s="550"/>
      <c r="AB455" s="550"/>
      <c r="AC455" s="550"/>
    </row>
    <row r="456" spans="1:68" ht="14.25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710" t="s">
        <v>709</v>
      </c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1"/>
      <c r="P462" s="711"/>
      <c r="Q462" s="711"/>
      <c r="R462" s="711"/>
      <c r="S462" s="711"/>
      <c r="T462" s="711"/>
      <c r="U462" s="711"/>
      <c r="V462" s="711"/>
      <c r="W462" s="711"/>
      <c r="X462" s="711"/>
      <c r="Y462" s="711"/>
      <c r="Z462" s="711"/>
      <c r="AA462" s="48"/>
      <c r="AB462" s="48"/>
      <c r="AC462" s="48"/>
    </row>
    <row r="463" spans="1:68" ht="16.5" customHeight="1" x14ac:dyDescent="0.25">
      <c r="A463" s="589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7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8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5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89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8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603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604"/>
      <c r="P496" s="579" t="s">
        <v>750</v>
      </c>
      <c r="Q496" s="580"/>
      <c r="R496" s="580"/>
      <c r="S496" s="580"/>
      <c r="T496" s="580"/>
      <c r="U496" s="580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17800.599999999999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17901.240000000002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604"/>
      <c r="P497" s="579" t="s">
        <v>751</v>
      </c>
      <c r="Q497" s="580"/>
      <c r="R497" s="580"/>
      <c r="S497" s="580"/>
      <c r="T497" s="580"/>
      <c r="U497" s="580"/>
      <c r="V497" s="557"/>
      <c r="W497" s="37" t="s">
        <v>69</v>
      </c>
      <c r="X497" s="549">
        <f>IFERROR(SUM(BM22:BM493),"0")</f>
        <v>18576.631888000888</v>
      </c>
      <c r="Y497" s="549">
        <f>IFERROR(SUM(BN22:BN493),"0")</f>
        <v>18682.424999999999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604"/>
      <c r="P498" s="579" t="s">
        <v>752</v>
      </c>
      <c r="Q498" s="580"/>
      <c r="R498" s="580"/>
      <c r="S498" s="580"/>
      <c r="T498" s="580"/>
      <c r="U498" s="580"/>
      <c r="V498" s="557"/>
      <c r="W498" s="37" t="s">
        <v>753</v>
      </c>
      <c r="X498" s="38">
        <f>ROUNDUP(SUM(BO22:BO493),0)</f>
        <v>28</v>
      </c>
      <c r="Y498" s="38">
        <f>ROUNDUP(SUM(BP22:BP493),0)</f>
        <v>28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604"/>
      <c r="P499" s="579" t="s">
        <v>754</v>
      </c>
      <c r="Q499" s="580"/>
      <c r="R499" s="580"/>
      <c r="S499" s="580"/>
      <c r="T499" s="580"/>
      <c r="U499" s="580"/>
      <c r="V499" s="557"/>
      <c r="W499" s="37" t="s">
        <v>69</v>
      </c>
      <c r="X499" s="549">
        <f>GrossWeightTotal+PalletQtyTotal*25</f>
        <v>19276.631888000888</v>
      </c>
      <c r="Y499" s="549">
        <f>GrossWeightTotalR+PalletQtyTotalR*25</f>
        <v>19382.424999999999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604"/>
      <c r="P500" s="579" t="s">
        <v>755</v>
      </c>
      <c r="Q500" s="580"/>
      <c r="R500" s="580"/>
      <c r="S500" s="580"/>
      <c r="T500" s="580"/>
      <c r="U500" s="580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1699.6158162824834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1713</v>
      </c>
      <c r="Z500" s="37"/>
      <c r="AA500" s="550"/>
      <c r="AB500" s="550"/>
      <c r="AC500" s="550"/>
    </row>
    <row r="501" spans="1:32" ht="14.25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604"/>
      <c r="P501" s="579" t="s">
        <v>756</v>
      </c>
      <c r="Q501" s="580"/>
      <c r="R501" s="580"/>
      <c r="S501" s="580"/>
      <c r="T501" s="580"/>
      <c r="U501" s="580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31.337509999999995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7" t="s">
        <v>99</v>
      </c>
      <c r="D503" s="758"/>
      <c r="E503" s="758"/>
      <c r="F503" s="758"/>
      <c r="G503" s="758"/>
      <c r="H503" s="583"/>
      <c r="I503" s="577" t="s">
        <v>250</v>
      </c>
      <c r="J503" s="758"/>
      <c r="K503" s="758"/>
      <c r="L503" s="758"/>
      <c r="M503" s="758"/>
      <c r="N503" s="758"/>
      <c r="O503" s="758"/>
      <c r="P503" s="758"/>
      <c r="Q503" s="758"/>
      <c r="R503" s="758"/>
      <c r="S503" s="583"/>
      <c r="T503" s="577" t="s">
        <v>538</v>
      </c>
      <c r="U503" s="583"/>
      <c r="V503" s="577" t="s">
        <v>595</v>
      </c>
      <c r="W503" s="758"/>
      <c r="X503" s="583"/>
      <c r="Y503" s="544" t="s">
        <v>647</v>
      </c>
      <c r="Z503" s="577" t="s">
        <v>709</v>
      </c>
      <c r="AA503" s="583"/>
      <c r="AB503" s="52"/>
      <c r="AC503" s="52"/>
      <c r="AF503" s="545"/>
    </row>
    <row r="504" spans="1:32" ht="14.25" customHeight="1" thickTop="1" x14ac:dyDescent="0.2">
      <c r="A504" s="716" t="s">
        <v>759</v>
      </c>
      <c r="B504" s="577" t="s">
        <v>63</v>
      </c>
      <c r="C504" s="577" t="s">
        <v>100</v>
      </c>
      <c r="D504" s="577" t="s">
        <v>117</v>
      </c>
      <c r="E504" s="577" t="s">
        <v>173</v>
      </c>
      <c r="F504" s="577" t="s">
        <v>192</v>
      </c>
      <c r="G504" s="577" t="s">
        <v>222</v>
      </c>
      <c r="H504" s="577" t="s">
        <v>99</v>
      </c>
      <c r="I504" s="577" t="s">
        <v>251</v>
      </c>
      <c r="J504" s="577" t="s">
        <v>292</v>
      </c>
      <c r="K504" s="577" t="s">
        <v>352</v>
      </c>
      <c r="L504" s="577" t="s">
        <v>397</v>
      </c>
      <c r="M504" s="577" t="s">
        <v>413</v>
      </c>
      <c r="N504" s="545"/>
      <c r="O504" s="577" t="s">
        <v>425</v>
      </c>
      <c r="P504" s="577" t="s">
        <v>435</v>
      </c>
      <c r="Q504" s="577" t="s">
        <v>442</v>
      </c>
      <c r="R504" s="577" t="s">
        <v>447</v>
      </c>
      <c r="S504" s="577" t="s">
        <v>528</v>
      </c>
      <c r="T504" s="577" t="s">
        <v>539</v>
      </c>
      <c r="U504" s="577" t="s">
        <v>573</v>
      </c>
      <c r="V504" s="577" t="s">
        <v>596</v>
      </c>
      <c r="W504" s="577" t="s">
        <v>628</v>
      </c>
      <c r="X504" s="577" t="s">
        <v>643</v>
      </c>
      <c r="Y504" s="577" t="s">
        <v>647</v>
      </c>
      <c r="Z504" s="577" t="s">
        <v>709</v>
      </c>
      <c r="AA504" s="577" t="s">
        <v>746</v>
      </c>
      <c r="AB504" s="52"/>
      <c r="AC504" s="52"/>
      <c r="AF504" s="545"/>
    </row>
    <row r="505" spans="1:32" ht="13.5" customHeight="1" thickBot="1" x14ac:dyDescent="0.25">
      <c r="A505" s="717"/>
      <c r="B505" s="578"/>
      <c r="C505" s="578"/>
      <c r="D505" s="578"/>
      <c r="E505" s="578"/>
      <c r="F505" s="578"/>
      <c r="G505" s="578"/>
      <c r="H505" s="578"/>
      <c r="I505" s="578"/>
      <c r="J505" s="578"/>
      <c r="K505" s="578"/>
      <c r="L505" s="578"/>
      <c r="M505" s="578"/>
      <c r="N505" s="545"/>
      <c r="O505" s="578"/>
      <c r="P505" s="578"/>
      <c r="Q505" s="578"/>
      <c r="R505" s="578"/>
      <c r="S505" s="578"/>
      <c r="T505" s="578"/>
      <c r="U505" s="578"/>
      <c r="V505" s="578"/>
      <c r="W505" s="578"/>
      <c r="X505" s="578"/>
      <c r="Y505" s="578"/>
      <c r="Z505" s="578"/>
      <c r="AA505" s="578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46.8</v>
      </c>
      <c r="E506" s="46">
        <f>IFERROR(Y86*1,"0")+IFERROR(Y87*1,"0")+IFERROR(Y88*1,"0")+IFERROR(Y92*1,"0")+IFERROR(Y93*1,"0")+IFERROR(Y94*1,"0")+IFERROR(Y95*1,"0")</f>
        <v>680.4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1401.3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81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33.6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156.60000000000002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426</v>
      </c>
      <c r="S506" s="46">
        <f>IFERROR(Y335*1,"0")+IFERROR(Y336*1,"0")+IFERROR(Y337*1,"0")</f>
        <v>72.899999999999991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10785</v>
      </c>
      <c r="U506" s="46">
        <f>IFERROR(Y368*1,"0")+IFERROR(Y369*1,"0")+IFERROR(Y370*1,"0")+IFERROR(Y374*1,"0")+IFERROR(Y375*1,"0")+IFERROR(Y379*1,"0")+IFERROR(Y380*1,"0")+IFERROR(Y384*1,"0")</f>
        <v>2664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43.2</v>
      </c>
      <c r="W506" s="46">
        <f>IFERROR(Y409*1,"0")+IFERROR(Y413*1,"0")+IFERROR(Y414*1,"0")+IFERROR(Y415*1,"0")+IFERROR(Y416*1,"0")</f>
        <v>253.8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1256.6399999999999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