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21,10,25 Пушкарный\"/>
    </mc:Choice>
  </mc:AlternateContent>
  <xr:revisionPtr revIDLastSave="0" documentId="13_ncr:1_{CA18A355-09A7-447F-B5BD-5033A7B919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Z355" i="1" l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Z216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Z30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Z338" i="1" s="1"/>
  <c r="Y338" i="1"/>
  <c r="Z381" i="1"/>
  <c r="F506" i="1"/>
  <c r="Y104" i="1"/>
  <c r="G506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Z294" i="1" s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0" i="1"/>
  <c r="BN380" i="1"/>
  <c r="Z380" i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Z48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167" i="1" l="1"/>
  <c r="Y498" i="1"/>
  <c r="Z270" i="1"/>
  <c r="Z117" i="1"/>
  <c r="Y496" i="1"/>
  <c r="Z454" i="1"/>
  <c r="Z475" i="1"/>
  <c r="Z439" i="1"/>
  <c r="Z417" i="1"/>
  <c r="Z445" i="1"/>
  <c r="Z400" i="1"/>
  <c r="Z263" i="1"/>
  <c r="Z173" i="1"/>
  <c r="Z43" i="1"/>
  <c r="Z31" i="1"/>
  <c r="Z501" i="1" s="1"/>
  <c r="Y500" i="1"/>
  <c r="Y497" i="1"/>
  <c r="Y499" i="1" s="1"/>
  <c r="Z149" i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<sst xmlns="http://schemas.openxmlformats.org/spreadsheetml/2006/main" count="2382" uniqueCount="776">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</sst>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77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1" t="s">
        <v>0</v>
      </c>
      <c r="E1" s="591"/>
      <c r="F1" s="591"/>
      <c r="G1" s="12" t="s">
        <v>1</v>
      </c>
      <c r="H1" s="79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851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6" t="s">
        <v>8</v>
      </c>
      <c r="B5" s="580"/>
      <c r="C5" s="557"/>
      <c r="D5" s="665"/>
      <c r="E5" s="667"/>
      <c r="F5" s="617" t="s">
        <v>9</v>
      </c>
      <c r="G5" s="557"/>
      <c r="H5" s="665"/>
      <c r="I5" s="666"/>
      <c r="J5" s="666"/>
      <c r="K5" s="666"/>
      <c r="L5" s="666"/>
      <c r="M5" s="667"/>
      <c r="N5" s="58"/>
      <c r="P5" s="24" t="s">
        <v>10</v>
      </c>
      <c r="Q5" s="592">
        <v>45953</v>
      </c>
      <c r="R5" s="593"/>
      <c r="T5" s="736" t="s">
        <v>11</v>
      </c>
      <c r="U5" s="604"/>
      <c r="V5" s="738" t="s">
        <v>12</v>
      </c>
      <c r="W5" s="593"/>
      <c r="AB5" s="51"/>
      <c r="AC5" s="51"/>
      <c r="AD5" s="51"/>
      <c r="AE5" s="51"/>
    </row>
    <row r="6" spans="1:32" s="541" customFormat="1" ht="24" customHeight="1" x14ac:dyDescent="0.2">
      <c r="A6" s="766" t="s">
        <v>13</v>
      </c>
      <c r="B6" s="580"/>
      <c r="C6" s="557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93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Четверг</v>
      </c>
      <c r="R6" s="562"/>
      <c r="T6" s="746" t="s">
        <v>16</v>
      </c>
      <c r="U6" s="604"/>
      <c r="V6" s="680" t="s">
        <v>17</v>
      </c>
      <c r="W6" s="68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42"/>
      <c r="N7" s="60"/>
      <c r="P7" s="24"/>
      <c r="Q7" s="42"/>
      <c r="R7" s="42"/>
      <c r="T7" s="564"/>
      <c r="U7" s="604"/>
      <c r="V7" s="682"/>
      <c r="W7" s="68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1">
        <v>0.41666666666666669</v>
      </c>
      <c r="R8" s="742"/>
      <c r="T8" s="564"/>
      <c r="U8" s="604"/>
      <c r="V8" s="682"/>
      <c r="W8" s="68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30"/>
      <c r="E9" s="63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15" t="str">
        <f>IF(AND($A$9="Тип доверенности/получателя при получении в адресе перегруза:",$D$9="Разовая доверенность"),"Введите ФИО","")</f>
        <v/>
      </c>
      <c r="I9" s="631"/>
      <c r="J9" s="7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1"/>
      <c r="L9" s="631"/>
      <c r="M9" s="631"/>
      <c r="N9" s="539"/>
      <c r="P9" s="26" t="s">
        <v>21</v>
      </c>
      <c r="Q9" s="781"/>
      <c r="R9" s="622"/>
      <c r="T9" s="564"/>
      <c r="U9" s="604"/>
      <c r="V9" s="684"/>
      <c r="W9" s="6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30"/>
      <c r="E10" s="63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69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47"/>
      <c r="R10" s="748"/>
      <c r="U10" s="24" t="s">
        <v>23</v>
      </c>
      <c r="V10" s="813" t="s">
        <v>24</v>
      </c>
      <c r="W10" s="68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3"/>
      <c r="R11" s="593"/>
      <c r="U11" s="24" t="s">
        <v>27</v>
      </c>
      <c r="V11" s="621" t="s">
        <v>28</v>
      </c>
      <c r="W11" s="62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5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57"/>
      <c r="N12" s="62"/>
      <c r="P12" s="24" t="s">
        <v>30</v>
      </c>
      <c r="Q12" s="741"/>
      <c r="R12" s="742"/>
      <c r="S12" s="23"/>
      <c r="U12" s="24"/>
      <c r="V12" s="591"/>
      <c r="W12" s="564"/>
      <c r="AB12" s="51"/>
      <c r="AC12" s="51"/>
      <c r="AD12" s="51"/>
      <c r="AE12" s="51"/>
    </row>
    <row r="13" spans="1:32" s="541" customFormat="1" ht="23.25" customHeight="1" x14ac:dyDescent="0.2">
      <c r="A13" s="705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57"/>
      <c r="N13" s="62"/>
      <c r="O13" s="26"/>
      <c r="P13" s="26" t="s">
        <v>32</v>
      </c>
      <c r="Q13" s="621"/>
      <c r="R13" s="6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5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5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57"/>
      <c r="N15" s="63"/>
      <c r="P15" s="760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1"/>
      <c r="Q16" s="761"/>
      <c r="R16" s="761"/>
      <c r="S16" s="761"/>
      <c r="T16" s="7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0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796"/>
      <c r="R17" s="796"/>
      <c r="S17" s="796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02" t="s">
        <v>55</v>
      </c>
      <c r="AA17" s="611" t="s">
        <v>56</v>
      </c>
      <c r="AB17" s="611" t="s">
        <v>57</v>
      </c>
      <c r="AC17" s="611" t="s">
        <v>58</v>
      </c>
      <c r="AD17" s="611" t="s">
        <v>59</v>
      </c>
      <c r="AE17" s="612"/>
      <c r="AF17" s="61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797"/>
      <c r="R18" s="797"/>
      <c r="S18" s="797"/>
      <c r="T18" s="574"/>
      <c r="U18" s="67" t="s">
        <v>61</v>
      </c>
      <c r="V18" s="67" t="s">
        <v>62</v>
      </c>
      <c r="W18" s="552"/>
      <c r="X18" s="552"/>
      <c r="Y18" s="559"/>
      <c r="Z18" s="703"/>
      <c r="AA18" s="694"/>
      <c r="AB18" s="694"/>
      <c r="AC18" s="694"/>
      <c r="AD18" s="614"/>
      <c r="AE18" s="615"/>
      <c r="AF18" s="616"/>
      <c r="AG18" s="66"/>
      <c r="BD18" s="65"/>
    </row>
    <row r="19" spans="1:68" ht="27.75" customHeight="1" x14ac:dyDescent="0.2">
      <c r="A19" s="710" t="s">
        <v>63</v>
      </c>
      <c r="B19" s="711"/>
      <c r="C19" s="711"/>
      <c r="D19" s="711"/>
      <c r="E19" s="711"/>
      <c r="F19" s="711"/>
      <c r="G19" s="711"/>
      <c r="H19" s="711"/>
      <c r="I19" s="711"/>
      <c r="J19" s="711"/>
      <c r="K19" s="711"/>
      <c r="L19" s="711"/>
      <c r="M19" s="711"/>
      <c r="N19" s="711"/>
      <c r="O19" s="711"/>
      <c r="P19" s="711"/>
      <c r="Q19" s="711"/>
      <c r="R19" s="711"/>
      <c r="S19" s="711"/>
      <c r="T19" s="711"/>
      <c r="U19" s="711"/>
      <c r="V19" s="711"/>
      <c r="W19" s="711"/>
      <c r="X19" s="711"/>
      <c r="Y19" s="711"/>
      <c r="Z19" s="711"/>
      <c r="AA19" s="48"/>
      <c r="AB19" s="48"/>
      <c r="AC19" s="48"/>
    </row>
    <row r="20" spans="1:68" ht="16.5" customHeight="1" x14ac:dyDescent="0.25">
      <c r="A20" s="589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710" t="s">
        <v>99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48"/>
      <c r="AB37" s="48"/>
      <c r="AC37" s="48"/>
    </row>
    <row r="38" spans="1:68" ht="16.5" customHeight="1" x14ac:dyDescent="0.25">
      <c r="A38" s="589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200</v>
      </c>
      <c r="Y40" s="548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40</v>
      </c>
      <c r="Y41" s="548">
        <f>IFERROR(IF(X41="",0,CEILING((X41/$H41),1)*$H41),"")</f>
        <v>40</v>
      </c>
      <c r="Z41" s="36">
        <f>IFERROR(IF(Y41=0,"",ROUNDUP(Y41/H41,0)*0.00902),"")</f>
        <v>9.0200000000000002E-2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42.1</v>
      </c>
      <c r="BN41" s="64">
        <f>IFERROR(Y41*I41/H41,"0")</f>
        <v>42.1</v>
      </c>
      <c r="BO41" s="64">
        <f>IFERROR(1/J41*(X41/H41),"0")</f>
        <v>7.575757575757576E-2</v>
      </c>
      <c r="BP41" s="64">
        <f>IFERROR(1/J41*(Y41/H41),"0")</f>
        <v>7.575757575757576E-2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28.518518518518519</v>
      </c>
      <c r="Y43" s="549">
        <f>IFERROR(Y40/H40,"0")+IFERROR(Y41/H41,"0")+IFERROR(Y42/H42,"0")</f>
        <v>29</v>
      </c>
      <c r="Z43" s="549">
        <f>IFERROR(IF(Z40="",0,Z40),"0")+IFERROR(IF(Z41="",0,Z41),"0")+IFERROR(IF(Z42="",0,Z42),"0")</f>
        <v>0.45082</v>
      </c>
      <c r="AA43" s="550"/>
      <c r="AB43" s="550"/>
      <c r="AC43" s="550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240</v>
      </c>
      <c r="Y44" s="549">
        <f>IFERROR(SUM(Y40:Y42),"0")</f>
        <v>245.20000000000002</v>
      </c>
      <c r="Z44" s="37"/>
      <c r="AA44" s="550"/>
      <c r="AB44" s="550"/>
      <c r="AC44" s="550"/>
    </row>
    <row r="45" spans="1:68" ht="14.25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89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3000</v>
      </c>
      <c r="Y52" s="548">
        <f t="shared" si="0"/>
        <v>3002.4</v>
      </c>
      <c r="Z52" s="36">
        <f>IFERROR(IF(Y52=0,"",ROUNDUP(Y52/H52,0)*0.01898),"")</f>
        <v>5.27644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3120.833333333333</v>
      </c>
      <c r="BN52" s="64">
        <f t="shared" si="2"/>
        <v>3123.33</v>
      </c>
      <c r="BO52" s="64">
        <f t="shared" si="3"/>
        <v>4.3402777777777777</v>
      </c>
      <c r="BP52" s="64">
        <f t="shared" si="4"/>
        <v>4.34375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2376</v>
      </c>
      <c r="Y56" s="548">
        <f t="shared" si="0"/>
        <v>2376</v>
      </c>
      <c r="Z56" s="36">
        <f>IFERROR(IF(Y56=0,"",ROUNDUP(Y56/H56,0)*0.00902),"")</f>
        <v>4.7625600000000006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2486.8799999999997</v>
      </c>
      <c r="BN56" s="64">
        <f t="shared" si="2"/>
        <v>2486.8799999999997</v>
      </c>
      <c r="BO56" s="64">
        <f t="shared" si="3"/>
        <v>4</v>
      </c>
      <c r="BP56" s="64">
        <f t="shared" si="4"/>
        <v>4</v>
      </c>
    </row>
    <row r="57" spans="1:68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805.77777777777783</v>
      </c>
      <c r="Y57" s="549">
        <f>IFERROR(Y51/H51,"0")+IFERROR(Y52/H52,"0")+IFERROR(Y53/H53,"0")+IFERROR(Y54/H54,"0")+IFERROR(Y55/H55,"0")+IFERROR(Y56/H56,"0")</f>
        <v>806</v>
      </c>
      <c r="Z57" s="549">
        <f>IFERROR(IF(Z51="",0,Z51),"0")+IFERROR(IF(Z52="",0,Z52),"0")+IFERROR(IF(Z53="",0,Z53),"0")+IFERROR(IF(Z54="",0,Z54),"0")+IFERROR(IF(Z55="",0,Z55),"0")+IFERROR(IF(Z56="",0,Z56),"0")</f>
        <v>10.039000000000001</v>
      </c>
      <c r="AA57" s="550"/>
      <c r="AB57" s="550"/>
      <c r="AC57" s="550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5376</v>
      </c>
      <c r="Y58" s="549">
        <f>IFERROR(SUM(Y51:Y56),"0")</f>
        <v>5378.4</v>
      </c>
      <c r="Z58" s="37"/>
      <c r="AA58" s="550"/>
      <c r="AB58" s="550"/>
      <c r="AC58" s="550"/>
    </row>
    <row r="59" spans="1:68" ht="14.25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700</v>
      </c>
      <c r="Y60" s="548">
        <f>IFERROR(IF(X60="",0,CEILING((X60/$H60),1)*$H60),"")</f>
        <v>702</v>
      </c>
      <c r="Z60" s="36">
        <f>IFERROR(IF(Y60=0,"",ROUNDUP(Y60/H60,0)*0.01898),"")</f>
        <v>1.2337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728.19444444444434</v>
      </c>
      <c r="BN60" s="64">
        <f>IFERROR(Y60*I60/H60,"0")</f>
        <v>730.27499999999986</v>
      </c>
      <c r="BO60" s="64">
        <f>IFERROR(1/J60*(X60/H60),"0")</f>
        <v>1.0127314814814814</v>
      </c>
      <c r="BP60" s="64">
        <f>IFERROR(1/J60*(Y60/H60),"0")</f>
        <v>1.015625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491.4</v>
      </c>
      <c r="Y62" s="548">
        <f>IFERROR(IF(X62="",0,CEILING((X62/$H62),1)*$H62),"")</f>
        <v>491.40000000000003</v>
      </c>
      <c r="Z62" s="36">
        <f>IFERROR(IF(Y62=0,"",ROUNDUP(Y62/H62,0)*0.00651),"")</f>
        <v>1.18482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524.16</v>
      </c>
      <c r="BN62" s="64">
        <f>IFERROR(Y62*I62/H62,"0")</f>
        <v>524.16</v>
      </c>
      <c r="BO62" s="64">
        <f>IFERROR(1/J62*(X62/H62),"0")</f>
        <v>0.99999999999999989</v>
      </c>
      <c r="BP62" s="64">
        <f>IFERROR(1/J62*(Y62/H62),"0")</f>
        <v>1</v>
      </c>
    </row>
    <row r="63" spans="1:68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246.81481481481478</v>
      </c>
      <c r="Y63" s="549">
        <f>IFERROR(Y60/H60,"0")+IFERROR(Y61/H61,"0")+IFERROR(Y62/H62,"0")</f>
        <v>247</v>
      </c>
      <c r="Z63" s="549">
        <f>IFERROR(IF(Z60="",0,Z60),"0")+IFERROR(IF(Z61="",0,Z61),"0")+IFERROR(IF(Z62="",0,Z62),"0")</f>
        <v>2.41852</v>
      </c>
      <c r="AA63" s="550"/>
      <c r="AB63" s="550"/>
      <c r="AC63" s="550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1191.4000000000001</v>
      </c>
      <c r="Y64" s="549">
        <f>IFERROR(SUM(Y60:Y62),"0")</f>
        <v>1193.4000000000001</v>
      </c>
      <c r="Z64" s="37"/>
      <c r="AA64" s="550"/>
      <c r="AB64" s="550"/>
      <c r="AC64" s="550"/>
    </row>
    <row r="65" spans="1:68" ht="14.25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89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400</v>
      </c>
      <c r="Y86" s="548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180</v>
      </c>
      <c r="Y88" s="548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77.037037037037038</v>
      </c>
      <c r="Y89" s="549">
        <f>IFERROR(Y86/H86,"0")+IFERROR(Y87/H87,"0")+IFERROR(Y88/H88,"0")</f>
        <v>78</v>
      </c>
      <c r="Z89" s="549">
        <f>IFERROR(IF(Z86="",0,Z86),"0")+IFERROR(IF(Z87="",0,Z87),"0")+IFERROR(IF(Z88="",0,Z88),"0")</f>
        <v>1.0820400000000001</v>
      </c>
      <c r="AA89" s="550"/>
      <c r="AB89" s="550"/>
      <c r="AC89" s="550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580</v>
      </c>
      <c r="Y90" s="549">
        <f>IFERROR(SUM(Y86:Y88),"0")</f>
        <v>590.40000000000009</v>
      </c>
      <c r="Z90" s="37"/>
      <c r="AA90" s="550"/>
      <c r="AB90" s="550"/>
      <c r="AC90" s="550"/>
    </row>
    <row r="91" spans="1:68" ht="14.25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customHeight="1" x14ac:dyDescent="0.25">
      <c r="A98" s="589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89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89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76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60</v>
      </c>
      <c r="Y146" s="548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63.900000000000006</v>
      </c>
      <c r="BN146" s="64">
        <f>IFERROR(Y146*I146/H146,"0")</f>
        <v>67.094999999999999</v>
      </c>
      <c r="BO146" s="64">
        <f>IFERROR(1/J146*(X146/H146),"0")</f>
        <v>0.10416666666666667</v>
      </c>
      <c r="BP146" s="64">
        <f>IFERROR(1/J146*(Y146/H146),"0")</f>
        <v>0.109375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25</v>
      </c>
      <c r="Y147" s="548">
        <f>IFERROR(IF(X147="",0,CEILING((X147/$H147),1)*$H147),"")</f>
        <v>25.200000000000003</v>
      </c>
      <c r="Z147" s="36">
        <f>IFERROR(IF(Y147=0,"",ROUNDUP(Y147/H147,0)*0.00651),"")</f>
        <v>3.9059999999999997E-2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26.607142857142858</v>
      </c>
      <c r="BN147" s="64">
        <f>IFERROR(Y147*I147/H147,"0")</f>
        <v>26.82</v>
      </c>
      <c r="BO147" s="64">
        <f>IFERROR(1/J147*(X147/H147),"0")</f>
        <v>3.2705389848246995E-2</v>
      </c>
      <c r="BP147" s="64">
        <f>IFERROR(1/J147*(Y147/H147),"0")</f>
        <v>3.2967032967032968E-2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150</v>
      </c>
      <c r="Y148" s="548">
        <f>IFERROR(IF(X148="",0,CEILING((X148/$H148),1)*$H148),"")</f>
        <v>153</v>
      </c>
      <c r="Z148" s="36">
        <f>IFERROR(IF(Y148=0,"",ROUNDUP(Y148/H148,0)*0.01898),"")</f>
        <v>0.32266</v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159.75000000000003</v>
      </c>
      <c r="BN148" s="64">
        <f>IFERROR(Y148*I148/H148,"0")</f>
        <v>162.94500000000002</v>
      </c>
      <c r="BO148" s="64">
        <f>IFERROR(1/J148*(X148/H148),"0")</f>
        <v>0.26041666666666669</v>
      </c>
      <c r="BP148" s="64">
        <f>IFERROR(1/J148*(Y148/H148),"0")</f>
        <v>0.265625</v>
      </c>
    </row>
    <row r="149" spans="1:68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29.285714285714288</v>
      </c>
      <c r="Y149" s="549">
        <f>IFERROR(Y146/H146,"0")+IFERROR(Y147/H147,"0")+IFERROR(Y148/H148,"0")</f>
        <v>30</v>
      </c>
      <c r="Z149" s="549">
        <f>IFERROR(IF(Z146="",0,Z146),"0")+IFERROR(IF(Z147="",0,Z147),"0")+IFERROR(IF(Z148="",0,Z148),"0")</f>
        <v>0.49458000000000002</v>
      </c>
      <c r="AA149" s="550"/>
      <c r="AB149" s="550"/>
      <c r="AC149" s="550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235</v>
      </c>
      <c r="Y150" s="549">
        <f>IFERROR(SUM(Y146:Y148),"0")</f>
        <v>241.2</v>
      </c>
      <c r="Z150" s="37"/>
      <c r="AA150" s="550"/>
      <c r="AB150" s="550"/>
      <c r="AC150" s="550"/>
    </row>
    <row r="151" spans="1:68" ht="27.75" customHeight="1" x14ac:dyDescent="0.2">
      <c r="A151" s="710" t="s">
        <v>250</v>
      </c>
      <c r="B151" s="711"/>
      <c r="C151" s="711"/>
      <c r="D151" s="711"/>
      <c r="E151" s="711"/>
      <c r="F151" s="711"/>
      <c r="G151" s="711"/>
      <c r="H151" s="711"/>
      <c r="I151" s="711"/>
      <c r="J151" s="711"/>
      <c r="K151" s="711"/>
      <c r="L151" s="711"/>
      <c r="M151" s="711"/>
      <c r="N151" s="711"/>
      <c r="O151" s="711"/>
      <c r="P151" s="711"/>
      <c r="Q151" s="711"/>
      <c r="R151" s="711"/>
      <c r="S151" s="711"/>
      <c r="T151" s="711"/>
      <c r="U151" s="711"/>
      <c r="V151" s="711"/>
      <c r="W151" s="711"/>
      <c r="X151" s="711"/>
      <c r="Y151" s="711"/>
      <c r="Z151" s="711"/>
      <c r="AA151" s="48"/>
      <c r="AB151" s="48"/>
      <c r="AC151" s="48"/>
    </row>
    <row r="152" spans="1:68" ht="16.5" customHeight="1" x14ac:dyDescent="0.25">
      <c r="A152" s="589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89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100</v>
      </c>
      <c r="Y191" s="548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250</v>
      </c>
      <c r="Y193" s="548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7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64.81481481481481</v>
      </c>
      <c r="Y199" s="549">
        <f>IFERROR(Y191/H191,"0")+IFERROR(Y192/H192,"0")+IFERROR(Y193/H193,"0")+IFERROR(Y194/H194,"0")+IFERROR(Y195/H195,"0")+IFERROR(Y196/H196,"0")+IFERROR(Y197/H197,"0")+IFERROR(Y198/H198,"0")</f>
        <v>66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0.59531999999999996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350</v>
      </c>
      <c r="Y200" s="549">
        <f>IFERROR(SUM(Y191:Y198),"0")</f>
        <v>356.40000000000003</v>
      </c>
      <c r="Z200" s="37"/>
      <c r="AA200" s="550"/>
      <c r="AB200" s="550"/>
      <c r="AC200" s="550"/>
    </row>
    <row r="201" spans="1:68" ht="14.25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89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89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150</v>
      </c>
      <c r="Y250" s="548">
        <f>IFERROR(IF(X250="",0,CEILING((X250/$H250),1)*$H250),"")</f>
        <v>151.20000000000002</v>
      </c>
      <c r="Z250" s="36">
        <f>IFERROR(IF(Y250=0,"",ROUNDUP(Y250/H250,0)*0.01898),"")</f>
        <v>0.26572000000000001</v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156.04166666666666</v>
      </c>
      <c r="BN250" s="64">
        <f>IFERROR(Y250*I250/H250,"0")</f>
        <v>157.29000000000002</v>
      </c>
      <c r="BO250" s="64">
        <f>IFERROR(1/J250*(X250/H250),"0")</f>
        <v>0.21701388888888887</v>
      </c>
      <c r="BP250" s="64">
        <f>IFERROR(1/J250*(Y250/H250),"0")</f>
        <v>0.21875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600</v>
      </c>
      <c r="Y252" s="548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624.16666666666663</v>
      </c>
      <c r="BN252" s="64">
        <f>IFERROR(Y252*I252/H252,"0")</f>
        <v>629.16000000000008</v>
      </c>
      <c r="BO252" s="64">
        <f>IFERROR(1/J252*(X252/H252),"0")</f>
        <v>0.86805555555555547</v>
      </c>
      <c r="BP252" s="64">
        <f>IFERROR(1/J252*(Y252/H252),"0")</f>
        <v>0.875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40</v>
      </c>
      <c r="Y253" s="548">
        <f>IFERROR(IF(X253="",0,CEILING((X253/$H253),1)*$H253),"")</f>
        <v>40</v>
      </c>
      <c r="Z253" s="36">
        <f>IFERROR(IF(Y253=0,"",ROUNDUP(Y253/H253,0)*0.00902),"")</f>
        <v>9.0200000000000002E-2</v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42.1</v>
      </c>
      <c r="BN253" s="64">
        <f>IFERROR(Y253*I253/H253,"0")</f>
        <v>42.1</v>
      </c>
      <c r="BO253" s="64">
        <f>IFERROR(1/J253*(X253/H253),"0")</f>
        <v>7.575757575757576E-2</v>
      </c>
      <c r="BP253" s="64">
        <f>IFERROR(1/J253*(Y253/H253),"0")</f>
        <v>7.575757575757576E-2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80</v>
      </c>
      <c r="Y254" s="548">
        <f>IFERROR(IF(X254="",0,CEILING((X254/$H254),1)*$H254),"")</f>
        <v>80</v>
      </c>
      <c r="Z254" s="36">
        <f>IFERROR(IF(Y254=0,"",ROUNDUP(Y254/H254,0)*0.00902),"")</f>
        <v>0.1804</v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84.2</v>
      </c>
      <c r="BN254" s="64">
        <f>IFERROR(Y254*I254/H254,"0")</f>
        <v>84.2</v>
      </c>
      <c r="BO254" s="64">
        <f>IFERROR(1/J254*(X254/H254),"0")</f>
        <v>0.15151515151515152</v>
      </c>
      <c r="BP254" s="64">
        <f>IFERROR(1/J254*(Y254/H254),"0")</f>
        <v>0.15151515151515152</v>
      </c>
    </row>
    <row r="255" spans="1:68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99.444444444444443</v>
      </c>
      <c r="Y255" s="549">
        <f>IFERROR(Y250/H250,"0")+IFERROR(Y251/H251,"0")+IFERROR(Y252/H252,"0")+IFERROR(Y253/H253,"0")+IFERROR(Y254/H254,"0")</f>
        <v>100</v>
      </c>
      <c r="Z255" s="549">
        <f>IFERROR(IF(Z250="",0,Z250),"0")+IFERROR(IF(Z251="",0,Z251),"0")+IFERROR(IF(Z252="",0,Z252),"0")+IFERROR(IF(Z253="",0,Z253),"0")+IFERROR(IF(Z254="",0,Z254),"0")</f>
        <v>1.5992000000000002</v>
      </c>
      <c r="AA255" s="550"/>
      <c r="AB255" s="550"/>
      <c r="AC255" s="550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870</v>
      </c>
      <c r="Y256" s="549">
        <f>IFERROR(SUM(Y250:Y254),"0")</f>
        <v>876.00000000000011</v>
      </c>
      <c r="Z256" s="37"/>
      <c r="AA256" s="550"/>
      <c r="AB256" s="550"/>
      <c r="AC256" s="550"/>
    </row>
    <row r="257" spans="1:68" ht="16.5" customHeight="1" x14ac:dyDescent="0.25">
      <c r="A257" s="589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56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2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89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89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89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89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350</v>
      </c>
      <c r="Y289" s="548">
        <f t="shared" si="27"/>
        <v>356.40000000000003</v>
      </c>
      <c r="Z289" s="36">
        <f>IFERROR(IF(Y289=0,"",ROUNDUP(Y289/H289,0)*0.01898),"")</f>
        <v>0.62634000000000001</v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364.09722222222217</v>
      </c>
      <c r="BN289" s="64">
        <f t="shared" si="29"/>
        <v>370.755</v>
      </c>
      <c r="BO289" s="64">
        <f t="shared" si="30"/>
        <v>0.5063657407407407</v>
      </c>
      <c r="BP289" s="64">
        <f t="shared" si="31"/>
        <v>0.515625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200</v>
      </c>
      <c r="Y290" s="548">
        <f t="shared" si="27"/>
        <v>205.20000000000002</v>
      </c>
      <c r="Z290" s="36">
        <f>IFERROR(IF(Y290=0,"",ROUNDUP(Y290/H290,0)*0.01898),"")</f>
        <v>0.36062</v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208.05555555555554</v>
      </c>
      <c r="BN290" s="64">
        <f t="shared" si="29"/>
        <v>213.46499999999997</v>
      </c>
      <c r="BO290" s="64">
        <f t="shared" si="30"/>
        <v>0.28935185185185186</v>
      </c>
      <c r="BP290" s="64">
        <f t="shared" si="31"/>
        <v>0.296875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60</v>
      </c>
      <c r="Y292" s="548">
        <f t="shared" si="27"/>
        <v>60</v>
      </c>
      <c r="Z292" s="36">
        <f>IFERROR(IF(Y292=0,"",ROUNDUP(Y292/H292,0)*0.00902),"")</f>
        <v>0.1353</v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63.15</v>
      </c>
      <c r="BN292" s="64">
        <f t="shared" si="29"/>
        <v>63.15</v>
      </c>
      <c r="BO292" s="64">
        <f t="shared" si="30"/>
        <v>0.11363636363636365</v>
      </c>
      <c r="BP292" s="64">
        <f t="shared" si="31"/>
        <v>0.11363636363636365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528</v>
      </c>
      <c r="Y293" s="548">
        <f t="shared" si="27"/>
        <v>528</v>
      </c>
      <c r="Z293" s="36">
        <f>IFERROR(IF(Y293=0,"",ROUNDUP(Y293/H293,0)*0.00902),"")</f>
        <v>1.1906400000000001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555.72</v>
      </c>
      <c r="BN293" s="64">
        <f t="shared" si="29"/>
        <v>555.72</v>
      </c>
      <c r="BO293" s="64">
        <f t="shared" si="30"/>
        <v>1</v>
      </c>
      <c r="BP293" s="64">
        <f t="shared" si="31"/>
        <v>1</v>
      </c>
    </row>
    <row r="294" spans="1:68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197.92592592592592</v>
      </c>
      <c r="Y294" s="549">
        <f>IFERROR(Y288/H288,"0")+IFERROR(Y289/H289,"0")+IFERROR(Y290/H290,"0")+IFERROR(Y291/H291,"0")+IFERROR(Y292/H292,"0")+IFERROR(Y293/H293,"0")</f>
        <v>199</v>
      </c>
      <c r="Z294" s="549">
        <f>IFERROR(IF(Z288="",0,Z288),"0")+IFERROR(IF(Z289="",0,Z289),"0")+IFERROR(IF(Z290="",0,Z290),"0")+IFERROR(IF(Z291="",0,Z291),"0")+IFERROR(IF(Z292="",0,Z292),"0")+IFERROR(IF(Z293="",0,Z293),"0")</f>
        <v>2.3129</v>
      </c>
      <c r="AA294" s="550"/>
      <c r="AB294" s="550"/>
      <c r="AC294" s="550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1138</v>
      </c>
      <c r="Y295" s="549">
        <f>IFERROR(SUM(Y288:Y293),"0")</f>
        <v>1149.5999999999999</v>
      </c>
      <c r="Z295" s="37"/>
      <c r="AA295" s="550"/>
      <c r="AB295" s="550"/>
      <c r="AC295" s="550"/>
    </row>
    <row r="296" spans="1:68" ht="14.25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300</v>
      </c>
      <c r="Y297" s="548">
        <f t="shared" ref="Y297:Y303" si="32">IFERROR(IF(X297="",0,CEILING((X297/$H297),1)*$H297),"")</f>
        <v>302.40000000000003</v>
      </c>
      <c r="Z297" s="36">
        <f>IFERROR(IF(Y297=0,"",ROUNDUP(Y297/H297,0)*0.00902),"")</f>
        <v>0.64944000000000002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319.28571428571428</v>
      </c>
      <c r="BN297" s="64">
        <f t="shared" ref="BN297:BN303" si="34">IFERROR(Y297*I297/H297,"0")</f>
        <v>321.83999999999997</v>
      </c>
      <c r="BO297" s="64">
        <f t="shared" ref="BO297:BO303" si="35">IFERROR(1/J297*(X297/H297),"0")</f>
        <v>0.54112554112554112</v>
      </c>
      <c r="BP297" s="64">
        <f t="shared" ref="BP297:BP303" si="36">IFERROR(1/J297*(Y297/H297),"0")</f>
        <v>0.54545454545454541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42</v>
      </c>
      <c r="Y300" s="548">
        <f t="shared" si="32"/>
        <v>42</v>
      </c>
      <c r="Z300" s="36">
        <f>IFERROR(IF(Y300=0,"",ROUNDUP(Y300/H300,0)*0.00502),"")</f>
        <v>0.1004</v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44.599999999999994</v>
      </c>
      <c r="BN300" s="64">
        <f t="shared" si="34"/>
        <v>44.599999999999994</v>
      </c>
      <c r="BO300" s="64">
        <f t="shared" si="35"/>
        <v>8.5470085470085472E-2</v>
      </c>
      <c r="BP300" s="64">
        <f t="shared" si="36"/>
        <v>8.5470085470085472E-2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91.428571428571431</v>
      </c>
      <c r="Y304" s="549">
        <f>IFERROR(Y297/H297,"0")+IFERROR(Y298/H298,"0")+IFERROR(Y299/H299,"0")+IFERROR(Y300/H300,"0")+IFERROR(Y301/H301,"0")+IFERROR(Y302/H302,"0")+IFERROR(Y303/H303,"0")</f>
        <v>92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0.74984000000000006</v>
      </c>
      <c r="AA304" s="550"/>
      <c r="AB304" s="550"/>
      <c r="AC304" s="550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342</v>
      </c>
      <c r="Y305" s="549">
        <f>IFERROR(SUM(Y297:Y303),"0")</f>
        <v>344.40000000000003</v>
      </c>
      <c r="Z305" s="37"/>
      <c r="AA305" s="550"/>
      <c r="AB305" s="550"/>
      <c r="AC305" s="550"/>
    </row>
    <row r="306" spans="1:68" ht="14.25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64.102564102564102</v>
      </c>
      <c r="Y318" s="549">
        <f>IFERROR(Y315/H315,"0")+IFERROR(Y316/H316,"0")+IFERROR(Y317/H317,"0")</f>
        <v>65</v>
      </c>
      <c r="Z318" s="549">
        <f>IFERROR(IF(Z315="",0,Z315),"0")+IFERROR(IF(Z316="",0,Z316),"0")+IFERROR(IF(Z317="",0,Z317),"0")</f>
        <v>1.2337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500</v>
      </c>
      <c r="Y319" s="549">
        <f>IFERROR(SUM(Y315:Y317),"0")</f>
        <v>507</v>
      </c>
      <c r="Z319" s="37"/>
      <c r="AA319" s="550"/>
      <c r="AB319" s="550"/>
      <c r="AC319" s="550"/>
    </row>
    <row r="320" spans="1:68" ht="14.25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55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38</v>
      </c>
      <c r="Y324" s="548">
        <f>IFERROR(IF(X324="",0,CEILING((X324/$H324),1)*$H324),"")</f>
        <v>38.25</v>
      </c>
      <c r="Z324" s="36">
        <f>IFERROR(IF(Y324=0,"",ROUNDUP(Y324/H324,0)*0.00651),"")</f>
        <v>9.7650000000000001E-2</v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42.917647058823533</v>
      </c>
      <c r="BN324" s="64">
        <f>IFERROR(Y324*I324/H324,"0")</f>
        <v>43.2</v>
      </c>
      <c r="BO324" s="64">
        <f>IFERROR(1/J324*(X324/H324),"0")</f>
        <v>8.1878905408317187E-2</v>
      </c>
      <c r="BP324" s="64">
        <f>IFERROR(1/J324*(Y324/H324),"0")</f>
        <v>8.241758241758243E-2</v>
      </c>
    </row>
    <row r="325" spans="1:68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14.901960784313726</v>
      </c>
      <c r="Y325" s="549">
        <f>IFERROR(Y321/H321,"0")+IFERROR(Y322/H322,"0")+IFERROR(Y323/H323,"0")+IFERROR(Y324/H324,"0")</f>
        <v>15.000000000000002</v>
      </c>
      <c r="Z325" s="549">
        <f>IFERROR(IF(Z321="",0,Z321),"0")+IFERROR(IF(Z322="",0,Z322),"0")+IFERROR(IF(Z323="",0,Z323),"0")+IFERROR(IF(Z324="",0,Z324),"0")</f>
        <v>9.7650000000000001E-2</v>
      </c>
      <c r="AA325" s="550"/>
      <c r="AB325" s="550"/>
      <c r="AC325" s="550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38</v>
      </c>
      <c r="Y326" s="549">
        <f>IFERROR(SUM(Y321:Y324),"0")</f>
        <v>38.25</v>
      </c>
      <c r="Z326" s="37"/>
      <c r="AA326" s="550"/>
      <c r="AB326" s="550"/>
      <c r="AC326" s="550"/>
    </row>
    <row r="327" spans="1:68" ht="14.25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140</v>
      </c>
      <c r="Y336" s="548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70</v>
      </c>
      <c r="Y337" s="548">
        <f>IFERROR(IF(X337="",0,CEILING((X337/$H337),1)*$H337),"")</f>
        <v>71.400000000000006</v>
      </c>
      <c r="Z337" s="36">
        <f>IFERROR(IF(Y337=0,"",ROUNDUP(Y337/H337,0)*0.00651),"")</f>
        <v>0.22134000000000001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77.999999999999986</v>
      </c>
      <c r="BN337" s="64">
        <f>IFERROR(Y337*I337/H337,"0")</f>
        <v>79.559999999999988</v>
      </c>
      <c r="BO337" s="64">
        <f>IFERROR(1/J337*(X337/H337),"0")</f>
        <v>0.18315018315018314</v>
      </c>
      <c r="BP337" s="64">
        <f>IFERROR(1/J337*(Y337/H337),"0")</f>
        <v>0.18681318681318682</v>
      </c>
    </row>
    <row r="338" spans="1:68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99.999999999999986</v>
      </c>
      <c r="Y338" s="549">
        <f>IFERROR(Y335/H335,"0")+IFERROR(Y336/H336,"0")+IFERROR(Y337/H337,"0")</f>
        <v>101</v>
      </c>
      <c r="Z338" s="549">
        <f>IFERROR(IF(Z335="",0,Z335),"0")+IFERROR(IF(Z336="",0,Z336),"0")+IFERROR(IF(Z337="",0,Z337),"0")</f>
        <v>0.65751000000000004</v>
      </c>
      <c r="AA338" s="550"/>
      <c r="AB338" s="550"/>
      <c r="AC338" s="550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210</v>
      </c>
      <c r="Y339" s="549">
        <f>IFERROR(SUM(Y335:Y337),"0")</f>
        <v>212.10000000000002</v>
      </c>
      <c r="Z339" s="37"/>
      <c r="AA339" s="550"/>
      <c r="AB339" s="550"/>
      <c r="AC339" s="550"/>
    </row>
    <row r="340" spans="1:68" ht="27.75" customHeight="1" x14ac:dyDescent="0.2">
      <c r="A340" s="710" t="s">
        <v>538</v>
      </c>
      <c r="B340" s="711"/>
      <c r="C340" s="711"/>
      <c r="D340" s="711"/>
      <c r="E340" s="711"/>
      <c r="F340" s="711"/>
      <c r="G340" s="711"/>
      <c r="H340" s="711"/>
      <c r="I340" s="711"/>
      <c r="J340" s="711"/>
      <c r="K340" s="711"/>
      <c r="L340" s="711"/>
      <c r="M340" s="711"/>
      <c r="N340" s="711"/>
      <c r="O340" s="711"/>
      <c r="P340" s="711"/>
      <c r="Q340" s="711"/>
      <c r="R340" s="711"/>
      <c r="S340" s="711"/>
      <c r="T340" s="711"/>
      <c r="U340" s="711"/>
      <c r="V340" s="711"/>
      <c r="W340" s="711"/>
      <c r="X340" s="711"/>
      <c r="Y340" s="711"/>
      <c r="Z340" s="711"/>
      <c r="AA340" s="48"/>
      <c r="AB340" s="48"/>
      <c r="AC340" s="48"/>
    </row>
    <row r="341" spans="1:68" ht="16.5" customHeight="1" x14ac:dyDescent="0.25">
      <c r="A341" s="589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720</v>
      </c>
      <c r="Y343" s="548">
        <f t="shared" ref="Y343:Y349" si="37">IFERROR(IF(X343="",0,CEILING((X343/$H343),1)*$H343),"")</f>
        <v>720</v>
      </c>
      <c r="Z343" s="36">
        <f>IFERROR(IF(Y343=0,"",ROUNDUP(Y343/H343,0)*0.02175),"")</f>
        <v>1.044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743.04000000000008</v>
      </c>
      <c r="BN343" s="64">
        <f t="shared" ref="BN343:BN349" si="39">IFERROR(Y343*I343/H343,"0")</f>
        <v>743.04000000000008</v>
      </c>
      <c r="BO343" s="64">
        <f t="shared" ref="BO343:BO349" si="40">IFERROR(1/J343*(X343/H343),"0")</f>
        <v>1</v>
      </c>
      <c r="BP343" s="64">
        <f t="shared" ref="BP343:BP349" si="41">IFERROR(1/J343*(Y343/H343),"0")</f>
        <v>1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2200</v>
      </c>
      <c r="Y344" s="548">
        <f t="shared" si="37"/>
        <v>2205</v>
      </c>
      <c r="Z344" s="36">
        <f>IFERROR(IF(Y344=0,"",ROUNDUP(Y344/H344,0)*0.02175),"")</f>
        <v>3.1972499999999999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2270.4</v>
      </c>
      <c r="BN344" s="64">
        <f t="shared" si="39"/>
        <v>2275.56</v>
      </c>
      <c r="BO344" s="64">
        <f t="shared" si="40"/>
        <v>3.0555555555555554</v>
      </c>
      <c r="BP344" s="64">
        <f t="shared" si="41"/>
        <v>3.0625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50</v>
      </c>
      <c r="Y348" s="548">
        <f t="shared" si="37"/>
        <v>50</v>
      </c>
      <c r="Z348" s="36">
        <f>IFERROR(IF(Y348=0,"",ROUNDUP(Y348/H348,0)*0.00902),"")</f>
        <v>9.0200000000000002E-2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52.1</v>
      </c>
      <c r="BN348" s="64">
        <f t="shared" si="39"/>
        <v>52.1</v>
      </c>
      <c r="BO348" s="64">
        <f t="shared" si="40"/>
        <v>7.575757575757576E-2</v>
      </c>
      <c r="BP348" s="64">
        <f t="shared" si="41"/>
        <v>7.575757575757576E-2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75</v>
      </c>
      <c r="Y349" s="548">
        <f t="shared" si="37"/>
        <v>75</v>
      </c>
      <c r="Z349" s="36">
        <f>IFERROR(IF(Y349=0,"",ROUNDUP(Y349/H349,0)*0.00902),"")</f>
        <v>0.1353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78.150000000000006</v>
      </c>
      <c r="BN349" s="64">
        <f t="shared" si="39"/>
        <v>78.150000000000006</v>
      </c>
      <c r="BO349" s="64">
        <f t="shared" si="40"/>
        <v>0.11363636363636365</v>
      </c>
      <c r="BP349" s="64">
        <f t="shared" si="41"/>
        <v>0.11363636363636365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219.66666666666666</v>
      </c>
      <c r="Y350" s="549">
        <f>IFERROR(Y343/H343,"0")+IFERROR(Y344/H344,"0")+IFERROR(Y345/H345,"0")+IFERROR(Y346/H346,"0")+IFERROR(Y347/H347,"0")+IFERROR(Y348/H348,"0")+IFERROR(Y349/H349,"0")</f>
        <v>220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4.4667500000000002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3045</v>
      </c>
      <c r="Y351" s="549">
        <f>IFERROR(SUM(Y343:Y349),"0")</f>
        <v>3050</v>
      </c>
      <c r="Z351" s="37"/>
      <c r="AA351" s="550"/>
      <c r="AB351" s="550"/>
      <c r="AC351" s="550"/>
    </row>
    <row r="352" spans="1:68" ht="14.25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60</v>
      </c>
      <c r="Y354" s="548">
        <f>IFERROR(IF(X354="",0,CEILING((X354/$H354),1)*$H354),"")</f>
        <v>60</v>
      </c>
      <c r="Z354" s="36">
        <f>IFERROR(IF(Y354=0,"",ROUNDUP(Y354/H354,0)*0.00902),"")</f>
        <v>0.1353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63.15</v>
      </c>
      <c r="BN354" s="64">
        <f>IFERROR(Y354*I354/H354,"0")</f>
        <v>63.15</v>
      </c>
      <c r="BO354" s="64">
        <f>IFERROR(1/J354*(X354/H354),"0")</f>
        <v>0.11363636363636365</v>
      </c>
      <c r="BP354" s="64">
        <f>IFERROR(1/J354*(Y354/H354),"0")</f>
        <v>0.11363636363636365</v>
      </c>
    </row>
    <row r="355" spans="1:68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15</v>
      </c>
      <c r="Y355" s="549">
        <f>IFERROR(Y353/H353,"0")+IFERROR(Y354/H354,"0")</f>
        <v>15</v>
      </c>
      <c r="Z355" s="549">
        <f>IFERROR(IF(Z353="",0,Z353),"0")+IFERROR(IF(Z354="",0,Z354),"0")</f>
        <v>0.1353</v>
      </c>
      <c r="AA355" s="550"/>
      <c r="AB355" s="550"/>
      <c r="AC355" s="550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60</v>
      </c>
      <c r="Y356" s="549">
        <f>IFERROR(SUM(Y353:Y354),"0")</f>
        <v>60</v>
      </c>
      <c r="Z356" s="37"/>
      <c r="AA356" s="550"/>
      <c r="AB356" s="550"/>
      <c r="AC356" s="550"/>
    </row>
    <row r="357" spans="1:68" ht="14.25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750</v>
      </c>
      <c r="Y358" s="548">
        <f>IFERROR(IF(X358="",0,CEILING((X358/$H358),1)*$H358),"")</f>
        <v>756</v>
      </c>
      <c r="Z358" s="36">
        <f>IFERROR(IF(Y358=0,"",ROUNDUP(Y358/H358,0)*0.01898),"")</f>
        <v>1.59432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793.75</v>
      </c>
      <c r="BN358" s="64">
        <f>IFERROR(Y358*I358/H358,"0")</f>
        <v>800.1</v>
      </c>
      <c r="BO358" s="64">
        <f>IFERROR(1/J358*(X358/H358),"0")</f>
        <v>1.3020833333333333</v>
      </c>
      <c r="BP358" s="64">
        <f>IFERROR(1/J358*(Y358/H358),"0")</f>
        <v>1.3125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83.333333333333329</v>
      </c>
      <c r="Y360" s="549">
        <f>IFERROR(Y358/H358,"0")+IFERROR(Y359/H359,"0")</f>
        <v>84</v>
      </c>
      <c r="Z360" s="549">
        <f>IFERROR(IF(Z358="",0,Z358),"0")+IFERROR(IF(Z359="",0,Z359),"0")</f>
        <v>1.59432</v>
      </c>
      <c r="AA360" s="550"/>
      <c r="AB360" s="550"/>
      <c r="AC360" s="550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750</v>
      </c>
      <c r="Y361" s="549">
        <f>IFERROR(SUM(Y358:Y359),"0")</f>
        <v>756</v>
      </c>
      <c r="Z361" s="37"/>
      <c r="AA361" s="550"/>
      <c r="AB361" s="550"/>
      <c r="AC361" s="550"/>
    </row>
    <row r="362" spans="1:68" ht="14.25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710" t="s">
        <v>595</v>
      </c>
      <c r="B387" s="711"/>
      <c r="C387" s="711"/>
      <c r="D387" s="711"/>
      <c r="E387" s="711"/>
      <c r="F387" s="711"/>
      <c r="G387" s="711"/>
      <c r="H387" s="711"/>
      <c r="I387" s="711"/>
      <c r="J387" s="711"/>
      <c r="K387" s="711"/>
      <c r="L387" s="711"/>
      <c r="M387" s="711"/>
      <c r="N387" s="711"/>
      <c r="O387" s="711"/>
      <c r="P387" s="711"/>
      <c r="Q387" s="711"/>
      <c r="R387" s="711"/>
      <c r="S387" s="711"/>
      <c r="T387" s="711"/>
      <c r="U387" s="711"/>
      <c r="V387" s="711"/>
      <c r="W387" s="711"/>
      <c r="X387" s="711"/>
      <c r="Y387" s="711"/>
      <c r="Z387" s="711"/>
      <c r="AA387" s="48"/>
      <c r="AB387" s="48"/>
      <c r="AC387" s="48"/>
    </row>
    <row r="388" spans="1:68" ht="16.5" customHeight="1" x14ac:dyDescent="0.25">
      <c r="A388" s="589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3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0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50</v>
      </c>
      <c r="Y393" s="548">
        <f t="shared" si="42"/>
        <v>54</v>
      </c>
      <c r="Z393" s="36">
        <f>IFERROR(IF(Y393=0,"",ROUNDUP(Y393/H393,0)*0.00902),"")</f>
        <v>9.0200000000000002E-2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51.944444444444443</v>
      </c>
      <c r="BN393" s="64">
        <f t="shared" si="44"/>
        <v>56.099999999999994</v>
      </c>
      <c r="BO393" s="64">
        <f t="shared" si="45"/>
        <v>7.0145903479236812E-2</v>
      </c>
      <c r="BP393" s="64">
        <f t="shared" si="46"/>
        <v>7.575757575757576E-2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50</v>
      </c>
      <c r="Y401" s="549">
        <f>IFERROR(SUM(Y390:Y399),"0")</f>
        <v>54</v>
      </c>
      <c r="Z401" s="37"/>
      <c r="AA401" s="550"/>
      <c r="AB401" s="550"/>
      <c r="AC401" s="550"/>
    </row>
    <row r="402" spans="1:68" ht="14.25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89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89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710" t="s">
        <v>647</v>
      </c>
      <c r="B424" s="711"/>
      <c r="C424" s="711"/>
      <c r="D424" s="711"/>
      <c r="E424" s="711"/>
      <c r="F424" s="711"/>
      <c r="G424" s="711"/>
      <c r="H424" s="711"/>
      <c r="I424" s="711"/>
      <c r="J424" s="711"/>
      <c r="K424" s="711"/>
      <c r="L424" s="711"/>
      <c r="M424" s="711"/>
      <c r="N424" s="711"/>
      <c r="O424" s="711"/>
      <c r="P424" s="711"/>
      <c r="Q424" s="711"/>
      <c r="R424" s="711"/>
      <c r="S424" s="711"/>
      <c r="T424" s="711"/>
      <c r="U424" s="711"/>
      <c r="V424" s="711"/>
      <c r="W424" s="711"/>
      <c r="X424" s="711"/>
      <c r="Y424" s="711"/>
      <c r="Z424" s="711"/>
      <c r="AA424" s="48"/>
      <c r="AB424" s="48"/>
      <c r="AC424" s="48"/>
    </row>
    <row r="425" spans="1:68" ht="16.5" customHeight="1" x14ac:dyDescent="0.25">
      <c r="A425" s="589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7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3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550</v>
      </c>
      <c r="Y430" s="548">
        <f t="shared" si="48"/>
        <v>554.4</v>
      </c>
      <c r="Z430" s="36">
        <f t="shared" si="49"/>
        <v>1.2558</v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587.5</v>
      </c>
      <c r="BN430" s="64">
        <f t="shared" si="51"/>
        <v>592.19999999999993</v>
      </c>
      <c r="BO430" s="64">
        <f t="shared" si="52"/>
        <v>1.0016025641025641</v>
      </c>
      <c r="BP430" s="64">
        <f t="shared" si="53"/>
        <v>1.0096153846153846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550</v>
      </c>
      <c r="Y432" s="548">
        <f t="shared" si="48"/>
        <v>554.4</v>
      </c>
      <c r="Z432" s="36">
        <f t="shared" si="49"/>
        <v>1.2558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587.5</v>
      </c>
      <c r="BN432" s="64">
        <f t="shared" si="51"/>
        <v>592.19999999999993</v>
      </c>
      <c r="BO432" s="64">
        <f t="shared" si="52"/>
        <v>1.0016025641025641</v>
      </c>
      <c r="BP432" s="64">
        <f t="shared" si="53"/>
        <v>1.0096153846153846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208.33333333333331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209.99999999999997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2.5116000000000001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1100</v>
      </c>
      <c r="Y440" s="549">
        <f>IFERROR(SUM(Y427:Y438),"0")</f>
        <v>1108.8</v>
      </c>
      <c r="Z440" s="37"/>
      <c r="AA440" s="550"/>
      <c r="AB440" s="550"/>
      <c r="AC440" s="550"/>
    </row>
    <row r="441" spans="1:68" ht="14.25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1100</v>
      </c>
      <c r="Y442" s="548">
        <f>IFERROR(IF(X442="",0,CEILING((X442/$H442),1)*$H442),"")</f>
        <v>1103.52</v>
      </c>
      <c r="Z442" s="36">
        <f>IFERROR(IF(Y442=0,"",ROUNDUP(Y442/H442,0)*0.01196),"")</f>
        <v>2.4996399999999999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1175</v>
      </c>
      <c r="BN442" s="64">
        <f>IFERROR(Y442*I442/H442,"0")</f>
        <v>1178.76</v>
      </c>
      <c r="BO442" s="64">
        <f>IFERROR(1/J442*(X442/H442),"0")</f>
        <v>2.0032051282051282</v>
      </c>
      <c r="BP442" s="64">
        <f>IFERROR(1/J442*(Y442/H442),"0")</f>
        <v>2.0096153846153846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208.33333333333331</v>
      </c>
      <c r="Y445" s="549">
        <f>IFERROR(Y442/H442,"0")+IFERROR(Y443/H443,"0")+IFERROR(Y444/H444,"0")</f>
        <v>209</v>
      </c>
      <c r="Z445" s="549">
        <f>IFERROR(IF(Z442="",0,Z442),"0")+IFERROR(IF(Z443="",0,Z443),"0")+IFERROR(IF(Z444="",0,Z444),"0")</f>
        <v>2.4996399999999999</v>
      </c>
      <c r="AA445" s="550"/>
      <c r="AB445" s="550"/>
      <c r="AC445" s="550"/>
    </row>
    <row r="446" spans="1:68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1100</v>
      </c>
      <c r="Y446" s="549">
        <f>IFERROR(SUM(Y442:Y444),"0")</f>
        <v>1103.52</v>
      </c>
      <c r="Z446" s="37"/>
      <c r="AA446" s="550"/>
      <c r="AB446" s="550"/>
      <c r="AC446" s="550"/>
    </row>
    <row r="447" spans="1:68" ht="14.25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710" t="s">
        <v>709</v>
      </c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1"/>
      <c r="P462" s="711"/>
      <c r="Q462" s="711"/>
      <c r="R462" s="711"/>
      <c r="S462" s="711"/>
      <c r="T462" s="711"/>
      <c r="U462" s="711"/>
      <c r="V462" s="711"/>
      <c r="W462" s="711"/>
      <c r="X462" s="711"/>
      <c r="Y462" s="711"/>
      <c r="Z462" s="711"/>
      <c r="AA462" s="48"/>
      <c r="AB462" s="48"/>
      <c r="AC462" s="48"/>
    </row>
    <row r="463" spans="1:68" ht="16.5" customHeight="1" x14ac:dyDescent="0.25">
      <c r="A463" s="589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7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8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240</v>
      </c>
      <c r="Y467" s="548">
        <f>IFERROR(IF(X467="",0,CEILING((X467/$H467),1)*$H467),"")</f>
        <v>240</v>
      </c>
      <c r="Z467" s="36">
        <f>IFERROR(IF(Y467=0,"",ROUNDUP(Y467/H467,0)*0.01898),"")</f>
        <v>0.37959999999999999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248.70000000000002</v>
      </c>
      <c r="BN467" s="64">
        <f>IFERROR(Y467*I467/H467,"0")</f>
        <v>248.70000000000002</v>
      </c>
      <c r="BO467" s="64">
        <f>IFERROR(1/J467*(X467/H467),"0")</f>
        <v>0.3125</v>
      </c>
      <c r="BP467" s="64">
        <f>IFERROR(1/J467*(Y467/H467),"0")</f>
        <v>0.3125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20</v>
      </c>
      <c r="Y469" s="549">
        <f>IFERROR(Y465/H465,"0")+IFERROR(Y466/H466,"0")+IFERROR(Y467/H467,"0")+IFERROR(Y468/H468,"0")</f>
        <v>20</v>
      </c>
      <c r="Z469" s="549">
        <f>IFERROR(IF(Z465="",0,Z465),"0")+IFERROR(IF(Z466="",0,Z466),"0")+IFERROR(IF(Z467="",0,Z467),"0")+IFERROR(IF(Z468="",0,Z468),"0")</f>
        <v>0.37959999999999999</v>
      </c>
      <c r="AA469" s="550"/>
      <c r="AB469" s="550"/>
      <c r="AC469" s="550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240</v>
      </c>
      <c r="Y470" s="549">
        <f>IFERROR(SUM(Y465:Y468),"0")</f>
        <v>240</v>
      </c>
      <c r="Z470" s="37"/>
      <c r="AA470" s="550"/>
      <c r="AB470" s="550"/>
      <c r="AC470" s="550"/>
    </row>
    <row r="471" spans="1:68" ht="14.25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600</v>
      </c>
      <c r="Y479" s="548">
        <f>IFERROR(IF(X479="",0,CEILING((X479/$H479),1)*$H479),"")</f>
        <v>600.6</v>
      </c>
      <c r="Z479" s="36">
        <f>IFERROR(IF(Y479=0,"",ROUNDUP(Y479/H479,0)*0.00902),"")</f>
        <v>1.28986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638.57142857142856</v>
      </c>
      <c r="BN479" s="64">
        <f>IFERROR(Y479*I479/H479,"0")</f>
        <v>639.20999999999992</v>
      </c>
      <c r="BO479" s="64">
        <f>IFERROR(1/J479*(X479/H479),"0")</f>
        <v>1.0822510822510822</v>
      </c>
      <c r="BP479" s="64">
        <f>IFERROR(1/J479*(Y479/H479),"0")</f>
        <v>1.0833333333333333</v>
      </c>
    </row>
    <row r="480" spans="1:68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142.85714285714286</v>
      </c>
      <c r="Y480" s="549">
        <f>IFERROR(Y478/H478,"0")+IFERROR(Y479/H479,"0")</f>
        <v>143</v>
      </c>
      <c r="Z480" s="549">
        <f>IFERROR(IF(Z478="",0,Z478),"0")+IFERROR(IF(Z479="",0,Z479),"0")</f>
        <v>1.28986</v>
      </c>
      <c r="AA480" s="550"/>
      <c r="AB480" s="550"/>
      <c r="AC480" s="550"/>
    </row>
    <row r="481" spans="1:68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600</v>
      </c>
      <c r="Y481" s="549">
        <f>IFERROR(SUM(Y478:Y479),"0")</f>
        <v>600.6</v>
      </c>
      <c r="Z481" s="37"/>
      <c r="AA481" s="550"/>
      <c r="AB481" s="550"/>
      <c r="AC481" s="550"/>
    </row>
    <row r="482" spans="1:68" ht="14.25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5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89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8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603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604"/>
      <c r="P496" s="579" t="s">
        <v>750</v>
      </c>
      <c r="Q496" s="580"/>
      <c r="R496" s="580"/>
      <c r="S496" s="580"/>
      <c r="T496" s="580"/>
      <c r="U496" s="580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18015.400000000001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18105.269999999997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604"/>
      <c r="P497" s="579" t="s">
        <v>751</v>
      </c>
      <c r="Q497" s="580"/>
      <c r="R497" s="580"/>
      <c r="S497" s="580"/>
      <c r="T497" s="580"/>
      <c r="U497" s="580"/>
      <c r="V497" s="557"/>
      <c r="W497" s="37" t="s">
        <v>69</v>
      </c>
      <c r="X497" s="549">
        <f>IFERROR(SUM(BM22:BM493),"0")</f>
        <v>18890.812274653446</v>
      </c>
      <c r="Y497" s="549">
        <f>IFERROR(SUM(BN22:BN493),"0")</f>
        <v>18985.289000000001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604"/>
      <c r="P498" s="579" t="s">
        <v>752</v>
      </c>
      <c r="Q498" s="580"/>
      <c r="R498" s="580"/>
      <c r="S498" s="580"/>
      <c r="T498" s="580"/>
      <c r="U498" s="580"/>
      <c r="V498" s="557"/>
      <c r="W498" s="37" t="s">
        <v>753</v>
      </c>
      <c r="X498" s="38">
        <f>ROUNDUP(SUM(BO22:BO493),0)</f>
        <v>30</v>
      </c>
      <c r="Y498" s="38">
        <f>ROUNDUP(SUM(BP22:BP493),0)</f>
        <v>30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604"/>
      <c r="P499" s="579" t="s">
        <v>754</v>
      </c>
      <c r="Q499" s="580"/>
      <c r="R499" s="580"/>
      <c r="S499" s="580"/>
      <c r="T499" s="580"/>
      <c r="U499" s="580"/>
      <c r="V499" s="557"/>
      <c r="W499" s="37" t="s">
        <v>69</v>
      </c>
      <c r="X499" s="549">
        <f>GrossWeightTotal+PalletQtyTotal*25</f>
        <v>19640.812274653446</v>
      </c>
      <c r="Y499" s="549">
        <f>GrossWeightTotalR+PalletQtyTotalR*25</f>
        <v>19735.289000000001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604"/>
      <c r="P500" s="579" t="s">
        <v>755</v>
      </c>
      <c r="Q500" s="580"/>
      <c r="R500" s="580"/>
      <c r="S500" s="580"/>
      <c r="T500" s="580"/>
      <c r="U500" s="580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2726.8352127175658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2739</v>
      </c>
      <c r="Z500" s="37"/>
      <c r="AA500" s="550"/>
      <c r="AB500" s="550"/>
      <c r="AC500" s="550"/>
    </row>
    <row r="501" spans="1:32" ht="14.25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604"/>
      <c r="P501" s="579" t="s">
        <v>756</v>
      </c>
      <c r="Q501" s="580"/>
      <c r="R501" s="580"/>
      <c r="S501" s="580"/>
      <c r="T501" s="580"/>
      <c r="U501" s="580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34.698350000000005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7" t="s">
        <v>99</v>
      </c>
      <c r="D503" s="758"/>
      <c r="E503" s="758"/>
      <c r="F503" s="758"/>
      <c r="G503" s="758"/>
      <c r="H503" s="583"/>
      <c r="I503" s="577" t="s">
        <v>250</v>
      </c>
      <c r="J503" s="758"/>
      <c r="K503" s="758"/>
      <c r="L503" s="758"/>
      <c r="M503" s="758"/>
      <c r="N503" s="758"/>
      <c r="O503" s="758"/>
      <c r="P503" s="758"/>
      <c r="Q503" s="758"/>
      <c r="R503" s="758"/>
      <c r="S503" s="583"/>
      <c r="T503" s="577" t="s">
        <v>538</v>
      </c>
      <c r="U503" s="583"/>
      <c r="V503" s="577" t="s">
        <v>595</v>
      </c>
      <c r="W503" s="758"/>
      <c r="X503" s="583"/>
      <c r="Y503" s="544" t="s">
        <v>647</v>
      </c>
      <c r="Z503" s="577" t="s">
        <v>709</v>
      </c>
      <c r="AA503" s="583"/>
      <c r="AB503" s="52"/>
      <c r="AC503" s="52"/>
      <c r="AF503" s="545"/>
    </row>
    <row r="504" spans="1:32" ht="14.25" customHeight="1" thickTop="1" x14ac:dyDescent="0.2">
      <c r="A504" s="716" t="s">
        <v>759</v>
      </c>
      <c r="B504" s="577" t="s">
        <v>63</v>
      </c>
      <c r="C504" s="577" t="s">
        <v>100</v>
      </c>
      <c r="D504" s="577" t="s">
        <v>117</v>
      </c>
      <c r="E504" s="577" t="s">
        <v>173</v>
      </c>
      <c r="F504" s="577" t="s">
        <v>192</v>
      </c>
      <c r="G504" s="577" t="s">
        <v>222</v>
      </c>
      <c r="H504" s="577" t="s">
        <v>99</v>
      </c>
      <c r="I504" s="577" t="s">
        <v>251</v>
      </c>
      <c r="J504" s="577" t="s">
        <v>292</v>
      </c>
      <c r="K504" s="577" t="s">
        <v>352</v>
      </c>
      <c r="L504" s="577" t="s">
        <v>397</v>
      </c>
      <c r="M504" s="577" t="s">
        <v>413</v>
      </c>
      <c r="N504" s="545"/>
      <c r="O504" s="577" t="s">
        <v>425</v>
      </c>
      <c r="P504" s="577" t="s">
        <v>435</v>
      </c>
      <c r="Q504" s="577" t="s">
        <v>442</v>
      </c>
      <c r="R504" s="577" t="s">
        <v>447</v>
      </c>
      <c r="S504" s="577" t="s">
        <v>528</v>
      </c>
      <c r="T504" s="577" t="s">
        <v>539</v>
      </c>
      <c r="U504" s="577" t="s">
        <v>573</v>
      </c>
      <c r="V504" s="577" t="s">
        <v>596</v>
      </c>
      <c r="W504" s="577" t="s">
        <v>628</v>
      </c>
      <c r="X504" s="577" t="s">
        <v>643</v>
      </c>
      <c r="Y504" s="577" t="s">
        <v>647</v>
      </c>
      <c r="Z504" s="577" t="s">
        <v>709</v>
      </c>
      <c r="AA504" s="577" t="s">
        <v>746</v>
      </c>
      <c r="AB504" s="52"/>
      <c r="AC504" s="52"/>
      <c r="AF504" s="545"/>
    </row>
    <row r="505" spans="1:32" ht="13.5" customHeight="1" thickBot="1" x14ac:dyDescent="0.25">
      <c r="A505" s="717"/>
      <c r="B505" s="578"/>
      <c r="C505" s="578"/>
      <c r="D505" s="578"/>
      <c r="E505" s="578"/>
      <c r="F505" s="578"/>
      <c r="G505" s="578"/>
      <c r="H505" s="578"/>
      <c r="I505" s="578"/>
      <c r="J505" s="578"/>
      <c r="K505" s="578"/>
      <c r="L505" s="578"/>
      <c r="M505" s="578"/>
      <c r="N505" s="545"/>
      <c r="O505" s="578"/>
      <c r="P505" s="578"/>
      <c r="Q505" s="578"/>
      <c r="R505" s="578"/>
      <c r="S505" s="578"/>
      <c r="T505" s="578"/>
      <c r="U505" s="578"/>
      <c r="V505" s="578"/>
      <c r="W505" s="578"/>
      <c r="X505" s="578"/>
      <c r="Y505" s="578"/>
      <c r="Z505" s="578"/>
      <c r="AA505" s="578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245.20000000000002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6571.7999999999993</v>
      </c>
      <c r="E506" s="46">
        <f>IFERROR(Y86*1,"0")+IFERROR(Y87*1,"0")+IFERROR(Y88*1,"0")+IFERROR(Y92*1,"0")+IFERROR(Y93*1,"0")+IFERROR(Y94*1,"0")+IFERROR(Y95*1,"0")</f>
        <v>590.40000000000009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241.2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356.40000000000003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876.00000000000011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2039.25</v>
      </c>
      <c r="S506" s="46">
        <f>IFERROR(Y335*1,"0")+IFERROR(Y336*1,"0")+IFERROR(Y337*1,"0")</f>
        <v>212.10000000000002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3866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2212.3199999999997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840.6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