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EB8F9FC-1625-4D78-B2F7-8E443BA6FA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1" l="1"/>
  <c r="Y494" i="1"/>
  <c r="X494" i="1"/>
  <c r="BP493" i="1"/>
  <c r="BO493" i="1"/>
  <c r="BN493" i="1"/>
  <c r="BM493" i="1"/>
  <c r="Z493" i="1"/>
  <c r="Z494" i="1" s="1"/>
  <c r="Y493" i="1"/>
  <c r="AA506" i="1" s="1"/>
  <c r="P493" i="1"/>
  <c r="X490" i="1"/>
  <c r="Y489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Y480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Y461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N430" i="1"/>
  <c r="BM430" i="1"/>
  <c r="Z430" i="1"/>
  <c r="Y430" i="1"/>
  <c r="BP430" i="1" s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Y381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200" i="1" s="1"/>
  <c r="P191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06" i="1" s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7" i="1" s="1"/>
  <c r="P158" i="1"/>
  <c r="X156" i="1"/>
  <c r="X155" i="1"/>
  <c r="BO154" i="1"/>
  <c r="BM154" i="1"/>
  <c r="Y154" i="1"/>
  <c r="I506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BO141" i="1"/>
  <c r="BM141" i="1"/>
  <c r="Y141" i="1"/>
  <c r="H506" i="1" s="1"/>
  <c r="P141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G506" i="1" s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0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7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06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6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6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496" i="1" s="1"/>
  <c r="X23" i="1"/>
  <c r="X500" i="1" s="1"/>
  <c r="BO22" i="1"/>
  <c r="X498" i="1" s="1"/>
  <c r="BM22" i="1"/>
  <c r="X497" i="1" s="1"/>
  <c r="X499" i="1" s="1"/>
  <c r="Y22" i="1"/>
  <c r="B506" i="1" s="1"/>
  <c r="P22" i="1"/>
  <c r="H10" i="1"/>
  <c r="A9" i="1"/>
  <c r="F10" i="1" s="1"/>
  <c r="D7" i="1"/>
  <c r="Q6" i="1"/>
  <c r="P2" i="1"/>
  <c r="Z127" i="1" l="1"/>
  <c r="H9" i="1"/>
  <c r="A10" i="1"/>
  <c r="Y24" i="1"/>
  <c r="Y32" i="1"/>
  <c r="Y36" i="1"/>
  <c r="Y44" i="1"/>
  <c r="Y48" i="1"/>
  <c r="Y57" i="1"/>
  <c r="Y63" i="1"/>
  <c r="Y69" i="1"/>
  <c r="Y77" i="1"/>
  <c r="Y83" i="1"/>
  <c r="Y90" i="1"/>
  <c r="Y96" i="1"/>
  <c r="Y105" i="1"/>
  <c r="Y111" i="1"/>
  <c r="Y117" i="1"/>
  <c r="Y128" i="1"/>
  <c r="Y132" i="1"/>
  <c r="Y138" i="1"/>
  <c r="Y144" i="1"/>
  <c r="Y150" i="1"/>
  <c r="Y156" i="1"/>
  <c r="Y168" i="1"/>
  <c r="Y174" i="1"/>
  <c r="Y178" i="1"/>
  <c r="Y183" i="1"/>
  <c r="Y189" i="1"/>
  <c r="Y199" i="1"/>
  <c r="Y211" i="1"/>
  <c r="Y217" i="1"/>
  <c r="Y230" i="1"/>
  <c r="Z246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Z263" i="1" s="1"/>
  <c r="BP269" i="1"/>
  <c r="BN269" i="1"/>
  <c r="Z269" i="1"/>
  <c r="Y27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4" i="1"/>
  <c r="Y295" i="1"/>
  <c r="BP288" i="1"/>
  <c r="BN288" i="1"/>
  <c r="Z288" i="1"/>
  <c r="BP292" i="1"/>
  <c r="BN292" i="1"/>
  <c r="Z292" i="1"/>
  <c r="BP370" i="1"/>
  <c r="BN370" i="1"/>
  <c r="Z370" i="1"/>
  <c r="Y372" i="1"/>
  <c r="Y376" i="1"/>
  <c r="BP374" i="1"/>
  <c r="BN374" i="1"/>
  <c r="Z374" i="1"/>
  <c r="Y377" i="1"/>
  <c r="BP391" i="1"/>
  <c r="BN391" i="1"/>
  <c r="Z391" i="1"/>
  <c r="BP395" i="1"/>
  <c r="BN395" i="1"/>
  <c r="Z395" i="1"/>
  <c r="Z400" i="1" s="1"/>
  <c r="BP399" i="1"/>
  <c r="BN399" i="1"/>
  <c r="Z399" i="1"/>
  <c r="Y401" i="1"/>
  <c r="Y406" i="1"/>
  <c r="BP403" i="1"/>
  <c r="BN403" i="1"/>
  <c r="Z403" i="1"/>
  <c r="Z405" i="1" s="1"/>
  <c r="Y405" i="1"/>
  <c r="P506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Z89" i="1" s="1"/>
  <c r="BN86" i="1"/>
  <c r="BP86" i="1"/>
  <c r="Z88" i="1"/>
  <c r="BN88" i="1"/>
  <c r="Y89" i="1"/>
  <c r="Z92" i="1"/>
  <c r="Z96" i="1" s="1"/>
  <c r="BN92" i="1"/>
  <c r="BP92" i="1"/>
  <c r="Z94" i="1"/>
  <c r="BN94" i="1"/>
  <c r="F506" i="1"/>
  <c r="Z101" i="1"/>
  <c r="Z104" i="1" s="1"/>
  <c r="BN101" i="1"/>
  <c r="Z103" i="1"/>
  <c r="BN103" i="1"/>
  <c r="Y104" i="1"/>
  <c r="Z107" i="1"/>
  <c r="BN107" i="1"/>
  <c r="BP107" i="1"/>
  <c r="Z109" i="1"/>
  <c r="BN109" i="1"/>
  <c r="Z113" i="1"/>
  <c r="Z117" i="1" s="1"/>
  <c r="BN113" i="1"/>
  <c r="BP113" i="1"/>
  <c r="Z115" i="1"/>
  <c r="BN115" i="1"/>
  <c r="Z126" i="1"/>
  <c r="BN126" i="1"/>
  <c r="Y127" i="1"/>
  <c r="Z130" i="1"/>
  <c r="Z132" i="1" s="1"/>
  <c r="BN130" i="1"/>
  <c r="BP130" i="1"/>
  <c r="Z136" i="1"/>
  <c r="Z137" i="1" s="1"/>
  <c r="BN136" i="1"/>
  <c r="Z141" i="1"/>
  <c r="BN141" i="1"/>
  <c r="BP141" i="1"/>
  <c r="Z142" i="1"/>
  <c r="BN142" i="1"/>
  <c r="Y143" i="1"/>
  <c r="Z146" i="1"/>
  <c r="BN146" i="1"/>
  <c r="BP146" i="1"/>
  <c r="Z148" i="1"/>
  <c r="BN148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Z170" i="1"/>
  <c r="BN170" i="1"/>
  <c r="BP170" i="1"/>
  <c r="Z172" i="1"/>
  <c r="BN172" i="1"/>
  <c r="Z176" i="1"/>
  <c r="Z177" i="1" s="1"/>
  <c r="BN176" i="1"/>
  <c r="BP176" i="1"/>
  <c r="Z181" i="1"/>
  <c r="Z183" i="1" s="1"/>
  <c r="BN181" i="1"/>
  <c r="BP181" i="1"/>
  <c r="Y184" i="1"/>
  <c r="Z187" i="1"/>
  <c r="Z188" i="1" s="1"/>
  <c r="BN187" i="1"/>
  <c r="Z191" i="1"/>
  <c r="BN191" i="1"/>
  <c r="BP191" i="1"/>
  <c r="Z193" i="1"/>
  <c r="BN193" i="1"/>
  <c r="Z195" i="1"/>
  <c r="BN195" i="1"/>
  <c r="Z197" i="1"/>
  <c r="BN197" i="1"/>
  <c r="Z203" i="1"/>
  <c r="Z211" i="1" s="1"/>
  <c r="BN203" i="1"/>
  <c r="Z205" i="1"/>
  <c r="BN205" i="1"/>
  <c r="Z207" i="1"/>
  <c r="BN207" i="1"/>
  <c r="Z209" i="1"/>
  <c r="BN209" i="1"/>
  <c r="Z215" i="1"/>
  <c r="Z216" i="1" s="1"/>
  <c r="BN215" i="1"/>
  <c r="K506" i="1"/>
  <c r="Z221" i="1"/>
  <c r="Z230" i="1" s="1"/>
  <c r="BN221" i="1"/>
  <c r="Z223" i="1"/>
  <c r="BN223" i="1"/>
  <c r="Z225" i="1"/>
  <c r="BN225" i="1"/>
  <c r="Z227" i="1"/>
  <c r="BN227" i="1"/>
  <c r="Y231" i="1"/>
  <c r="Y247" i="1"/>
  <c r="BP244" i="1"/>
  <c r="BN244" i="1"/>
  <c r="Z244" i="1"/>
  <c r="BP253" i="1"/>
  <c r="BN253" i="1"/>
  <c r="Z253" i="1"/>
  <c r="BP262" i="1"/>
  <c r="BN262" i="1"/>
  <c r="Z262" i="1"/>
  <c r="Y264" i="1"/>
  <c r="O506" i="1"/>
  <c r="Y270" i="1"/>
  <c r="BP267" i="1"/>
  <c r="BN267" i="1"/>
  <c r="Z267" i="1"/>
  <c r="Z270" i="1" s="1"/>
  <c r="BP290" i="1"/>
  <c r="BN290" i="1"/>
  <c r="Z290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19" i="1"/>
  <c r="BP322" i="1"/>
  <c r="BN322" i="1"/>
  <c r="Z322" i="1"/>
  <c r="BP330" i="1"/>
  <c r="BN330" i="1"/>
  <c r="Z330" i="1"/>
  <c r="Y332" i="1"/>
  <c r="S506" i="1"/>
  <c r="Y338" i="1"/>
  <c r="BP335" i="1"/>
  <c r="BN335" i="1"/>
  <c r="Z335" i="1"/>
  <c r="Z338" i="1" s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Z360" i="1"/>
  <c r="BP416" i="1"/>
  <c r="BN416" i="1"/>
  <c r="Z416" i="1"/>
  <c r="Y418" i="1"/>
  <c r="Y422" i="1"/>
  <c r="BP421" i="1"/>
  <c r="BN421" i="1"/>
  <c r="Z421" i="1"/>
  <c r="Z422" i="1" s="1"/>
  <c r="Y423" i="1"/>
  <c r="Y506" i="1"/>
  <c r="Y439" i="1"/>
  <c r="Y440" i="1"/>
  <c r="BP427" i="1"/>
  <c r="BN427" i="1"/>
  <c r="Z427" i="1"/>
  <c r="BP432" i="1"/>
  <c r="BN432" i="1"/>
  <c r="Z432" i="1"/>
  <c r="BP436" i="1"/>
  <c r="BN436" i="1"/>
  <c r="Z436" i="1"/>
  <c r="BP444" i="1"/>
  <c r="BN444" i="1"/>
  <c r="Z444" i="1"/>
  <c r="Y446" i="1"/>
  <c r="Y455" i="1"/>
  <c r="BP448" i="1"/>
  <c r="BN448" i="1"/>
  <c r="Z448" i="1"/>
  <c r="Y454" i="1"/>
  <c r="BP452" i="1"/>
  <c r="BN452" i="1"/>
  <c r="Z452" i="1"/>
  <c r="X506" i="1"/>
  <c r="L506" i="1"/>
  <c r="Y256" i="1"/>
  <c r="M506" i="1"/>
  <c r="Y263" i="1"/>
  <c r="BP293" i="1"/>
  <c r="BN293" i="1"/>
  <c r="Z293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Y350" i="1"/>
  <c r="BP343" i="1"/>
  <c r="BN343" i="1"/>
  <c r="Z343" i="1"/>
  <c r="BP347" i="1"/>
  <c r="BN347" i="1"/>
  <c r="Z347" i="1"/>
  <c r="BP359" i="1"/>
  <c r="BN359" i="1"/>
  <c r="Z359" i="1"/>
  <c r="Y361" i="1"/>
  <c r="Y364" i="1"/>
  <c r="BP363" i="1"/>
  <c r="BN363" i="1"/>
  <c r="Z363" i="1"/>
  <c r="Z364" i="1" s="1"/>
  <c r="Y365" i="1"/>
  <c r="U506" i="1"/>
  <c r="Y371" i="1"/>
  <c r="BP368" i="1"/>
  <c r="BN368" i="1"/>
  <c r="Z368" i="1"/>
  <c r="Z371" i="1" s="1"/>
  <c r="BP375" i="1"/>
  <c r="BN375" i="1"/>
  <c r="Z375" i="1"/>
  <c r="Y382" i="1"/>
  <c r="BP379" i="1"/>
  <c r="BN379" i="1"/>
  <c r="Z379" i="1"/>
  <c r="Z381" i="1" s="1"/>
  <c r="V506" i="1"/>
  <c r="BP393" i="1"/>
  <c r="BN393" i="1"/>
  <c r="Z393" i="1"/>
  <c r="BP397" i="1"/>
  <c r="BN397" i="1"/>
  <c r="Z397" i="1"/>
  <c r="BP414" i="1"/>
  <c r="BN414" i="1"/>
  <c r="Z414" i="1"/>
  <c r="Z417" i="1" s="1"/>
  <c r="BP429" i="1"/>
  <c r="BN429" i="1"/>
  <c r="Z429" i="1"/>
  <c r="BP466" i="1"/>
  <c r="BN466" i="1"/>
  <c r="Z466" i="1"/>
  <c r="Z469" i="1" s="1"/>
  <c r="Z506" i="1"/>
  <c r="Y470" i="1"/>
  <c r="BP473" i="1"/>
  <c r="BN473" i="1"/>
  <c r="Z473" i="1"/>
  <c r="Z480" i="1"/>
  <c r="T506" i="1"/>
  <c r="Y400" i="1"/>
  <c r="W506" i="1"/>
  <c r="Y411" i="1"/>
  <c r="BP434" i="1"/>
  <c r="BN434" i="1"/>
  <c r="Z434" i="1"/>
  <c r="BP438" i="1"/>
  <c r="BN438" i="1"/>
  <c r="Z438" i="1"/>
  <c r="Y445" i="1"/>
  <c r="BP442" i="1"/>
  <c r="BN442" i="1"/>
  <c r="Z442" i="1"/>
  <c r="Z445" i="1" s="1"/>
  <c r="BP450" i="1"/>
  <c r="BN450" i="1"/>
  <c r="Z450" i="1"/>
  <c r="Z460" i="1"/>
  <c r="BP458" i="1"/>
  <c r="BN458" i="1"/>
  <c r="Z458" i="1"/>
  <c r="Y469" i="1"/>
  <c r="BP468" i="1"/>
  <c r="BN468" i="1"/>
  <c r="Z468" i="1"/>
  <c r="Y476" i="1"/>
  <c r="BP472" i="1"/>
  <c r="BN472" i="1"/>
  <c r="Z472" i="1"/>
  <c r="Z475" i="1" s="1"/>
  <c r="Y475" i="1"/>
  <c r="BP479" i="1"/>
  <c r="BN479" i="1"/>
  <c r="Z479" i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95" i="1"/>
  <c r="Y500" i="1" l="1"/>
  <c r="Y497" i="1"/>
  <c r="Z294" i="1"/>
  <c r="Y496" i="1"/>
  <c r="Z350" i="1"/>
  <c r="Z304" i="1"/>
  <c r="Z454" i="1"/>
  <c r="Z439" i="1"/>
  <c r="Z318" i="1"/>
  <c r="Z312" i="1"/>
  <c r="Z199" i="1"/>
  <c r="Z173" i="1"/>
  <c r="Z149" i="1"/>
  <c r="Z143" i="1"/>
  <c r="Z110" i="1"/>
  <c r="Z43" i="1"/>
  <c r="Z501" i="1" s="1"/>
  <c r="Z31" i="1"/>
  <c r="Y498" i="1"/>
  <c r="Z376" i="1"/>
  <c r="Y499" i="1" l="1"/>
</calcChain>
</file>

<file path=xl/sharedStrings.xml><?xml version="1.0" encoding="utf-8"?>
<sst xmlns="http://schemas.openxmlformats.org/spreadsheetml/2006/main" count="2382" uniqueCount="776">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</sst>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topLeftCell="A489" zoomScaleNormal="100" zoomScaleSheetLayoutView="100" workbookViewId="0">
      <selection activeCell="Z502" sqref="Z502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3" t="s">
        <v>0</v>
      </c>
      <c r="E1" s="577"/>
      <c r="F1" s="577"/>
      <c r="G1" s="12" t="s">
        <v>1</v>
      </c>
      <c r="H1" s="623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7" t="s">
        <v>8</v>
      </c>
      <c r="B5" s="668"/>
      <c r="C5" s="669"/>
      <c r="D5" s="630"/>
      <c r="E5" s="631"/>
      <c r="F5" s="838" t="s">
        <v>9</v>
      </c>
      <c r="G5" s="669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45953</v>
      </c>
      <c r="R5" s="666"/>
      <c r="T5" s="707" t="s">
        <v>11</v>
      </c>
      <c r="U5" s="708"/>
      <c r="V5" s="710" t="s">
        <v>12</v>
      </c>
      <c r="W5" s="666"/>
      <c r="AB5" s="51"/>
      <c r="AC5" s="51"/>
      <c r="AD5" s="51"/>
      <c r="AE5" s="51"/>
    </row>
    <row r="6" spans="1:32" s="541" customFormat="1" ht="24" customHeight="1" x14ac:dyDescent="0.2">
      <c r="A6" s="667" t="s">
        <v>13</v>
      </c>
      <c r="B6" s="668"/>
      <c r="C6" s="669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6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Четверг</v>
      </c>
      <c r="R6" s="552"/>
      <c r="T6" s="716" t="s">
        <v>16</v>
      </c>
      <c r="U6" s="708"/>
      <c r="V6" s="763" t="s">
        <v>17</v>
      </c>
      <c r="W6" s="626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61"/>
      <c r="U7" s="708"/>
      <c r="V7" s="764"/>
      <c r="W7" s="765"/>
      <c r="AB7" s="51"/>
      <c r="AC7" s="51"/>
      <c r="AD7" s="51"/>
      <c r="AE7" s="51"/>
    </row>
    <row r="8" spans="1:32" s="541" customFormat="1" ht="25.5" customHeight="1" x14ac:dyDescent="0.2">
      <c r="A8" s="871" t="s">
        <v>18</v>
      </c>
      <c r="B8" s="565"/>
      <c r="C8" s="566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5">
        <v>0.41666666666666669</v>
      </c>
      <c r="R8" s="608"/>
      <c r="T8" s="561"/>
      <c r="U8" s="708"/>
      <c r="V8" s="764"/>
      <c r="W8" s="765"/>
      <c r="AB8" s="51"/>
      <c r="AC8" s="51"/>
      <c r="AD8" s="51"/>
      <c r="AE8" s="51"/>
    </row>
    <row r="9" spans="1:32" s="541" customFormat="1" ht="39.950000000000003" customHeight="1" x14ac:dyDescent="0.2">
      <c r="A9" s="6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5"/>
      <c r="E9" s="563"/>
      <c r="F9" s="6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2" t="str">
        <f>IF(AND($A$9="Тип доверенности/получателя при получении в адресе перегруза:",$D$9="Разовая доверенность"),"Введите ФИО","")</f>
        <v/>
      </c>
      <c r="I9" s="563"/>
      <c r="J9" s="5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3"/>
      <c r="L9" s="563"/>
      <c r="M9" s="563"/>
      <c r="N9" s="539"/>
      <c r="P9" s="26" t="s">
        <v>21</v>
      </c>
      <c r="Q9" s="662"/>
      <c r="R9" s="663"/>
      <c r="T9" s="561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5"/>
      <c r="E10" s="563"/>
      <c r="F10" s="6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6" t="str">
        <f>IFERROR(VLOOKUP($D$10,Proxy,2,FALSE),"")</f>
        <v/>
      </c>
      <c r="I10" s="561"/>
      <c r="J10" s="561"/>
      <c r="K10" s="561"/>
      <c r="L10" s="561"/>
      <c r="M10" s="561"/>
      <c r="N10" s="540"/>
      <c r="P10" s="26" t="s">
        <v>22</v>
      </c>
      <c r="Q10" s="717"/>
      <c r="R10" s="718"/>
      <c r="U10" s="24" t="s">
        <v>23</v>
      </c>
      <c r="V10" s="625" t="s">
        <v>24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803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6" t="s">
        <v>29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9"/>
      <c r="N12" s="62"/>
      <c r="P12" s="24" t="s">
        <v>30</v>
      </c>
      <c r="Q12" s="675"/>
      <c r="R12" s="608"/>
      <c r="S12" s="23"/>
      <c r="U12" s="24"/>
      <c r="V12" s="577"/>
      <c r="W12" s="561"/>
      <c r="AB12" s="51"/>
      <c r="AC12" s="51"/>
      <c r="AD12" s="51"/>
      <c r="AE12" s="51"/>
    </row>
    <row r="13" spans="1:32" s="541" customFormat="1" ht="23.25" customHeight="1" x14ac:dyDescent="0.2">
      <c r="A13" s="706" t="s">
        <v>31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9"/>
      <c r="N13" s="62"/>
      <c r="O13" s="26"/>
      <c r="P13" s="26" t="s">
        <v>32</v>
      </c>
      <c r="Q13" s="803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6" t="s">
        <v>33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2" t="s">
        <v>34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9"/>
      <c r="N15" s="63"/>
      <c r="P15" s="695" t="s">
        <v>35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2" t="s">
        <v>38</v>
      </c>
      <c r="D17" s="588" t="s">
        <v>39</v>
      </c>
      <c r="E17" s="649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8"/>
      <c r="R17" s="648"/>
      <c r="S17" s="648"/>
      <c r="T17" s="649"/>
      <c r="U17" s="868" t="s">
        <v>51</v>
      </c>
      <c r="V17" s="669"/>
      <c r="W17" s="588" t="s">
        <v>52</v>
      </c>
      <c r="X17" s="588" t="s">
        <v>53</v>
      </c>
      <c r="Y17" s="869" t="s">
        <v>54</v>
      </c>
      <c r="Z17" s="776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3"/>
      <c r="AF17" s="834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50"/>
      <c r="E18" s="652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0"/>
      <c r="Q18" s="651"/>
      <c r="R18" s="651"/>
      <c r="S18" s="651"/>
      <c r="T18" s="652"/>
      <c r="U18" s="67" t="s">
        <v>61</v>
      </c>
      <c r="V18" s="67" t="s">
        <v>62</v>
      </c>
      <c r="W18" s="589"/>
      <c r="X18" s="589"/>
      <c r="Y18" s="870"/>
      <c r="Z18" s="777"/>
      <c r="AA18" s="755"/>
      <c r="AB18" s="755"/>
      <c r="AC18" s="755"/>
      <c r="AD18" s="835"/>
      <c r="AE18" s="836"/>
      <c r="AF18" s="837"/>
      <c r="AG18" s="66"/>
      <c r="BD18" s="65"/>
    </row>
    <row r="19" spans="1:68" ht="27.75" customHeight="1" x14ac:dyDescent="0.2">
      <c r="A19" s="604" t="s">
        <v>63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customHeight="1" x14ac:dyDescent="0.25">
      <c r="A20" s="56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2"/>
      <c r="AB20" s="542"/>
      <c r="AC20" s="542"/>
    </row>
    <row r="21" spans="1:68" ht="14.25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3"/>
      <c r="AB21" s="543"/>
      <c r="AC21" s="54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3"/>
      <c r="AB25" s="543"/>
      <c r="AC25" s="54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51">
        <v>4680115887350</v>
      </c>
      <c r="E28" s="55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51">
        <v>4680115885905</v>
      </c>
      <c r="E29" s="55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51">
        <v>4607091388244</v>
      </c>
      <c r="E30" s="55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4"/>
      <c r="R30" s="554"/>
      <c r="S30" s="554"/>
      <c r="T30" s="555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8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69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customHeight="1" x14ac:dyDescent="0.25">
      <c r="A33" s="560" t="s">
        <v>93</v>
      </c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1"/>
      <c r="Y33" s="561"/>
      <c r="Z33" s="561"/>
      <c r="AA33" s="543"/>
      <c r="AB33" s="543"/>
      <c r="AC33" s="543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51">
        <v>4607091388503</v>
      </c>
      <c r="E34" s="55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4"/>
      <c r="R34" s="554"/>
      <c r="S34" s="554"/>
      <c r="T34" s="555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8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9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customHeight="1" x14ac:dyDescent="0.2">
      <c r="A37" s="604" t="s">
        <v>99</v>
      </c>
      <c r="B37" s="605"/>
      <c r="C37" s="605"/>
      <c r="D37" s="605"/>
      <c r="E37" s="605"/>
      <c r="F37" s="605"/>
      <c r="G37" s="605"/>
      <c r="H37" s="605"/>
      <c r="I37" s="605"/>
      <c r="J37" s="605"/>
      <c r="K37" s="605"/>
      <c r="L37" s="605"/>
      <c r="M37" s="605"/>
      <c r="N37" s="605"/>
      <c r="O37" s="605"/>
      <c r="P37" s="605"/>
      <c r="Q37" s="605"/>
      <c r="R37" s="605"/>
      <c r="S37" s="605"/>
      <c r="T37" s="605"/>
      <c r="U37" s="605"/>
      <c r="V37" s="605"/>
      <c r="W37" s="605"/>
      <c r="X37" s="605"/>
      <c r="Y37" s="605"/>
      <c r="Z37" s="605"/>
      <c r="AA37" s="48"/>
      <c r="AB37" s="48"/>
      <c r="AC37" s="48"/>
    </row>
    <row r="38" spans="1:68" ht="16.5" customHeight="1" x14ac:dyDescent="0.25">
      <c r="A38" s="567" t="s">
        <v>100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42"/>
      <c r="AB38" s="542"/>
      <c r="AC38" s="542"/>
    </row>
    <row r="39" spans="1:68" ht="14.25" customHeight="1" x14ac:dyDescent="0.25">
      <c r="A39" s="560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3"/>
      <c r="AB39" s="543"/>
      <c r="AC39" s="543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51">
        <v>4607091385670</v>
      </c>
      <c r="E40" s="55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4"/>
      <c r="R40" s="554"/>
      <c r="S40" s="554"/>
      <c r="T40" s="555"/>
      <c r="U40" s="34"/>
      <c r="V40" s="34"/>
      <c r="W40" s="35" t="s">
        <v>69</v>
      </c>
      <c r="X40" s="547">
        <v>0</v>
      </c>
      <c r="Y40" s="548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51">
        <v>4607091385687</v>
      </c>
      <c r="E41" s="55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7">
        <v>0</v>
      </c>
      <c r="Y41" s="548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51">
        <v>4680115882539</v>
      </c>
      <c r="E42" s="55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8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69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9">
        <f>IFERROR(X40/H40,"0")+IFERROR(X41/H41,"0")+IFERROR(X42/H42,"0")</f>
        <v>0</v>
      </c>
      <c r="Y43" s="549">
        <f>IFERROR(Y40/H40,"0")+IFERROR(Y41/H41,"0")+IFERROR(Y42/H42,"0")</f>
        <v>0</v>
      </c>
      <c r="Z43" s="549">
        <f>IFERROR(IF(Z40="",0,Z40),"0")+IFERROR(IF(Z41="",0,Z41),"0")+IFERROR(IF(Z42="",0,Z42),"0")</f>
        <v>0</v>
      </c>
      <c r="AA43" s="550"/>
      <c r="AB43" s="550"/>
      <c r="AC43" s="550"/>
    </row>
    <row r="44" spans="1:68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9">
        <f>IFERROR(SUM(X40:X42),"0")</f>
        <v>0</v>
      </c>
      <c r="Y44" s="549">
        <f>IFERROR(SUM(Y40:Y42),"0")</f>
        <v>0</v>
      </c>
      <c r="Z44" s="37"/>
      <c r="AA44" s="550"/>
      <c r="AB44" s="550"/>
      <c r="AC44" s="550"/>
    </row>
    <row r="45" spans="1:68" ht="14.25" customHeight="1" x14ac:dyDescent="0.25">
      <c r="A45" s="560" t="s">
        <v>73</v>
      </c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43"/>
      <c r="AB45" s="543"/>
      <c r="AC45" s="543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51">
        <v>4680115884915</v>
      </c>
      <c r="E46" s="55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4"/>
      <c r="R46" s="554"/>
      <c r="S46" s="554"/>
      <c r="T46" s="555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8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9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customHeight="1" x14ac:dyDescent="0.25">
      <c r="A49" s="567" t="s">
        <v>117</v>
      </c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42"/>
      <c r="AB49" s="542"/>
      <c r="AC49" s="542"/>
    </row>
    <row r="50" spans="1:68" ht="14.25" customHeight="1" x14ac:dyDescent="0.25">
      <c r="A50" s="560" t="s">
        <v>101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3"/>
      <c r="AB50" s="543"/>
      <c r="AC50" s="543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51">
        <v>4680115885882</v>
      </c>
      <c r="E51" s="55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4"/>
      <c r="R51" s="554"/>
      <c r="S51" s="554"/>
      <c r="T51" s="555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51">
        <v>4680115881426</v>
      </c>
      <c r="E52" s="55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7">
        <v>0</v>
      </c>
      <c r="Y52" s="548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51">
        <v>4680115880283</v>
      </c>
      <c r="E53" s="55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4"/>
      <c r="R53" s="554"/>
      <c r="S53" s="554"/>
      <c r="T53" s="555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51">
        <v>4680115881525</v>
      </c>
      <c r="E54" s="55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4"/>
      <c r="R54" s="554"/>
      <c r="S54" s="554"/>
      <c r="T54" s="555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51">
        <v>4680115885899</v>
      </c>
      <c r="E55" s="55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4"/>
      <c r="R55" s="554"/>
      <c r="S55" s="554"/>
      <c r="T55" s="555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51">
        <v>4680115881419</v>
      </c>
      <c r="E56" s="55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7">
        <v>0</v>
      </c>
      <c r="Y56" s="548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8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9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9">
        <f>IFERROR(X51/H51,"0")+IFERROR(X52/H52,"0")+IFERROR(X53/H53,"0")+IFERROR(X54/H54,"0")+IFERROR(X55/H55,"0")+IFERROR(X56/H56,"0")</f>
        <v>0</v>
      </c>
      <c r="Y57" s="549">
        <f>IFERROR(Y51/H51,"0")+IFERROR(Y52/H52,"0")+IFERROR(Y53/H53,"0")+IFERROR(Y54/H54,"0")+IFERROR(Y55/H55,"0")+IFERROR(Y56/H56,"0")</f>
        <v>0</v>
      </c>
      <c r="Z57" s="549">
        <f>IFERROR(IF(Z51="",0,Z51),"0")+IFERROR(IF(Z52="",0,Z52),"0")+IFERROR(IF(Z53="",0,Z53),"0")+IFERROR(IF(Z54="",0,Z54),"0")+IFERROR(IF(Z55="",0,Z55),"0")+IFERROR(IF(Z56="",0,Z56),"0")</f>
        <v>0</v>
      </c>
      <c r="AA57" s="550"/>
      <c r="AB57" s="550"/>
      <c r="AC57" s="550"/>
    </row>
    <row r="58" spans="1:68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9">
        <f>IFERROR(SUM(X51:X56),"0")</f>
        <v>0</v>
      </c>
      <c r="Y58" s="549">
        <f>IFERROR(SUM(Y51:Y56),"0")</f>
        <v>0</v>
      </c>
      <c r="Z58" s="37"/>
      <c r="AA58" s="550"/>
      <c r="AB58" s="550"/>
      <c r="AC58" s="550"/>
    </row>
    <row r="59" spans="1:68" ht="14.25" customHeight="1" x14ac:dyDescent="0.25">
      <c r="A59" s="560" t="s">
        <v>136</v>
      </c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43"/>
      <c r="AB59" s="543"/>
      <c r="AC59" s="543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51">
        <v>4680115881440</v>
      </c>
      <c r="E60" s="55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4"/>
      <c r="R60" s="554"/>
      <c r="S60" s="554"/>
      <c r="T60" s="555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51">
        <v>4680115885950</v>
      </c>
      <c r="E61" s="55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51">
        <v>4680115881433</v>
      </c>
      <c r="E62" s="55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8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69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9">
        <f>IFERROR(X60/H60,"0")+IFERROR(X61/H61,"0")+IFERROR(X62/H62,"0")</f>
        <v>0</v>
      </c>
      <c r="Y63" s="549">
        <f>IFERROR(Y60/H60,"0")+IFERROR(Y61/H61,"0")+IFERROR(Y62/H62,"0")</f>
        <v>0</v>
      </c>
      <c r="Z63" s="549">
        <f>IFERROR(IF(Z60="",0,Z60),"0")+IFERROR(IF(Z61="",0,Z61),"0")+IFERROR(IF(Z62="",0,Z62),"0")</f>
        <v>0</v>
      </c>
      <c r="AA63" s="550"/>
      <c r="AB63" s="550"/>
      <c r="AC63" s="550"/>
    </row>
    <row r="64" spans="1:68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9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9">
        <f>IFERROR(SUM(X60:X62),"0")</f>
        <v>0</v>
      </c>
      <c r="Y64" s="549">
        <f>IFERROR(SUM(Y60:Y62),"0")</f>
        <v>0</v>
      </c>
      <c r="Z64" s="37"/>
      <c r="AA64" s="550"/>
      <c r="AB64" s="550"/>
      <c r="AC64" s="550"/>
    </row>
    <row r="65" spans="1:68" ht="14.25" customHeight="1" x14ac:dyDescent="0.25">
      <c r="A65" s="560" t="s">
        <v>64</v>
      </c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61"/>
      <c r="Z65" s="561"/>
      <c r="AA65" s="543"/>
      <c r="AB65" s="543"/>
      <c r="AC65" s="543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51">
        <v>4680115885073</v>
      </c>
      <c r="E66" s="55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4"/>
      <c r="R66" s="554"/>
      <c r="S66" s="554"/>
      <c r="T66" s="555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51">
        <v>4680115885059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51">
        <v>4680115885097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8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69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9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customHeight="1" x14ac:dyDescent="0.25">
      <c r="A71" s="560" t="s">
        <v>73</v>
      </c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561"/>
      <c r="V71" s="561"/>
      <c r="W71" s="561"/>
      <c r="X71" s="561"/>
      <c r="Y71" s="561"/>
      <c r="Z71" s="561"/>
      <c r="AA71" s="543"/>
      <c r="AB71" s="543"/>
      <c r="AC71" s="543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51">
        <v>4680115881891</v>
      </c>
      <c r="E72" s="55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4"/>
      <c r="R72" s="554"/>
      <c r="S72" s="554"/>
      <c r="T72" s="555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51">
        <v>4680115885769</v>
      </c>
      <c r="E73" s="55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51">
        <v>4680115884311</v>
      </c>
      <c r="E74" s="55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7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51">
        <v>4680115885929</v>
      </c>
      <c r="E75" s="55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51">
        <v>4680115884403</v>
      </c>
      <c r="E76" s="55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8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69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9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customHeight="1" x14ac:dyDescent="0.25">
      <c r="A79" s="560" t="s">
        <v>166</v>
      </c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43"/>
      <c r="AB79" s="543"/>
      <c r="AC79" s="543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51">
        <v>4680115881532</v>
      </c>
      <c r="E80" s="55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4"/>
      <c r="R80" s="554"/>
      <c r="S80" s="554"/>
      <c r="T80" s="555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51">
        <v>4680115881464</v>
      </c>
      <c r="E81" s="55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8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9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9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9">
        <f>IFERROR(SUM(X80:X81),"0")</f>
        <v>0</v>
      </c>
      <c r="Y83" s="549">
        <f>IFERROR(SUM(Y80:Y81),"0")</f>
        <v>0</v>
      </c>
      <c r="Z83" s="37"/>
      <c r="AA83" s="550"/>
      <c r="AB83" s="550"/>
      <c r="AC83" s="550"/>
    </row>
    <row r="84" spans="1:68" ht="16.5" customHeight="1" x14ac:dyDescent="0.25">
      <c r="A84" s="567" t="s">
        <v>173</v>
      </c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561"/>
      <c r="V84" s="561"/>
      <c r="W84" s="561"/>
      <c r="X84" s="561"/>
      <c r="Y84" s="561"/>
      <c r="Z84" s="561"/>
      <c r="AA84" s="542"/>
      <c r="AB84" s="542"/>
      <c r="AC84" s="542"/>
    </row>
    <row r="85" spans="1:68" ht="14.25" customHeight="1" x14ac:dyDescent="0.25">
      <c r="A85" s="560" t="s">
        <v>101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3"/>
      <c r="AB85" s="543"/>
      <c r="AC85" s="543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51">
        <v>4680115881327</v>
      </c>
      <c r="E86" s="55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4"/>
      <c r="R86" s="554"/>
      <c r="S86" s="554"/>
      <c r="T86" s="555"/>
      <c r="U86" s="34"/>
      <c r="V86" s="34"/>
      <c r="W86" s="35" t="s">
        <v>69</v>
      </c>
      <c r="X86" s="547">
        <v>0</v>
      </c>
      <c r="Y86" s="548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51">
        <v>4680115881518</v>
      </c>
      <c r="E87" s="55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4"/>
      <c r="R87" s="554"/>
      <c r="S87" s="554"/>
      <c r="T87" s="555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51">
        <v>4680115881303</v>
      </c>
      <c r="E88" s="55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4"/>
      <c r="R88" s="554"/>
      <c r="S88" s="554"/>
      <c r="T88" s="555"/>
      <c r="U88" s="34"/>
      <c r="V88" s="34"/>
      <c r="W88" s="35" t="s">
        <v>69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8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69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9">
        <f>IFERROR(X86/H86,"0")+IFERROR(X87/H87,"0")+IFERROR(X88/H88,"0")</f>
        <v>0</v>
      </c>
      <c r="Y89" s="549">
        <f>IFERROR(Y86/H86,"0")+IFERROR(Y87/H87,"0")+IFERROR(Y88/H88,"0")</f>
        <v>0</v>
      </c>
      <c r="Z89" s="549">
        <f>IFERROR(IF(Z86="",0,Z86),"0")+IFERROR(IF(Z87="",0,Z87),"0")+IFERROR(IF(Z88="",0,Z88),"0")</f>
        <v>0</v>
      </c>
      <c r="AA89" s="550"/>
      <c r="AB89" s="550"/>
      <c r="AC89" s="550"/>
    </row>
    <row r="90" spans="1:68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9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9">
        <f>IFERROR(SUM(X86:X88),"0")</f>
        <v>0</v>
      </c>
      <c r="Y90" s="549">
        <f>IFERROR(SUM(Y86:Y88),"0")</f>
        <v>0</v>
      </c>
      <c r="Z90" s="37"/>
      <c r="AA90" s="550"/>
      <c r="AB90" s="550"/>
      <c r="AC90" s="550"/>
    </row>
    <row r="91" spans="1:68" ht="14.25" customHeight="1" x14ac:dyDescent="0.25">
      <c r="A91" s="560" t="s">
        <v>73</v>
      </c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561"/>
      <c r="AA91" s="543"/>
      <c r="AB91" s="543"/>
      <c r="AC91" s="543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51">
        <v>4607091386967</v>
      </c>
      <c r="E92" s="55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4"/>
      <c r="R92" s="554"/>
      <c r="S92" s="554"/>
      <c r="T92" s="555"/>
      <c r="U92" s="34"/>
      <c r="V92" s="34"/>
      <c r="W92" s="35" t="s">
        <v>69</v>
      </c>
      <c r="X92" s="547">
        <v>0</v>
      </c>
      <c r="Y92" s="548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51">
        <v>4680115884953</v>
      </c>
      <c r="E93" s="55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9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4"/>
      <c r="R93" s="554"/>
      <c r="S93" s="554"/>
      <c r="T93" s="555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51">
        <v>4607091385731</v>
      </c>
      <c r="E94" s="55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51">
        <v>4680115880894</v>
      </c>
      <c r="E95" s="55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4"/>
      <c r="R95" s="554"/>
      <c r="S95" s="554"/>
      <c r="T95" s="555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8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69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9">
        <f>IFERROR(X92/H92,"0")+IFERROR(X93/H93,"0")+IFERROR(X94/H94,"0")+IFERROR(X95/H95,"0")</f>
        <v>0</v>
      </c>
      <c r="Y96" s="549">
        <f>IFERROR(Y92/H92,"0")+IFERROR(Y93/H93,"0")+IFERROR(Y94/H94,"0")+IFERROR(Y95/H95,"0")</f>
        <v>0</v>
      </c>
      <c r="Z96" s="549">
        <f>IFERROR(IF(Z92="",0,Z92),"0")+IFERROR(IF(Z93="",0,Z93),"0")+IFERROR(IF(Z94="",0,Z94),"0")+IFERROR(IF(Z95="",0,Z95),"0")</f>
        <v>0</v>
      </c>
      <c r="AA96" s="550"/>
      <c r="AB96" s="550"/>
      <c r="AC96" s="550"/>
    </row>
    <row r="97" spans="1:68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69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9">
        <f>IFERROR(SUM(X92:X95),"0")</f>
        <v>0</v>
      </c>
      <c r="Y97" s="549">
        <f>IFERROR(SUM(Y92:Y95),"0")</f>
        <v>0</v>
      </c>
      <c r="Z97" s="37"/>
      <c r="AA97" s="550"/>
      <c r="AB97" s="550"/>
      <c r="AC97" s="550"/>
    </row>
    <row r="98" spans="1:68" ht="16.5" customHeight="1" x14ac:dyDescent="0.25">
      <c r="A98" s="567" t="s">
        <v>192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42"/>
      <c r="AB98" s="542"/>
      <c r="AC98" s="542"/>
    </row>
    <row r="99" spans="1:68" ht="14.25" customHeight="1" x14ac:dyDescent="0.25">
      <c r="A99" s="560" t="s">
        <v>101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3"/>
      <c r="AB99" s="543"/>
      <c r="AC99" s="543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51">
        <v>4680115882133</v>
      </c>
      <c r="E100" s="55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4"/>
      <c r="R100" s="554"/>
      <c r="S100" s="554"/>
      <c r="T100" s="555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51">
        <v>4680115880269</v>
      </c>
      <c r="E101" s="55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4"/>
      <c r="R101" s="554"/>
      <c r="S101" s="554"/>
      <c r="T101" s="555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51">
        <v>4680115880429</v>
      </c>
      <c r="E102" s="55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51">
        <v>4680115881457</v>
      </c>
      <c r="E103" s="55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8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69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69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customHeight="1" x14ac:dyDescent="0.25">
      <c r="A106" s="560" t="s">
        <v>136</v>
      </c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43"/>
      <c r="AB106" s="543"/>
      <c r="AC106" s="543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51">
        <v>4680115881488</v>
      </c>
      <c r="E107" s="55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4"/>
      <c r="R107" s="554"/>
      <c r="S107" s="554"/>
      <c r="T107" s="555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51">
        <v>4680115882775</v>
      </c>
      <c r="E108" s="55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51">
        <v>4680115880658</v>
      </c>
      <c r="E109" s="55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8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9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69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customHeight="1" x14ac:dyDescent="0.25">
      <c r="A112" s="560" t="s">
        <v>73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1"/>
      <c r="P112" s="561"/>
      <c r="Q112" s="561"/>
      <c r="R112" s="561"/>
      <c r="S112" s="561"/>
      <c r="T112" s="561"/>
      <c r="U112" s="561"/>
      <c r="V112" s="561"/>
      <c r="W112" s="561"/>
      <c r="X112" s="561"/>
      <c r="Y112" s="561"/>
      <c r="Z112" s="561"/>
      <c r="AA112" s="543"/>
      <c r="AB112" s="543"/>
      <c r="AC112" s="543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51">
        <v>4607091385168</v>
      </c>
      <c r="E113" s="55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7">
        <v>0</v>
      </c>
      <c r="Y113" s="548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51">
        <v>4607091383256</v>
      </c>
      <c r="E114" s="55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51">
        <v>4607091385748</v>
      </c>
      <c r="E115" s="55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51">
        <v>4680115884533</v>
      </c>
      <c r="E116" s="55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8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69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9">
        <f>IFERROR(X113/H113,"0")+IFERROR(X114/H114,"0")+IFERROR(X115/H115,"0")+IFERROR(X116/H116,"0")</f>
        <v>0</v>
      </c>
      <c r="Y117" s="549">
        <f>IFERROR(Y113/H113,"0")+IFERROR(Y114/H114,"0")+IFERROR(Y115/H115,"0")+IFERROR(Y116/H116,"0")</f>
        <v>0</v>
      </c>
      <c r="Z117" s="549">
        <f>IFERROR(IF(Z113="",0,Z113),"0")+IFERROR(IF(Z114="",0,Z114),"0")+IFERROR(IF(Z115="",0,Z115),"0")+IFERROR(IF(Z116="",0,Z116),"0")</f>
        <v>0</v>
      </c>
      <c r="AA117" s="550"/>
      <c r="AB117" s="550"/>
      <c r="AC117" s="550"/>
    </row>
    <row r="118" spans="1:68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69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9">
        <f>IFERROR(SUM(X113:X116),"0")</f>
        <v>0</v>
      </c>
      <c r="Y118" s="549">
        <f>IFERROR(SUM(Y113:Y116),"0")</f>
        <v>0</v>
      </c>
      <c r="Z118" s="37"/>
      <c r="AA118" s="550"/>
      <c r="AB118" s="550"/>
      <c r="AC118" s="550"/>
    </row>
    <row r="119" spans="1:68" ht="14.25" customHeight="1" x14ac:dyDescent="0.25">
      <c r="A119" s="560" t="s">
        <v>166</v>
      </c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1"/>
      <c r="P119" s="561"/>
      <c r="Q119" s="561"/>
      <c r="R119" s="561"/>
      <c r="S119" s="561"/>
      <c r="T119" s="561"/>
      <c r="U119" s="561"/>
      <c r="V119" s="561"/>
      <c r="W119" s="561"/>
      <c r="X119" s="561"/>
      <c r="Y119" s="561"/>
      <c r="Z119" s="561"/>
      <c r="AA119" s="543"/>
      <c r="AB119" s="543"/>
      <c r="AC119" s="543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51">
        <v>4680115880238</v>
      </c>
      <c r="E120" s="55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customHeight="1" x14ac:dyDescent="0.25">
      <c r="A123" s="567" t="s">
        <v>222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2"/>
      <c r="AB123" s="542"/>
      <c r="AC123" s="542"/>
    </row>
    <row r="124" spans="1:68" ht="14.25" customHeight="1" x14ac:dyDescent="0.25">
      <c r="A124" s="560" t="s">
        <v>101</v>
      </c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1"/>
      <c r="P124" s="561"/>
      <c r="Q124" s="561"/>
      <c r="R124" s="561"/>
      <c r="S124" s="561"/>
      <c r="T124" s="561"/>
      <c r="U124" s="561"/>
      <c r="V124" s="561"/>
      <c r="W124" s="561"/>
      <c r="X124" s="561"/>
      <c r="Y124" s="561"/>
      <c r="Z124" s="561"/>
      <c r="AA124" s="543"/>
      <c r="AB124" s="543"/>
      <c r="AC124" s="543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51">
        <v>4680115882577</v>
      </c>
      <c r="E125" s="55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4"/>
      <c r="R125" s="554"/>
      <c r="S125" s="554"/>
      <c r="T125" s="555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51">
        <v>4680115882577</v>
      </c>
      <c r="E126" s="55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4"/>
      <c r="R126" s="554"/>
      <c r="S126" s="554"/>
      <c r="T126" s="555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8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9">
        <f>IFERROR(X125/H125,"0")+IFERROR(X126/H126,"0")</f>
        <v>0</v>
      </c>
      <c r="Y127" s="549">
        <f>IFERROR(Y125/H125,"0")+IFERROR(Y126/H126,"0")</f>
        <v>0</v>
      </c>
      <c r="Z127" s="549">
        <f>IFERROR(IF(Z125="",0,Z125),"0")+IFERROR(IF(Z126="",0,Z126),"0")</f>
        <v>0</v>
      </c>
      <c r="AA127" s="550"/>
      <c r="AB127" s="550"/>
      <c r="AC127" s="550"/>
    </row>
    <row r="128" spans="1:68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9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9">
        <f>IFERROR(SUM(X125:X126),"0")</f>
        <v>0</v>
      </c>
      <c r="Y128" s="549">
        <f>IFERROR(SUM(Y125:Y126),"0")</f>
        <v>0</v>
      </c>
      <c r="Z128" s="37"/>
      <c r="AA128" s="550"/>
      <c r="AB128" s="550"/>
      <c r="AC128" s="550"/>
    </row>
    <row r="129" spans="1:68" ht="14.25" customHeight="1" x14ac:dyDescent="0.25">
      <c r="A129" s="560" t="s">
        <v>64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3"/>
      <c r="AB129" s="543"/>
      <c r="AC129" s="543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51">
        <v>4680115883444</v>
      </c>
      <c r="E130" s="55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4"/>
      <c r="R130" s="554"/>
      <c r="S130" s="554"/>
      <c r="T130" s="555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51">
        <v>4680115883444</v>
      </c>
      <c r="E131" s="55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4"/>
      <c r="R131" s="554"/>
      <c r="S131" s="554"/>
      <c r="T131" s="555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9">
        <f>IFERROR(X130/H130,"0")+IFERROR(X131/H131,"0")</f>
        <v>0</v>
      </c>
      <c r="Y132" s="549">
        <f>IFERROR(Y130/H130,"0")+IFERROR(Y131/H131,"0")</f>
        <v>0</v>
      </c>
      <c r="Z132" s="549">
        <f>IFERROR(IF(Z130="",0,Z130),"0")+IFERROR(IF(Z131="",0,Z131),"0")</f>
        <v>0</v>
      </c>
      <c r="AA132" s="550"/>
      <c r="AB132" s="550"/>
      <c r="AC132" s="550"/>
    </row>
    <row r="133" spans="1:68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9">
        <f>IFERROR(SUM(X130:X131),"0")</f>
        <v>0</v>
      </c>
      <c r="Y133" s="549">
        <f>IFERROR(SUM(Y130:Y131),"0")</f>
        <v>0</v>
      </c>
      <c r="Z133" s="37"/>
      <c r="AA133" s="550"/>
      <c r="AB133" s="550"/>
      <c r="AC133" s="550"/>
    </row>
    <row r="134" spans="1:68" ht="14.25" customHeight="1" x14ac:dyDescent="0.25">
      <c r="A134" s="560" t="s">
        <v>73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3"/>
      <c r="AB134" s="543"/>
      <c r="AC134" s="543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51">
        <v>4680115882584</v>
      </c>
      <c r="E135" s="55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4"/>
      <c r="R135" s="554"/>
      <c r="S135" s="554"/>
      <c r="T135" s="555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51">
        <v>4680115882584</v>
      </c>
      <c r="E136" s="55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4"/>
      <c r="R136" s="554"/>
      <c r="S136" s="554"/>
      <c r="T136" s="555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customHeight="1" x14ac:dyDescent="0.25">
      <c r="A139" s="567" t="s">
        <v>99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2"/>
      <c r="AB139" s="542"/>
      <c r="AC139" s="542"/>
    </row>
    <row r="140" spans="1:68" ht="14.25" customHeight="1" x14ac:dyDescent="0.25">
      <c r="A140" s="560" t="s">
        <v>101</v>
      </c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1"/>
      <c r="P140" s="561"/>
      <c r="Q140" s="561"/>
      <c r="R140" s="561"/>
      <c r="S140" s="561"/>
      <c r="T140" s="561"/>
      <c r="U140" s="561"/>
      <c r="V140" s="561"/>
      <c r="W140" s="561"/>
      <c r="X140" s="561"/>
      <c r="Y140" s="561"/>
      <c r="Z140" s="561"/>
      <c r="AA140" s="543"/>
      <c r="AB140" s="543"/>
      <c r="AC140" s="543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51">
        <v>4607091384604</v>
      </c>
      <c r="E141" s="55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4"/>
      <c r="R141" s="554"/>
      <c r="S141" s="554"/>
      <c r="T141" s="555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51">
        <v>4680115886810</v>
      </c>
      <c r="E142" s="55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1" t="s">
        <v>239</v>
      </c>
      <c r="Q142" s="554"/>
      <c r="R142" s="554"/>
      <c r="S142" s="554"/>
      <c r="T142" s="555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8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9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customHeight="1" x14ac:dyDescent="0.25">
      <c r="A145" s="560" t="s">
        <v>64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3"/>
      <c r="AB145" s="543"/>
      <c r="AC145" s="543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51">
        <v>4607091387667</v>
      </c>
      <c r="E146" s="55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4"/>
      <c r="R146" s="554"/>
      <c r="S146" s="554"/>
      <c r="T146" s="555"/>
      <c r="U146" s="34"/>
      <c r="V146" s="34"/>
      <c r="W146" s="35" t="s">
        <v>69</v>
      </c>
      <c r="X146" s="547">
        <v>0</v>
      </c>
      <c r="Y146" s="54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51">
        <v>4607091387636</v>
      </c>
      <c r="E147" s="55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51">
        <v>4607091382426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8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9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9">
        <f>IFERROR(X146/H146,"0")+IFERROR(X147/H147,"0")+IFERROR(X148/H148,"0")</f>
        <v>0</v>
      </c>
      <c r="Y149" s="549">
        <f>IFERROR(Y146/H146,"0")+IFERROR(Y147/H147,"0")+IFERROR(Y148/H148,"0")</f>
        <v>0</v>
      </c>
      <c r="Z149" s="549">
        <f>IFERROR(IF(Z146="",0,Z146),"0")+IFERROR(IF(Z147="",0,Z147),"0")+IFERROR(IF(Z148="",0,Z148),"0")</f>
        <v>0</v>
      </c>
      <c r="AA149" s="550"/>
      <c r="AB149" s="550"/>
      <c r="AC149" s="550"/>
    </row>
    <row r="150" spans="1:68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69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9">
        <f>IFERROR(SUM(X146:X148),"0")</f>
        <v>0</v>
      </c>
      <c r="Y150" s="549">
        <f>IFERROR(SUM(Y146:Y148),"0")</f>
        <v>0</v>
      </c>
      <c r="Z150" s="37"/>
      <c r="AA150" s="550"/>
      <c r="AB150" s="550"/>
      <c r="AC150" s="550"/>
    </row>
    <row r="151" spans="1:68" ht="27.75" customHeight="1" x14ac:dyDescent="0.2">
      <c r="A151" s="604" t="s">
        <v>250</v>
      </c>
      <c r="B151" s="605"/>
      <c r="C151" s="605"/>
      <c r="D151" s="605"/>
      <c r="E151" s="605"/>
      <c r="F151" s="605"/>
      <c r="G151" s="605"/>
      <c r="H151" s="605"/>
      <c r="I151" s="605"/>
      <c r="J151" s="605"/>
      <c r="K151" s="605"/>
      <c r="L151" s="605"/>
      <c r="M151" s="605"/>
      <c r="N151" s="605"/>
      <c r="O151" s="605"/>
      <c r="P151" s="605"/>
      <c r="Q151" s="605"/>
      <c r="R151" s="605"/>
      <c r="S151" s="605"/>
      <c r="T151" s="605"/>
      <c r="U151" s="605"/>
      <c r="V151" s="605"/>
      <c r="W151" s="605"/>
      <c r="X151" s="605"/>
      <c r="Y151" s="605"/>
      <c r="Z151" s="605"/>
      <c r="AA151" s="48"/>
      <c r="AB151" s="48"/>
      <c r="AC151" s="48"/>
    </row>
    <row r="152" spans="1:68" ht="16.5" customHeight="1" x14ac:dyDescent="0.25">
      <c r="A152" s="567" t="s">
        <v>251</v>
      </c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1"/>
      <c r="P152" s="561"/>
      <c r="Q152" s="561"/>
      <c r="R152" s="561"/>
      <c r="S152" s="561"/>
      <c r="T152" s="561"/>
      <c r="U152" s="561"/>
      <c r="V152" s="561"/>
      <c r="W152" s="561"/>
      <c r="X152" s="561"/>
      <c r="Y152" s="561"/>
      <c r="Z152" s="561"/>
      <c r="AA152" s="542"/>
      <c r="AB152" s="542"/>
      <c r="AC152" s="542"/>
    </row>
    <row r="153" spans="1:68" ht="14.25" customHeight="1" x14ac:dyDescent="0.25">
      <c r="A153" s="560" t="s">
        <v>136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3"/>
      <c r="AB153" s="543"/>
      <c r="AC153" s="543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51">
        <v>4680115886223</v>
      </c>
      <c r="E154" s="55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5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4"/>
      <c r="R154" s="554"/>
      <c r="S154" s="554"/>
      <c r="T154" s="555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8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9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9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customHeight="1" x14ac:dyDescent="0.25">
      <c r="A157" s="560" t="s">
        <v>64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3"/>
      <c r="AB157" s="543"/>
      <c r="AC157" s="543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51">
        <v>4680115880993</v>
      </c>
      <c r="E158" s="55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4"/>
      <c r="R158" s="554"/>
      <c r="S158" s="554"/>
      <c r="T158" s="555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51">
        <v>4680115881761</v>
      </c>
      <c r="E159" s="55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4"/>
      <c r="R159" s="554"/>
      <c r="S159" s="554"/>
      <c r="T159" s="555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51">
        <v>4680115881563</v>
      </c>
      <c r="E160" s="55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51">
        <v>4680115880986</v>
      </c>
      <c r="E161" s="55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4"/>
      <c r="R161" s="554"/>
      <c r="S161" s="554"/>
      <c r="T161" s="555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51">
        <v>4680115881785</v>
      </c>
      <c r="E162" s="55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51">
        <v>4680115886537</v>
      </c>
      <c r="E163" s="55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4"/>
      <c r="R163" s="554"/>
      <c r="S163" s="554"/>
      <c r="T163" s="555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51">
        <v>4680115881679</v>
      </c>
      <c r="E164" s="55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51">
        <v>4680115880191</v>
      </c>
      <c r="E165" s="55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51">
        <v>4680115883963</v>
      </c>
      <c r="E166" s="55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4"/>
      <c r="R166" s="554"/>
      <c r="S166" s="554"/>
      <c r="T166" s="555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8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69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0</v>
      </c>
      <c r="Y167" s="549">
        <f>IFERROR(Y158/H158,"0")+IFERROR(Y159/H159,"0")+IFERROR(Y160/H160,"0")+IFERROR(Y161/H161,"0")+IFERROR(Y162/H162,"0")+IFERROR(Y163/H163,"0")+IFERROR(Y164/H164,"0")+IFERROR(Y165/H165,"0")+IFERROR(Y166/H166,"0")</f>
        <v>0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50"/>
      <c r="AB167" s="550"/>
      <c r="AC167" s="550"/>
    </row>
    <row r="168" spans="1:68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69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9">
        <f>IFERROR(SUM(X158:X166),"0")</f>
        <v>0</v>
      </c>
      <c r="Y168" s="549">
        <f>IFERROR(SUM(Y158:Y166),"0")</f>
        <v>0</v>
      </c>
      <c r="Z168" s="37"/>
      <c r="AA168" s="550"/>
      <c r="AB168" s="550"/>
      <c r="AC168" s="550"/>
    </row>
    <row r="169" spans="1:68" ht="14.25" customHeight="1" x14ac:dyDescent="0.25">
      <c r="A169" s="560" t="s">
        <v>93</v>
      </c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1"/>
      <c r="P169" s="561"/>
      <c r="Q169" s="561"/>
      <c r="R169" s="561"/>
      <c r="S169" s="561"/>
      <c r="T169" s="561"/>
      <c r="U169" s="561"/>
      <c r="V169" s="561"/>
      <c r="W169" s="561"/>
      <c r="X169" s="561"/>
      <c r="Y169" s="561"/>
      <c r="Z169" s="561"/>
      <c r="AA169" s="543"/>
      <c r="AB169" s="543"/>
      <c r="AC169" s="543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51">
        <v>4680115886780</v>
      </c>
      <c r="E170" s="55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51">
        <v>4680115886742</v>
      </c>
      <c r="E171" s="55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51">
        <v>4680115886766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8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9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69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customHeight="1" x14ac:dyDescent="0.25">
      <c r="A175" s="560" t="s">
        <v>289</v>
      </c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  <c r="AA175" s="543"/>
      <c r="AB175" s="543"/>
      <c r="AC175" s="543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51">
        <v>4680115886797</v>
      </c>
      <c r="E176" s="55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8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customHeight="1" x14ac:dyDescent="0.25">
      <c r="A179" s="567" t="s">
        <v>292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2"/>
      <c r="AB179" s="542"/>
      <c r="AC179" s="542"/>
    </row>
    <row r="180" spans="1:68" ht="14.25" customHeight="1" x14ac:dyDescent="0.25">
      <c r="A180" s="560" t="s">
        <v>101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3"/>
      <c r="AB180" s="543"/>
      <c r="AC180" s="543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51">
        <v>4680115881402</v>
      </c>
      <c r="E181" s="55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4"/>
      <c r="R181" s="554"/>
      <c r="S181" s="554"/>
      <c r="T181" s="555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51">
        <v>4680115881396</v>
      </c>
      <c r="E182" s="55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4"/>
      <c r="R182" s="554"/>
      <c r="S182" s="554"/>
      <c r="T182" s="555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8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9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9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customHeight="1" x14ac:dyDescent="0.25">
      <c r="A185" s="560" t="s">
        <v>136</v>
      </c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561"/>
      <c r="AA185" s="543"/>
      <c r="AB185" s="543"/>
      <c r="AC185" s="543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51">
        <v>4680115882935</v>
      </c>
      <c r="E186" s="55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4"/>
      <c r="R186" s="554"/>
      <c r="S186" s="554"/>
      <c r="T186" s="555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51">
        <v>4680115880764</v>
      </c>
      <c r="E187" s="55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4"/>
      <c r="R187" s="554"/>
      <c r="S187" s="554"/>
      <c r="T187" s="555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8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9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customHeight="1" x14ac:dyDescent="0.25">
      <c r="A190" s="560" t="s">
        <v>64</v>
      </c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1"/>
      <c r="P190" s="561"/>
      <c r="Q190" s="561"/>
      <c r="R190" s="561"/>
      <c r="S190" s="561"/>
      <c r="T190" s="561"/>
      <c r="U190" s="561"/>
      <c r="V190" s="561"/>
      <c r="W190" s="561"/>
      <c r="X190" s="561"/>
      <c r="Y190" s="561"/>
      <c r="Z190" s="561"/>
      <c r="AA190" s="543"/>
      <c r="AB190" s="543"/>
      <c r="AC190" s="543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51">
        <v>4680115882683</v>
      </c>
      <c r="E191" s="55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4"/>
      <c r="R191" s="554"/>
      <c r="S191" s="554"/>
      <c r="T191" s="555"/>
      <c r="U191" s="34"/>
      <c r="V191" s="34"/>
      <c r="W191" s="35" t="s">
        <v>69</v>
      </c>
      <c r="X191" s="547">
        <v>0</v>
      </c>
      <c r="Y191" s="548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51">
        <v>4680115882690</v>
      </c>
      <c r="E192" s="55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51">
        <v>4680115882669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7">
        <v>0</v>
      </c>
      <c r="Y193" s="548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51">
        <v>4680115882676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7">
        <v>0</v>
      </c>
      <c r="Y194" s="548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51">
        <v>4680115884014</v>
      </c>
      <c r="E195" s="55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51">
        <v>4680115884007</v>
      </c>
      <c r="E196" s="55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51">
        <v>4680115884038</v>
      </c>
      <c r="E197" s="55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51">
        <v>4680115884021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8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69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0</v>
      </c>
      <c r="Y199" s="549">
        <f>IFERROR(Y191/H191,"0")+IFERROR(Y192/H192,"0")+IFERROR(Y193/H193,"0")+IFERROR(Y194/H194,"0")+IFERROR(Y195/H195,"0")+IFERROR(Y196/H196,"0")+IFERROR(Y197/H197,"0")+IFERROR(Y198/H198,"0")</f>
        <v>0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50"/>
      <c r="AB199" s="550"/>
      <c r="AC199" s="550"/>
    </row>
    <row r="200" spans="1:68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69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9">
        <f>IFERROR(SUM(X191:X198),"0")</f>
        <v>0</v>
      </c>
      <c r="Y200" s="549">
        <f>IFERROR(SUM(Y191:Y198),"0")</f>
        <v>0</v>
      </c>
      <c r="Z200" s="37"/>
      <c r="AA200" s="550"/>
      <c r="AB200" s="550"/>
      <c r="AC200" s="550"/>
    </row>
    <row r="201" spans="1:68" ht="14.25" customHeight="1" x14ac:dyDescent="0.25">
      <c r="A201" s="560" t="s">
        <v>73</v>
      </c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  <c r="S201" s="561"/>
      <c r="T201" s="561"/>
      <c r="U201" s="561"/>
      <c r="V201" s="561"/>
      <c r="W201" s="561"/>
      <c r="X201" s="561"/>
      <c r="Y201" s="561"/>
      <c r="Z201" s="561"/>
      <c r="AA201" s="543"/>
      <c r="AB201" s="543"/>
      <c r="AC201" s="543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51">
        <v>4680115881594</v>
      </c>
      <c r="E202" s="55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51">
        <v>4680115881617</v>
      </c>
      <c r="E203" s="55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4"/>
      <c r="R203" s="554"/>
      <c r="S203" s="554"/>
      <c r="T203" s="555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51">
        <v>4680115880573</v>
      </c>
      <c r="E204" s="55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51">
        <v>4680115882195</v>
      </c>
      <c r="E205" s="55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51">
        <v>4680115882607</v>
      </c>
      <c r="E206" s="55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51">
        <v>4680115880092</v>
      </c>
      <c r="E207" s="55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7">
        <v>0</v>
      </c>
      <c r="Y207" s="548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51">
        <v>4680115880221</v>
      </c>
      <c r="E208" s="55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7">
        <v>0</v>
      </c>
      <c r="Y208" s="548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51">
        <v>4680115880504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4"/>
      <c r="R209" s="554"/>
      <c r="S209" s="554"/>
      <c r="T209" s="555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51">
        <v>4680115882164</v>
      </c>
      <c r="E210" s="55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7">
        <v>0</v>
      </c>
      <c r="Y210" s="548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8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69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0</v>
      </c>
      <c r="Y211" s="549">
        <f>IFERROR(Y202/H202,"0")+IFERROR(Y203/H203,"0")+IFERROR(Y204/H204,"0")+IFERROR(Y205/H205,"0")+IFERROR(Y206/H206,"0")+IFERROR(Y207/H207,"0")+IFERROR(Y208/H208,"0")+IFERROR(Y209/H209,"0")+IFERROR(Y210/H210,"0")</f>
        <v>0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50"/>
      <c r="AB211" s="550"/>
      <c r="AC211" s="550"/>
    </row>
    <row r="212" spans="1:68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69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9">
        <f>IFERROR(SUM(X202:X210),"0")</f>
        <v>0</v>
      </c>
      <c r="Y212" s="549">
        <f>IFERROR(SUM(Y202:Y210),"0")</f>
        <v>0</v>
      </c>
      <c r="Z212" s="37"/>
      <c r="AA212" s="550"/>
      <c r="AB212" s="550"/>
      <c r="AC212" s="550"/>
    </row>
    <row r="213" spans="1:68" ht="14.25" customHeight="1" x14ac:dyDescent="0.25">
      <c r="A213" s="560" t="s">
        <v>166</v>
      </c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61"/>
      <c r="AA213" s="543"/>
      <c r="AB213" s="543"/>
      <c r="AC213" s="543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51">
        <v>4680115880818</v>
      </c>
      <c r="E214" s="55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51">
        <v>4680115880801</v>
      </c>
      <c r="E215" s="55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8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9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customHeight="1" x14ac:dyDescent="0.25">
      <c r="A218" s="567" t="s">
        <v>352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1"/>
      <c r="P218" s="561"/>
      <c r="Q218" s="561"/>
      <c r="R218" s="561"/>
      <c r="S218" s="561"/>
      <c r="T218" s="561"/>
      <c r="U218" s="561"/>
      <c r="V218" s="561"/>
      <c r="W218" s="561"/>
      <c r="X218" s="561"/>
      <c r="Y218" s="561"/>
      <c r="Z218" s="561"/>
      <c r="AA218" s="542"/>
      <c r="AB218" s="542"/>
      <c r="AC218" s="542"/>
    </row>
    <row r="219" spans="1:68" ht="14.25" customHeight="1" x14ac:dyDescent="0.25">
      <c r="A219" s="560" t="s">
        <v>101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3"/>
      <c r="AB219" s="543"/>
      <c r="AC219" s="543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51">
        <v>4680115887282</v>
      </c>
      <c r="E220" s="55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">
        <v>355</v>
      </c>
      <c r="Q220" s="554"/>
      <c r="R220" s="554"/>
      <c r="S220" s="554"/>
      <c r="T220" s="555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51">
        <v>4680115884137</v>
      </c>
      <c r="E221" s="55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51">
        <v>4680115884236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51">
        <v>4680115884175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51">
        <v>4680115884144</v>
      </c>
      <c r="E224" s="55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0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51">
        <v>4680115886551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51">
        <v>4680115884182</v>
      </c>
      <c r="E227" s="55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51">
        <v>4680115884205</v>
      </c>
      <c r="E228" s="55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377</v>
      </c>
      <c r="Q229" s="554"/>
      <c r="R229" s="554"/>
      <c r="S229" s="554"/>
      <c r="T229" s="555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8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69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customHeight="1" x14ac:dyDescent="0.25">
      <c r="A232" s="560" t="s">
        <v>136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3"/>
      <c r="AB232" s="543"/>
      <c r="AC232" s="543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1">
        <v>4680115885981</v>
      </c>
      <c r="E233" s="55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8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69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3"/>
      <c r="AB236" s="543"/>
      <c r="AC236" s="543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1">
        <v>4680115886803</v>
      </c>
      <c r="E237" s="55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4"/>
      <c r="R237" s="554"/>
      <c r="S237" s="554"/>
      <c r="T237" s="555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8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69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customHeight="1" x14ac:dyDescent="0.25">
      <c r="A240" s="560" t="s">
        <v>385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3"/>
      <c r="AB240" s="543"/>
      <c r="AC240" s="543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51">
        <v>4680115886704</v>
      </c>
      <c r="E241" s="55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51">
        <v>4680115886681</v>
      </c>
      <c r="E242" s="55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51">
        <v>4680115886735</v>
      </c>
      <c r="E243" s="55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51">
        <v>4680115886728</v>
      </c>
      <c r="E244" s="55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customHeight="1" x14ac:dyDescent="0.25">
      <c r="A248" s="567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2"/>
      <c r="AB248" s="542"/>
      <c r="AC248" s="542"/>
    </row>
    <row r="249" spans="1:68" ht="14.25" customHeight="1" x14ac:dyDescent="0.25">
      <c r="A249" s="560" t="s">
        <v>101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3"/>
      <c r="AB249" s="543"/>
      <c r="AC249" s="543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9">
        <f>IFERROR(X250/H250,"0")+IFERROR(X251/H251,"0")+IFERROR(X252/H252,"0")+IFERROR(X253/H253,"0")+IFERROR(X254/H254,"0")</f>
        <v>0</v>
      </c>
      <c r="Y255" s="549">
        <f>IFERROR(Y250/H250,"0")+IFERROR(Y251/H251,"0")+IFERROR(Y252/H252,"0")+IFERROR(Y253/H253,"0")+IFERROR(Y254/H254,"0")</f>
        <v>0</v>
      </c>
      <c r="Z255" s="549">
        <f>IFERROR(IF(Z250="",0,Z250),"0")+IFERROR(IF(Z251="",0,Z251),"0")+IFERROR(IF(Z252="",0,Z252),"0")+IFERROR(IF(Z253="",0,Z253),"0")+IFERROR(IF(Z254="",0,Z254),"0")</f>
        <v>0</v>
      </c>
      <c r="AA255" s="550"/>
      <c r="AB255" s="550"/>
      <c r="AC255" s="550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9">
        <f>IFERROR(SUM(X250:X254),"0")</f>
        <v>0</v>
      </c>
      <c r="Y256" s="549">
        <f>IFERROR(SUM(Y250:Y254),"0")</f>
        <v>0</v>
      </c>
      <c r="Z256" s="37"/>
      <c r="AA256" s="550"/>
      <c r="AB256" s="550"/>
      <c r="AC256" s="550"/>
    </row>
    <row r="257" spans="1:68" ht="16.5" customHeight="1" x14ac:dyDescent="0.25">
      <c r="A257" s="567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2"/>
      <c r="AB257" s="542"/>
      <c r="AC257" s="542"/>
    </row>
    <row r="258" spans="1:68" ht="14.25" customHeight="1" x14ac:dyDescent="0.25">
      <c r="A258" s="560" t="s">
        <v>101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3"/>
      <c r="AB258" s="543"/>
      <c r="AC258" s="543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4"/>
      <c r="R260" s="554"/>
      <c r="S260" s="554"/>
      <c r="T260" s="555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51">
        <v>4680115885660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51">
        <v>4680115886773</v>
      </c>
      <c r="E262" s="55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50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4"/>
      <c r="R262" s="554"/>
      <c r="S262" s="554"/>
      <c r="T262" s="555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customHeight="1" x14ac:dyDescent="0.25">
      <c r="A265" s="567" t="s">
        <v>425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2"/>
      <c r="AB265" s="542"/>
      <c r="AC265" s="542"/>
    </row>
    <row r="266" spans="1:68" ht="14.25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3"/>
      <c r="AB266" s="543"/>
      <c r="AC266" s="543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customHeight="1" x14ac:dyDescent="0.25">
      <c r="A272" s="567" t="s">
        <v>435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2"/>
      <c r="AB272" s="542"/>
      <c r="AC272" s="542"/>
    </row>
    <row r="273" spans="1:68" ht="14.25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3"/>
      <c r="AB273" s="543"/>
      <c r="AC273" s="543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3"/>
      <c r="AB277" s="543"/>
      <c r="AC277" s="543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customHeight="1" x14ac:dyDescent="0.25">
      <c r="A281" s="567" t="s">
        <v>442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2"/>
      <c r="AB281" s="542"/>
      <c r="AC281" s="542"/>
    </row>
    <row r="282" spans="1:68" ht="14.25" customHeight="1" x14ac:dyDescent="0.25">
      <c r="A282" s="560" t="s">
        <v>101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3"/>
      <c r="AB282" s="543"/>
      <c r="AC282" s="543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customHeight="1" x14ac:dyDescent="0.25">
      <c r="A286" s="567" t="s">
        <v>447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2"/>
      <c r="AB286" s="542"/>
      <c r="AC286" s="542"/>
    </row>
    <row r="287" spans="1:68" ht="14.25" customHeight="1" x14ac:dyDescent="0.25">
      <c r="A287" s="560" t="s">
        <v>101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3"/>
      <c r="AB287" s="543"/>
      <c r="AC287" s="543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51">
        <v>4607091386004</v>
      </c>
      <c r="E288" s="55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85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58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69</v>
      </c>
      <c r="X293" s="547">
        <v>0</v>
      </c>
      <c r="Y293" s="548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64" t="s">
        <v>71</v>
      </c>
      <c r="Q294" s="565"/>
      <c r="R294" s="565"/>
      <c r="S294" s="565"/>
      <c r="T294" s="565"/>
      <c r="U294" s="565"/>
      <c r="V294" s="566"/>
      <c r="W294" s="37" t="s">
        <v>72</v>
      </c>
      <c r="X294" s="549">
        <f>IFERROR(X288/H288,"0")+IFERROR(X289/H289,"0")+IFERROR(X290/H290,"0")+IFERROR(X291/H291,"0")+IFERROR(X292/H292,"0")+IFERROR(X293/H293,"0")</f>
        <v>0</v>
      </c>
      <c r="Y294" s="549">
        <f>IFERROR(Y288/H288,"0")+IFERROR(Y289/H289,"0")+IFERROR(Y290/H290,"0")+IFERROR(Y291/H291,"0")+IFERROR(Y292/H292,"0")+IFERROR(Y293/H293,"0")</f>
        <v>0</v>
      </c>
      <c r="Z294" s="549">
        <f>IFERROR(IF(Z288="",0,Z288),"0")+IFERROR(IF(Z289="",0,Z289),"0")+IFERROR(IF(Z290="",0,Z290),"0")+IFERROR(IF(Z291="",0,Z291),"0")+IFERROR(IF(Z292="",0,Z292),"0")+IFERROR(IF(Z293="",0,Z293),"0")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69</v>
      </c>
      <c r="X295" s="549">
        <f>IFERROR(SUM(X288:X293),"0")</f>
        <v>0</v>
      </c>
      <c r="Y295" s="549">
        <f>IFERROR(SUM(Y288:Y293),"0")</f>
        <v>0</v>
      </c>
      <c r="Z295" s="37"/>
      <c r="AA295" s="550"/>
      <c r="AB295" s="550"/>
      <c r="AC295" s="550"/>
    </row>
    <row r="296" spans="1:68" ht="14.25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7">
        <v>0</v>
      </c>
      <c r="Y297" s="548">
        <f t="shared" ref="Y297:Y303" si="3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0</v>
      </c>
      <c r="BN297" s="64">
        <f t="shared" ref="BN297:BN303" si="34">IFERROR(Y297*I297/H297,"0")</f>
        <v>0</v>
      </c>
      <c r="BO297" s="64">
        <f t="shared" ref="BO297:BO303" si="35">IFERROR(1/J297*(X297/H297),"0")</f>
        <v>0</v>
      </c>
      <c r="BP297" s="64">
        <f t="shared" ref="BP297:BP303" si="36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64" t="s">
        <v>71</v>
      </c>
      <c r="Q304" s="565"/>
      <c r="R304" s="565"/>
      <c r="S304" s="565"/>
      <c r="T304" s="565"/>
      <c r="U304" s="565"/>
      <c r="V304" s="566"/>
      <c r="W304" s="37" t="s">
        <v>72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69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8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69</v>
      </c>
      <c r="X307" s="547">
        <v>2000</v>
      </c>
      <c r="Y307" s="548">
        <f>IFERROR(IF(X307="",0,CEILING((X307/$H307),1)*$H307),"")</f>
        <v>2004.6</v>
      </c>
      <c r="Z307" s="36">
        <f>IFERROR(IF(Y307=0,"",ROUNDUP(Y307/H307,0)*0.01898),"")</f>
        <v>4.8778600000000001</v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2131.5384615384614</v>
      </c>
      <c r="BN307" s="64">
        <f>IFERROR(Y307*I307/H307,"0")</f>
        <v>2136.4409999999998</v>
      </c>
      <c r="BO307" s="64">
        <f>IFERROR(1/J307*(X307/H307),"0")</f>
        <v>4.0064102564102564</v>
      </c>
      <c r="BP307" s="64">
        <f>IFERROR(1/J307*(Y307/H307),"0")</f>
        <v>4.015625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64" t="s">
        <v>71</v>
      </c>
      <c r="Q312" s="565"/>
      <c r="R312" s="565"/>
      <c r="S312" s="565"/>
      <c r="T312" s="565"/>
      <c r="U312" s="565"/>
      <c r="V312" s="566"/>
      <c r="W312" s="37" t="s">
        <v>72</v>
      </c>
      <c r="X312" s="549">
        <f>IFERROR(X307/H307,"0")+IFERROR(X308/H308,"0")+IFERROR(X309/H309,"0")+IFERROR(X310/H310,"0")+IFERROR(X311/H311,"0")</f>
        <v>256.41025641025641</v>
      </c>
      <c r="Y312" s="549">
        <f>IFERROR(Y307/H307,"0")+IFERROR(Y308/H308,"0")+IFERROR(Y309/H309,"0")+IFERROR(Y310/H310,"0")+IFERROR(Y311/H311,"0")</f>
        <v>257</v>
      </c>
      <c r="Z312" s="549">
        <f>IFERROR(IF(Z307="",0,Z307),"0")+IFERROR(IF(Z308="",0,Z308),"0")+IFERROR(IF(Z309="",0,Z309),"0")+IFERROR(IF(Z310="",0,Z310),"0")+IFERROR(IF(Z311="",0,Z311),"0")</f>
        <v>4.8778600000000001</v>
      </c>
      <c r="AA312" s="550"/>
      <c r="AB312" s="550"/>
      <c r="AC312" s="550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69</v>
      </c>
      <c r="X313" s="549">
        <f>IFERROR(SUM(X307:X311),"0")</f>
        <v>2000</v>
      </c>
      <c r="Y313" s="549">
        <f>IFERROR(SUM(Y307:Y311),"0")</f>
        <v>2004.6</v>
      </c>
      <c r="Z313" s="37"/>
      <c r="AA313" s="550"/>
      <c r="AB313" s="550"/>
      <c r="AC313" s="550"/>
    </row>
    <row r="314" spans="1:68" ht="14.25" customHeight="1" x14ac:dyDescent="0.25">
      <c r="A314" s="560" t="s">
        <v>166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84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69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64" t="s">
        <v>71</v>
      </c>
      <c r="Q318" s="565"/>
      <c r="R318" s="565"/>
      <c r="S318" s="565"/>
      <c r="T318" s="565"/>
      <c r="U318" s="565"/>
      <c r="V318" s="566"/>
      <c r="W318" s="37" t="s">
        <v>72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69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customHeight="1" x14ac:dyDescent="0.25">
      <c r="A320" s="560" t="s">
        <v>93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799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4"/>
      <c r="R321" s="554"/>
      <c r="S321" s="554"/>
      <c r="T321" s="555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23" t="s">
        <v>513</v>
      </c>
      <c r="Q322" s="554"/>
      <c r="R322" s="554"/>
      <c r="S322" s="554"/>
      <c r="T322" s="555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64" t="s">
        <v>71</v>
      </c>
      <c r="Q325" s="565"/>
      <c r="R325" s="565"/>
      <c r="S325" s="565"/>
      <c r="T325" s="565"/>
      <c r="U325" s="565"/>
      <c r="V325" s="566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0" t="s">
        <v>519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3"/>
      <c r="AB327" s="543"/>
      <c r="AC327" s="543"/>
    </row>
    <row r="328" spans="1:68" ht="16.5" customHeight="1" x14ac:dyDescent="0.25">
      <c r="A328" s="54" t="s">
        <v>520</v>
      </c>
      <c r="B328" s="54" t="s">
        <v>521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64" t="s">
        <v>71</v>
      </c>
      <c r="Q331" s="565"/>
      <c r="R331" s="565"/>
      <c r="S331" s="565"/>
      <c r="T331" s="565"/>
      <c r="U331" s="565"/>
      <c r="V331" s="566"/>
      <c r="W331" s="37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69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67" t="s">
        <v>528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2"/>
      <c r="AB333" s="542"/>
      <c r="AC333" s="542"/>
    </row>
    <row r="334" spans="1:68" ht="14.25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3"/>
      <c r="AB334" s="543"/>
      <c r="AC334" s="543"/>
    </row>
    <row r="335" spans="1:68" ht="27" customHeight="1" x14ac:dyDescent="0.25">
      <c r="A335" s="54" t="s">
        <v>529</v>
      </c>
      <c r="B335" s="54" t="s">
        <v>530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69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81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69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64" t="s">
        <v>71</v>
      </c>
      <c r="Q338" s="565"/>
      <c r="R338" s="565"/>
      <c r="S338" s="565"/>
      <c r="T338" s="565"/>
      <c r="U338" s="565"/>
      <c r="V338" s="566"/>
      <c r="W338" s="37" t="s">
        <v>72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69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604" t="s">
        <v>538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48"/>
      <c r="AB340" s="48"/>
      <c r="AC340" s="48"/>
    </row>
    <row r="341" spans="1:68" ht="16.5" customHeight="1" x14ac:dyDescent="0.25">
      <c r="A341" s="567" t="s">
        <v>539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2"/>
      <c r="AB341" s="542"/>
      <c r="AC341" s="542"/>
    </row>
    <row r="342" spans="1:68" ht="14.25" customHeight="1" x14ac:dyDescent="0.25">
      <c r="A342" s="560" t="s">
        <v>101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3"/>
      <c r="AB342" s="543"/>
      <c r="AC342" s="543"/>
    </row>
    <row r="343" spans="1:68" ht="37.5" customHeight="1" x14ac:dyDescent="0.25">
      <c r="A343" s="54" t="s">
        <v>540</v>
      </c>
      <c r="B343" s="54" t="s">
        <v>541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69</v>
      </c>
      <c r="X343" s="547">
        <v>0</v>
      </c>
      <c r="Y343" s="548">
        <f t="shared" ref="Y343:Y349" si="37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0</v>
      </c>
      <c r="BN343" s="64">
        <f t="shared" ref="BN343:BN349" si="39">IFERROR(Y343*I343/H343,"0")</f>
        <v>0</v>
      </c>
      <c r="BO343" s="64">
        <f t="shared" ref="BO343:BO349" si="40">IFERROR(1/J343*(X343/H343),"0")</f>
        <v>0</v>
      </c>
      <c r="BP343" s="64">
        <f t="shared" ref="BP343:BP349" si="41">IFERROR(1/J343*(Y343/H343),"0")</f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69</v>
      </c>
      <c r="X344" s="547">
        <v>0</v>
      </c>
      <c r="Y344" s="548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69</v>
      </c>
      <c r="X345" s="547">
        <v>10000</v>
      </c>
      <c r="Y345" s="548">
        <f t="shared" si="37"/>
        <v>10005</v>
      </c>
      <c r="Z345" s="36">
        <f>IFERROR(IF(Y345=0,"",ROUNDUP(Y345/H345,0)*0.02175),"")</f>
        <v>14.507249999999999</v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10320</v>
      </c>
      <c r="BN345" s="64">
        <f t="shared" si="39"/>
        <v>10325.16</v>
      </c>
      <c r="BO345" s="64">
        <f t="shared" si="40"/>
        <v>13.888888888888888</v>
      </c>
      <c r="BP345" s="64">
        <f t="shared" si="41"/>
        <v>13.895833333333332</v>
      </c>
    </row>
    <row r="346" spans="1:68" ht="37.5" customHeight="1" x14ac:dyDescent="0.25">
      <c r="A346" s="54" t="s">
        <v>549</v>
      </c>
      <c r="B346" s="54" t="s">
        <v>550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7">
        <v>0</v>
      </c>
      <c r="Y348" s="548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37.5" customHeight="1" x14ac:dyDescent="0.25">
      <c r="A349" s="54" t="s">
        <v>557</v>
      </c>
      <c r="B349" s="54" t="s">
        <v>558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69</v>
      </c>
      <c r="X349" s="547">
        <v>0</v>
      </c>
      <c r="Y349" s="548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64" t="s">
        <v>71</v>
      </c>
      <c r="Q350" s="565"/>
      <c r="R350" s="565"/>
      <c r="S350" s="565"/>
      <c r="T350" s="565"/>
      <c r="U350" s="565"/>
      <c r="V350" s="566"/>
      <c r="W350" s="37" t="s">
        <v>72</v>
      </c>
      <c r="X350" s="549">
        <f>IFERROR(X343/H343,"0")+IFERROR(X344/H344,"0")+IFERROR(X345/H345,"0")+IFERROR(X346/H346,"0")+IFERROR(X347/H347,"0")+IFERROR(X348/H348,"0")+IFERROR(X349/H349,"0")</f>
        <v>666.66666666666663</v>
      </c>
      <c r="Y350" s="549">
        <f>IFERROR(Y343/H343,"0")+IFERROR(Y344/H344,"0")+IFERROR(Y345/H345,"0")+IFERROR(Y346/H346,"0")+IFERROR(Y347/H347,"0")+IFERROR(Y348/H348,"0")+IFERROR(Y349/H349,"0")</f>
        <v>667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14.507249999999999</v>
      </c>
      <c r="AA350" s="550"/>
      <c r="AB350" s="550"/>
      <c r="AC350" s="550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69</v>
      </c>
      <c r="X351" s="549">
        <f>IFERROR(SUM(X343:X349),"0")</f>
        <v>10000</v>
      </c>
      <c r="Y351" s="549">
        <f>IFERROR(SUM(Y343:Y349),"0")</f>
        <v>10005</v>
      </c>
      <c r="Z351" s="37"/>
      <c r="AA351" s="550"/>
      <c r="AB351" s="550"/>
      <c r="AC351" s="550"/>
    </row>
    <row r="352" spans="1:68" ht="14.25" customHeight="1" x14ac:dyDescent="0.25">
      <c r="A352" s="560" t="s">
        <v>136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3"/>
      <c r="AB352" s="543"/>
      <c r="AC352" s="543"/>
    </row>
    <row r="353" spans="1:68" ht="27" customHeight="1" x14ac:dyDescent="0.25">
      <c r="A353" s="54" t="s">
        <v>559</v>
      </c>
      <c r="B353" s="54" t="s">
        <v>560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69</v>
      </c>
      <c r="X353" s="547">
        <v>6000</v>
      </c>
      <c r="Y353" s="548">
        <f>IFERROR(IF(X353="",0,CEILING((X353/$H353),1)*$H353),"")</f>
        <v>6000</v>
      </c>
      <c r="Z353" s="36">
        <f>IFERROR(IF(Y353=0,"",ROUNDUP(Y353/H353,0)*0.02175),"")</f>
        <v>8.6999999999999993</v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6192</v>
      </c>
      <c r="BN353" s="64">
        <f>IFERROR(Y353*I353/H353,"0")</f>
        <v>6192</v>
      </c>
      <c r="BO353" s="64">
        <f>IFERROR(1/J353*(X353/H353),"0")</f>
        <v>8.3333333333333321</v>
      </c>
      <c r="BP353" s="64">
        <f>IFERROR(1/J353*(Y353/H353),"0")</f>
        <v>8.3333333333333321</v>
      </c>
    </row>
    <row r="354" spans="1:68" ht="16.5" customHeight="1" x14ac:dyDescent="0.25">
      <c r="A354" s="54" t="s">
        <v>562</v>
      </c>
      <c r="B354" s="54" t="s">
        <v>563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69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64" t="s">
        <v>71</v>
      </c>
      <c r="Q355" s="565"/>
      <c r="R355" s="565"/>
      <c r="S355" s="565"/>
      <c r="T355" s="565"/>
      <c r="U355" s="565"/>
      <c r="V355" s="566"/>
      <c r="W355" s="37" t="s">
        <v>72</v>
      </c>
      <c r="X355" s="549">
        <f>IFERROR(X353/H353,"0")+IFERROR(X354/H354,"0")</f>
        <v>400</v>
      </c>
      <c r="Y355" s="549">
        <f>IFERROR(Y353/H353,"0")+IFERROR(Y354/H354,"0")</f>
        <v>400</v>
      </c>
      <c r="Z355" s="549">
        <f>IFERROR(IF(Z353="",0,Z353),"0")+IFERROR(IF(Z354="",0,Z354),"0")</f>
        <v>8.6999999999999993</v>
      </c>
      <c r="AA355" s="550"/>
      <c r="AB355" s="550"/>
      <c r="AC355" s="550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69</v>
      </c>
      <c r="X356" s="549">
        <f>IFERROR(SUM(X353:X354),"0")</f>
        <v>6000</v>
      </c>
      <c r="Y356" s="549">
        <f>IFERROR(SUM(Y353:Y354),"0")</f>
        <v>6000</v>
      </c>
      <c r="Z356" s="37"/>
      <c r="AA356" s="550"/>
      <c r="AB356" s="550"/>
      <c r="AC356" s="550"/>
    </row>
    <row r="357" spans="1:68" ht="14.25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3"/>
      <c r="AB357" s="543"/>
      <c r="AC357" s="543"/>
    </row>
    <row r="358" spans="1:68" ht="27" customHeight="1" x14ac:dyDescent="0.25">
      <c r="A358" s="54" t="s">
        <v>564</v>
      </c>
      <c r="B358" s="54" t="s">
        <v>565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64" t="s">
        <v>71</v>
      </c>
      <c r="Q360" s="565"/>
      <c r="R360" s="565"/>
      <c r="S360" s="565"/>
      <c r="T360" s="565"/>
      <c r="U360" s="565"/>
      <c r="V360" s="566"/>
      <c r="W360" s="37" t="s">
        <v>72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69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0" t="s">
        <v>166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3"/>
      <c r="AB362" s="543"/>
      <c r="AC362" s="543"/>
    </row>
    <row r="363" spans="1:68" ht="16.5" customHeight="1" x14ac:dyDescent="0.25">
      <c r="A363" s="54" t="s">
        <v>570</v>
      </c>
      <c r="B363" s="54" t="s">
        <v>571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87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4"/>
      <c r="R363" s="554"/>
      <c r="S363" s="554"/>
      <c r="T363" s="555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64" t="s">
        <v>71</v>
      </c>
      <c r="Q364" s="565"/>
      <c r="R364" s="565"/>
      <c r="S364" s="565"/>
      <c r="T364" s="565"/>
      <c r="U364" s="565"/>
      <c r="V364" s="566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67" t="s">
        <v>573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2"/>
      <c r="AB366" s="542"/>
      <c r="AC366" s="542"/>
    </row>
    <row r="367" spans="1:68" ht="14.25" customHeight="1" x14ac:dyDescent="0.25">
      <c r="A367" s="560" t="s">
        <v>101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3"/>
      <c r="AB367" s="543"/>
      <c r="AC367" s="543"/>
    </row>
    <row r="368" spans="1:68" ht="37.5" customHeight="1" x14ac:dyDescent="0.25">
      <c r="A368" s="54" t="s">
        <v>574</v>
      </c>
      <c r="B368" s="54" t="s">
        <v>575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64" t="s">
        <v>71</v>
      </c>
      <c r="Q371" s="565"/>
      <c r="R371" s="565"/>
      <c r="S371" s="565"/>
      <c r="T371" s="565"/>
      <c r="U371" s="565"/>
      <c r="V371" s="566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3"/>
      <c r="AB373" s="543"/>
      <c r="AC373" s="543"/>
    </row>
    <row r="374" spans="1:68" ht="27" customHeight="1" x14ac:dyDescent="0.25">
      <c r="A374" s="54" t="s">
        <v>582</v>
      </c>
      <c r="B374" s="54" t="s">
        <v>583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582</v>
      </c>
      <c r="B375" s="54" t="s">
        <v>585</v>
      </c>
      <c r="C375" s="31">
        <v>4301031457</v>
      </c>
      <c r="D375" s="551">
        <v>4607091384802</v>
      </c>
      <c r="E375" s="55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4" t="s">
        <v>586</v>
      </c>
      <c r="Q375" s="554"/>
      <c r="R375" s="554"/>
      <c r="S375" s="554"/>
      <c r="T375" s="555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customHeight="1" x14ac:dyDescent="0.25">
      <c r="A378" s="560" t="s">
        <v>73</v>
      </c>
      <c r="B378" s="561"/>
      <c r="C378" s="561"/>
      <c r="D378" s="561"/>
      <c r="E378" s="561"/>
      <c r="F378" s="561"/>
      <c r="G378" s="561"/>
      <c r="H378" s="561"/>
      <c r="I378" s="561"/>
      <c r="J378" s="561"/>
      <c r="K378" s="561"/>
      <c r="L378" s="561"/>
      <c r="M378" s="561"/>
      <c r="N378" s="561"/>
      <c r="O378" s="561"/>
      <c r="P378" s="561"/>
      <c r="Q378" s="561"/>
      <c r="R378" s="561"/>
      <c r="S378" s="561"/>
      <c r="T378" s="561"/>
      <c r="U378" s="561"/>
      <c r="V378" s="561"/>
      <c r="W378" s="561"/>
      <c r="X378" s="561"/>
      <c r="Y378" s="561"/>
      <c r="Z378" s="561"/>
      <c r="AA378" s="543"/>
      <c r="AB378" s="543"/>
      <c r="AC378" s="54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51">
        <v>4607091384246</v>
      </c>
      <c r="E379" s="55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4"/>
      <c r="V379" s="34"/>
      <c r="W379" s="35" t="s">
        <v>69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51">
        <v>4607091384253</v>
      </c>
      <c r="E380" s="55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49">
        <f>IFERROR(X379/H379,"0")+IFERROR(X380/H380,"0")</f>
        <v>0</v>
      </c>
      <c r="Y381" s="549">
        <f>IFERROR(Y379/H379,"0")+IFERROR(Y380/H380,"0")</f>
        <v>0</v>
      </c>
      <c r="Z381" s="549">
        <f>IFERROR(IF(Z379="",0,Z379),"0")+IFERROR(IF(Z380="",0,Z380),"0")</f>
        <v>0</v>
      </c>
      <c r="AA381" s="550"/>
      <c r="AB381" s="550"/>
      <c r="AC381" s="550"/>
    </row>
    <row r="382" spans="1:68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49">
        <f>IFERROR(SUM(X379:X380),"0")</f>
        <v>0</v>
      </c>
      <c r="Y382" s="549">
        <f>IFERROR(SUM(Y379:Y380),"0")</f>
        <v>0</v>
      </c>
      <c r="Z382" s="37"/>
      <c r="AA382" s="550"/>
      <c r="AB382" s="550"/>
      <c r="AC382" s="550"/>
    </row>
    <row r="383" spans="1:68" ht="14.25" customHeight="1" x14ac:dyDescent="0.25">
      <c r="A383" s="560" t="s">
        <v>166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1"/>
      <c r="P383" s="561"/>
      <c r="Q383" s="561"/>
      <c r="R383" s="561"/>
      <c r="S383" s="561"/>
      <c r="T383" s="561"/>
      <c r="U383" s="561"/>
      <c r="V383" s="561"/>
      <c r="W383" s="561"/>
      <c r="X383" s="561"/>
      <c r="Y383" s="561"/>
      <c r="Z383" s="561"/>
      <c r="AA383" s="543"/>
      <c r="AB383" s="543"/>
      <c r="AC383" s="54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51">
        <v>4607091389357</v>
      </c>
      <c r="E384" s="55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x14ac:dyDescent="0.2">
      <c r="A386" s="561"/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customHeight="1" x14ac:dyDescent="0.2">
      <c r="A387" s="604" t="s">
        <v>595</v>
      </c>
      <c r="B387" s="605"/>
      <c r="C387" s="605"/>
      <c r="D387" s="605"/>
      <c r="E387" s="605"/>
      <c r="F387" s="605"/>
      <c r="G387" s="605"/>
      <c r="H387" s="605"/>
      <c r="I387" s="605"/>
      <c r="J387" s="605"/>
      <c r="K387" s="605"/>
      <c r="L387" s="605"/>
      <c r="M387" s="605"/>
      <c r="N387" s="605"/>
      <c r="O387" s="605"/>
      <c r="P387" s="605"/>
      <c r="Q387" s="605"/>
      <c r="R387" s="605"/>
      <c r="S387" s="605"/>
      <c r="T387" s="605"/>
      <c r="U387" s="605"/>
      <c r="V387" s="605"/>
      <c r="W387" s="605"/>
      <c r="X387" s="605"/>
      <c r="Y387" s="605"/>
      <c r="Z387" s="605"/>
      <c r="AA387" s="48"/>
      <c r="AB387" s="48"/>
      <c r="AC387" s="48"/>
    </row>
    <row r="388" spans="1:68" ht="16.5" customHeight="1" x14ac:dyDescent="0.25">
      <c r="A388" s="567" t="s">
        <v>596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2"/>
      <c r="AB388" s="542"/>
      <c r="AC388" s="542"/>
    </row>
    <row r="389" spans="1:68" ht="14.25" customHeight="1" x14ac:dyDescent="0.25">
      <c r="A389" s="560" t="s">
        <v>64</v>
      </c>
      <c r="B389" s="561"/>
      <c r="C389" s="561"/>
      <c r="D389" s="561"/>
      <c r="E389" s="561"/>
      <c r="F389" s="561"/>
      <c r="G389" s="561"/>
      <c r="H389" s="561"/>
      <c r="I389" s="561"/>
      <c r="J389" s="561"/>
      <c r="K389" s="561"/>
      <c r="L389" s="561"/>
      <c r="M389" s="561"/>
      <c r="N389" s="561"/>
      <c r="O389" s="561"/>
      <c r="P389" s="561"/>
      <c r="Q389" s="561"/>
      <c r="R389" s="561"/>
      <c r="S389" s="561"/>
      <c r="T389" s="561"/>
      <c r="U389" s="561"/>
      <c r="V389" s="561"/>
      <c r="W389" s="561"/>
      <c r="X389" s="561"/>
      <c r="Y389" s="561"/>
      <c r="Z389" s="561"/>
      <c r="AA389" s="543"/>
      <c r="AB389" s="543"/>
      <c r="AC389" s="54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51">
        <v>4680115886100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7">
        <v>0</v>
      </c>
      <c r="Y390" s="548">
        <f t="shared" ref="Y390:Y399" si="4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0</v>
      </c>
      <c r="BN390" s="64">
        <f t="shared" ref="BN390:BN399" si="44">IFERROR(Y390*I390/H390,"0")</f>
        <v>0</v>
      </c>
      <c r="BO390" s="64">
        <f t="shared" ref="BO390:BO399" si="45">IFERROR(1/J390*(X390/H390),"0")</f>
        <v>0</v>
      </c>
      <c r="BP390" s="64">
        <f t="shared" ref="BP390:BP399" si="4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4301031406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4301031382</v>
      </c>
      <c r="D392" s="551">
        <v>4680115886117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51">
        <v>4680115886124</v>
      </c>
      <c r="E393" s="55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4"/>
      <c r="V393" s="34"/>
      <c r="W393" s="35" t="s">
        <v>69</v>
      </c>
      <c r="X393" s="547">
        <v>0</v>
      </c>
      <c r="Y393" s="548">
        <f t="shared" si="4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51">
        <v>4680115883147</v>
      </c>
      <c r="E394" s="55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51">
        <v>4607091384338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51">
        <v>4607091389524</v>
      </c>
      <c r="E396" s="55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51">
        <v>4680115883161</v>
      </c>
      <c r="E397" s="55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51">
        <v>4607091389531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51">
        <v>4607091384345</v>
      </c>
      <c r="E399" s="55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68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50"/>
      <c r="AB400" s="550"/>
      <c r="AC400" s="550"/>
    </row>
    <row r="401" spans="1:68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49">
        <f>IFERROR(SUM(X390:X399),"0")</f>
        <v>0</v>
      </c>
      <c r="Y401" s="549">
        <f>IFERROR(SUM(Y390:Y399),"0")</f>
        <v>0</v>
      </c>
      <c r="Z401" s="37"/>
      <c r="AA401" s="550"/>
      <c r="AB401" s="550"/>
      <c r="AC401" s="550"/>
    </row>
    <row r="402" spans="1:68" ht="14.25" customHeight="1" x14ac:dyDescent="0.25">
      <c r="A402" s="560" t="s">
        <v>73</v>
      </c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1"/>
      <c r="P402" s="561"/>
      <c r="Q402" s="561"/>
      <c r="R402" s="561"/>
      <c r="S402" s="561"/>
      <c r="T402" s="561"/>
      <c r="U402" s="561"/>
      <c r="V402" s="561"/>
      <c r="W402" s="561"/>
      <c r="X402" s="561"/>
      <c r="Y402" s="561"/>
      <c r="Z402" s="561"/>
      <c r="AA402" s="543"/>
      <c r="AB402" s="543"/>
      <c r="AC402" s="54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51">
        <v>4607091384352</v>
      </c>
      <c r="E403" s="55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51">
        <v>4607091389654</v>
      </c>
      <c r="E404" s="55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customHeight="1" x14ac:dyDescent="0.25">
      <c r="A407" s="567" t="s">
        <v>628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2"/>
      <c r="AB407" s="542"/>
      <c r="AC407" s="542"/>
    </row>
    <row r="408" spans="1:68" ht="14.25" customHeight="1" x14ac:dyDescent="0.25">
      <c r="A408" s="560" t="s">
        <v>136</v>
      </c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1"/>
      <c r="P408" s="561"/>
      <c r="Q408" s="561"/>
      <c r="R408" s="561"/>
      <c r="S408" s="561"/>
      <c r="T408" s="561"/>
      <c r="U408" s="561"/>
      <c r="V408" s="561"/>
      <c r="W408" s="561"/>
      <c r="X408" s="561"/>
      <c r="Y408" s="561"/>
      <c r="Z408" s="561"/>
      <c r="AA408" s="543"/>
      <c r="AB408" s="543"/>
      <c r="AC408" s="54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51">
        <v>4680115885240</v>
      </c>
      <c r="E409" s="55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7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x14ac:dyDescent="0.2">
      <c r="A411" s="561"/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customHeight="1" x14ac:dyDescent="0.25">
      <c r="A412" s="560" t="s">
        <v>64</v>
      </c>
      <c r="B412" s="561"/>
      <c r="C412" s="561"/>
      <c r="D412" s="561"/>
      <c r="E412" s="561"/>
      <c r="F412" s="561"/>
      <c r="G412" s="561"/>
      <c r="H412" s="561"/>
      <c r="I412" s="561"/>
      <c r="J412" s="561"/>
      <c r="K412" s="561"/>
      <c r="L412" s="561"/>
      <c r="M412" s="561"/>
      <c r="N412" s="561"/>
      <c r="O412" s="561"/>
      <c r="P412" s="561"/>
      <c r="Q412" s="561"/>
      <c r="R412" s="561"/>
      <c r="S412" s="561"/>
      <c r="T412" s="561"/>
      <c r="U412" s="561"/>
      <c r="V412" s="561"/>
      <c r="W412" s="561"/>
      <c r="X412" s="561"/>
      <c r="Y412" s="561"/>
      <c r="Z412" s="561"/>
      <c r="AA412" s="543"/>
      <c r="AB412" s="543"/>
      <c r="AC412" s="54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51">
        <v>4680115886094</v>
      </c>
      <c r="E413" s="55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4"/>
      <c r="V413" s="34"/>
      <c r="W413" s="35" t="s">
        <v>69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51">
        <v>4607091389425</v>
      </c>
      <c r="E414" s="55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51">
        <v>4680115880771</v>
      </c>
      <c r="E415" s="55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51">
        <v>4607091389500</v>
      </c>
      <c r="E416" s="55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49">
        <f>IFERROR(X413/H413,"0")+IFERROR(X414/H414,"0")+IFERROR(X415/H415,"0")+IFERROR(X416/H416,"0")</f>
        <v>0</v>
      </c>
      <c r="Y417" s="549">
        <f>IFERROR(Y413/H413,"0")+IFERROR(Y414/H414,"0")+IFERROR(Y415/H415,"0")+IFERROR(Y416/H416,"0")</f>
        <v>0</v>
      </c>
      <c r="Z417" s="549">
        <f>IFERROR(IF(Z413="",0,Z413),"0")+IFERROR(IF(Z414="",0,Z414),"0")+IFERROR(IF(Z415="",0,Z415),"0")+IFERROR(IF(Z416="",0,Z416),"0")</f>
        <v>0</v>
      </c>
      <c r="AA417" s="550"/>
      <c r="AB417" s="550"/>
      <c r="AC417" s="550"/>
    </row>
    <row r="418" spans="1:68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49">
        <f>IFERROR(SUM(X413:X416),"0")</f>
        <v>0</v>
      </c>
      <c r="Y418" s="549">
        <f>IFERROR(SUM(Y413:Y416),"0")</f>
        <v>0</v>
      </c>
      <c r="Z418" s="37"/>
      <c r="AA418" s="550"/>
      <c r="AB418" s="550"/>
      <c r="AC418" s="550"/>
    </row>
    <row r="419" spans="1:68" ht="16.5" customHeight="1" x14ac:dyDescent="0.25">
      <c r="A419" s="567" t="s">
        <v>643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2"/>
      <c r="AB419" s="542"/>
      <c r="AC419" s="542"/>
    </row>
    <row r="420" spans="1:68" ht="14.25" customHeight="1" x14ac:dyDescent="0.25">
      <c r="A420" s="560" t="s">
        <v>64</v>
      </c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1"/>
      <c r="P420" s="561"/>
      <c r="Q420" s="561"/>
      <c r="R420" s="561"/>
      <c r="S420" s="561"/>
      <c r="T420" s="561"/>
      <c r="U420" s="561"/>
      <c r="V420" s="561"/>
      <c r="W420" s="561"/>
      <c r="X420" s="561"/>
      <c r="Y420" s="561"/>
      <c r="Z420" s="561"/>
      <c r="AA420" s="543"/>
      <c r="AB420" s="543"/>
      <c r="AC420" s="54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51">
        <v>4680115885110</v>
      </c>
      <c r="E421" s="55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x14ac:dyDescent="0.2">
      <c r="A423" s="561"/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customHeight="1" x14ac:dyDescent="0.2">
      <c r="A424" s="604" t="s">
        <v>647</v>
      </c>
      <c r="B424" s="605"/>
      <c r="C424" s="605"/>
      <c r="D424" s="605"/>
      <c r="E424" s="605"/>
      <c r="F424" s="605"/>
      <c r="G424" s="605"/>
      <c r="H424" s="605"/>
      <c r="I424" s="605"/>
      <c r="J424" s="605"/>
      <c r="K424" s="605"/>
      <c r="L424" s="605"/>
      <c r="M424" s="605"/>
      <c r="N424" s="605"/>
      <c r="O424" s="605"/>
      <c r="P424" s="605"/>
      <c r="Q424" s="605"/>
      <c r="R424" s="605"/>
      <c r="S424" s="605"/>
      <c r="T424" s="605"/>
      <c r="U424" s="605"/>
      <c r="V424" s="605"/>
      <c r="W424" s="605"/>
      <c r="X424" s="605"/>
      <c r="Y424" s="605"/>
      <c r="Z424" s="605"/>
      <c r="AA424" s="48"/>
      <c r="AB424" s="48"/>
      <c r="AC424" s="48"/>
    </row>
    <row r="425" spans="1:68" ht="16.5" customHeight="1" x14ac:dyDescent="0.25">
      <c r="A425" s="567" t="s">
        <v>647</v>
      </c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1"/>
      <c r="P425" s="561"/>
      <c r="Q425" s="561"/>
      <c r="R425" s="561"/>
      <c r="S425" s="561"/>
      <c r="T425" s="561"/>
      <c r="U425" s="561"/>
      <c r="V425" s="561"/>
      <c r="W425" s="561"/>
      <c r="X425" s="561"/>
      <c r="Y425" s="561"/>
      <c r="Z425" s="561"/>
      <c r="AA425" s="542"/>
      <c r="AB425" s="542"/>
      <c r="AC425" s="542"/>
    </row>
    <row r="426" spans="1:68" ht="14.25" customHeight="1" x14ac:dyDescent="0.25">
      <c r="A426" s="560" t="s">
        <v>101</v>
      </c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1"/>
      <c r="P426" s="561"/>
      <c r="Q426" s="561"/>
      <c r="R426" s="561"/>
      <c r="S426" s="561"/>
      <c r="T426" s="561"/>
      <c r="U426" s="561"/>
      <c r="V426" s="561"/>
      <c r="W426" s="561"/>
      <c r="X426" s="561"/>
      <c r="Y426" s="561"/>
      <c r="Z426" s="561"/>
      <c r="AA426" s="543"/>
      <c r="AB426" s="543"/>
      <c r="AC426" s="543"/>
    </row>
    <row r="427" spans="1:68" ht="27" customHeight="1" x14ac:dyDescent="0.25">
      <c r="A427" s="54" t="s">
        <v>648</v>
      </c>
      <c r="B427" s="54" t="s">
        <v>649</v>
      </c>
      <c r="C427" s="31">
        <v>4301011795</v>
      </c>
      <c r="D427" s="551">
        <v>4607091389067</v>
      </c>
      <c r="E427" s="55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4"/>
      <c r="R427" s="554"/>
      <c r="S427" s="554"/>
      <c r="T427" s="555"/>
      <c r="U427" s="34"/>
      <c r="V427" s="34"/>
      <c r="W427" s="35" t="s">
        <v>69</v>
      </c>
      <c r="X427" s="547">
        <v>0</v>
      </c>
      <c r="Y427" s="548">
        <f t="shared" ref="Y427:Y438" si="48">IFERROR(IF(X427="",0,CEILING((X427/$H427),1)*$H427),"")</f>
        <v>0</v>
      </c>
      <c r="Z427" s="36" t="str">
        <f t="shared" ref="Z427:Z433" si="49">IFERROR(IF(Y427=0,"",ROUNDUP(Y427/H427,0)*0.01196),"")</f>
        <v/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0</v>
      </c>
      <c r="BN427" s="64">
        <f t="shared" ref="BN427:BN438" si="51">IFERROR(Y427*I427/H427,"0")</f>
        <v>0</v>
      </c>
      <c r="BO427" s="64">
        <f t="shared" ref="BO427:BO438" si="52">IFERROR(1/J427*(X427/H427),"0")</f>
        <v>0</v>
      </c>
      <c r="BP427" s="64">
        <f t="shared" ref="BP427:BP438" si="53">IFERROR(1/J427*(Y427/H427),"0")</f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4301011961</v>
      </c>
      <c r="D428" s="551">
        <v>4680115885271</v>
      </c>
      <c r="E428" s="55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4"/>
      <c r="R428" s="554"/>
      <c r="S428" s="554"/>
      <c r="T428" s="555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51">
        <v>4680115885226</v>
      </c>
      <c r="E429" s="55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6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4"/>
      <c r="R429" s="554"/>
      <c r="S429" s="554"/>
      <c r="T429" s="555"/>
      <c r="U429" s="34"/>
      <c r="V429" s="34"/>
      <c r="W429" s="35" t="s">
        <v>69</v>
      </c>
      <c r="X429" s="547">
        <v>0</v>
      </c>
      <c r="Y429" s="548">
        <f t="shared" si="48"/>
        <v>0</v>
      </c>
      <c r="Z429" s="36" t="str">
        <f t="shared" si="49"/>
        <v/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656</v>
      </c>
      <c r="B430" s="54" t="s">
        <v>657</v>
      </c>
      <c r="C430" s="31">
        <v>4301012145</v>
      </c>
      <c r="D430" s="551">
        <v>4607091383522</v>
      </c>
      <c r="E430" s="55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81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4"/>
      <c r="R430" s="554"/>
      <c r="S430" s="554"/>
      <c r="T430" s="555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customHeight="1" x14ac:dyDescent="0.25">
      <c r="A431" s="54" t="s">
        <v>659</v>
      </c>
      <c r="B431" s="54" t="s">
        <v>660</v>
      </c>
      <c r="C431" s="31">
        <v>4301011774</v>
      </c>
      <c r="D431" s="551">
        <v>4680115884502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6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51">
        <v>4607091389104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7">
        <v>0</v>
      </c>
      <c r="Y432" s="548">
        <f t="shared" si="48"/>
        <v>0</v>
      </c>
      <c r="Z432" s="36" t="str">
        <f t="shared" si="49"/>
        <v/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customHeight="1" x14ac:dyDescent="0.25">
      <c r="A433" s="54" t="s">
        <v>665</v>
      </c>
      <c r="B433" s="54" t="s">
        <v>666</v>
      </c>
      <c r="C433" s="31">
        <v>4301011799</v>
      </c>
      <c r="D433" s="551">
        <v>4680115884519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4301012125</v>
      </c>
      <c r="D434" s="551">
        <v>4680115886391</v>
      </c>
      <c r="E434" s="55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4"/>
      <c r="R434" s="554"/>
      <c r="S434" s="554"/>
      <c r="T434" s="555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4301012035</v>
      </c>
      <c r="D435" s="551">
        <v>4680115880603</v>
      </c>
      <c r="E435" s="55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4301012036</v>
      </c>
      <c r="D436" s="551">
        <v>4680115882782</v>
      </c>
      <c r="E436" s="55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8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4301012050</v>
      </c>
      <c r="D437" s="551">
        <v>4680115885479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5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4"/>
      <c r="R437" s="554"/>
      <c r="S437" s="554"/>
      <c r="T437" s="555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4301012034</v>
      </c>
      <c r="D438" s="551">
        <v>4607091389982</v>
      </c>
      <c r="E438" s="55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x14ac:dyDescent="0.2">
      <c r="A439" s="568"/>
      <c r="B439" s="561"/>
      <c r="C439" s="561"/>
      <c r="D439" s="561"/>
      <c r="E439" s="561"/>
      <c r="F439" s="561"/>
      <c r="G439" s="561"/>
      <c r="H439" s="561"/>
      <c r="I439" s="561"/>
      <c r="J439" s="561"/>
      <c r="K439" s="561"/>
      <c r="L439" s="561"/>
      <c r="M439" s="561"/>
      <c r="N439" s="561"/>
      <c r="O439" s="569"/>
      <c r="P439" s="564" t="s">
        <v>71</v>
      </c>
      <c r="Q439" s="565"/>
      <c r="R439" s="565"/>
      <c r="S439" s="565"/>
      <c r="T439" s="565"/>
      <c r="U439" s="565"/>
      <c r="V439" s="566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0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0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</v>
      </c>
      <c r="AA439" s="550"/>
      <c r="AB439" s="550"/>
      <c r="AC439" s="550"/>
    </row>
    <row r="440" spans="1:68" x14ac:dyDescent="0.2">
      <c r="A440" s="561"/>
      <c r="B440" s="561"/>
      <c r="C440" s="561"/>
      <c r="D440" s="561"/>
      <c r="E440" s="561"/>
      <c r="F440" s="561"/>
      <c r="G440" s="561"/>
      <c r="H440" s="561"/>
      <c r="I440" s="561"/>
      <c r="J440" s="561"/>
      <c r="K440" s="561"/>
      <c r="L440" s="561"/>
      <c r="M440" s="561"/>
      <c r="N440" s="561"/>
      <c r="O440" s="569"/>
      <c r="P440" s="564" t="s">
        <v>71</v>
      </c>
      <c r="Q440" s="565"/>
      <c r="R440" s="565"/>
      <c r="S440" s="565"/>
      <c r="T440" s="565"/>
      <c r="U440" s="565"/>
      <c r="V440" s="566"/>
      <c r="W440" s="37" t="s">
        <v>69</v>
      </c>
      <c r="X440" s="549">
        <f>IFERROR(SUM(X427:X438),"0")</f>
        <v>0</v>
      </c>
      <c r="Y440" s="549">
        <f>IFERROR(SUM(Y427:Y438),"0")</f>
        <v>0</v>
      </c>
      <c r="Z440" s="37"/>
      <c r="AA440" s="550"/>
      <c r="AB440" s="550"/>
      <c r="AC440" s="550"/>
    </row>
    <row r="441" spans="1:68" ht="14.25" customHeight="1" x14ac:dyDescent="0.25">
      <c r="A441" s="560" t="s">
        <v>136</v>
      </c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1"/>
      <c r="P441" s="561"/>
      <c r="Q441" s="561"/>
      <c r="R441" s="561"/>
      <c r="S441" s="561"/>
      <c r="T441" s="561"/>
      <c r="U441" s="561"/>
      <c r="V441" s="561"/>
      <c r="W441" s="561"/>
      <c r="X441" s="561"/>
      <c r="Y441" s="561"/>
      <c r="Z441" s="561"/>
      <c r="AA441" s="543"/>
      <c r="AB441" s="543"/>
      <c r="AC441" s="543"/>
    </row>
    <row r="442" spans="1:68" ht="16.5" customHeight="1" x14ac:dyDescent="0.25">
      <c r="A442" s="54" t="s">
        <v>678</v>
      </c>
      <c r="B442" s="54" t="s">
        <v>679</v>
      </c>
      <c r="C442" s="31">
        <v>4301020334</v>
      </c>
      <c r="D442" s="551">
        <v>4607091388930</v>
      </c>
      <c r="E442" s="55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67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4"/>
      <c r="R442" s="554"/>
      <c r="S442" s="554"/>
      <c r="T442" s="555"/>
      <c r="U442" s="34"/>
      <c r="V442" s="34"/>
      <c r="W442" s="35" t="s">
        <v>69</v>
      </c>
      <c r="X442" s="547">
        <v>0</v>
      </c>
      <c r="Y442" s="548">
        <f>IFERROR(IF(X442="",0,CEILING((X442/$H442),1)*$H442),"")</f>
        <v>0</v>
      </c>
      <c r="Z442" s="36" t="str">
        <f>IFERROR(IF(Y442=0,"",ROUNDUP(Y442/H442,0)*0.01196),"")</f>
        <v/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4301020384</v>
      </c>
      <c r="D443" s="551">
        <v>4680115886407</v>
      </c>
      <c r="E443" s="55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60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4"/>
      <c r="R443" s="554"/>
      <c r="S443" s="554"/>
      <c r="T443" s="555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customHeight="1" x14ac:dyDescent="0.25">
      <c r="A444" s="54" t="s">
        <v>683</v>
      </c>
      <c r="B444" s="54" t="s">
        <v>684</v>
      </c>
      <c r="C444" s="31">
        <v>4301020385</v>
      </c>
      <c r="D444" s="551">
        <v>4680115880054</v>
      </c>
      <c r="E444" s="55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87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4"/>
      <c r="R444" s="554"/>
      <c r="S444" s="554"/>
      <c r="T444" s="555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68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64" t="s">
        <v>71</v>
      </c>
      <c r="Q445" s="565"/>
      <c r="R445" s="565"/>
      <c r="S445" s="565"/>
      <c r="T445" s="565"/>
      <c r="U445" s="565"/>
      <c r="V445" s="566"/>
      <c r="W445" s="37" t="s">
        <v>72</v>
      </c>
      <c r="X445" s="549">
        <f>IFERROR(X442/H442,"0")+IFERROR(X443/H443,"0")+IFERROR(X444/H444,"0")</f>
        <v>0</v>
      </c>
      <c r="Y445" s="549">
        <f>IFERROR(Y442/H442,"0")+IFERROR(Y443/H443,"0")+IFERROR(Y444/H444,"0")</f>
        <v>0</v>
      </c>
      <c r="Z445" s="549">
        <f>IFERROR(IF(Z442="",0,Z442),"0")+IFERROR(IF(Z443="",0,Z443),"0")+IFERROR(IF(Z444="",0,Z444),"0")</f>
        <v>0</v>
      </c>
      <c r="AA445" s="550"/>
      <c r="AB445" s="550"/>
      <c r="AC445" s="550"/>
    </row>
    <row r="446" spans="1:68" x14ac:dyDescent="0.2">
      <c r="A446" s="561"/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69</v>
      </c>
      <c r="X446" s="549">
        <f>IFERROR(SUM(X442:X444),"0")</f>
        <v>0</v>
      </c>
      <c r="Y446" s="549">
        <f>IFERROR(SUM(Y442:Y444),"0")</f>
        <v>0</v>
      </c>
      <c r="Z446" s="37"/>
      <c r="AA446" s="550"/>
      <c r="AB446" s="550"/>
      <c r="AC446" s="550"/>
    </row>
    <row r="447" spans="1:68" ht="14.25" customHeight="1" x14ac:dyDescent="0.25">
      <c r="A447" s="560" t="s">
        <v>64</v>
      </c>
      <c r="B447" s="561"/>
      <c r="C447" s="561"/>
      <c r="D447" s="561"/>
      <c r="E447" s="561"/>
      <c r="F447" s="561"/>
      <c r="G447" s="561"/>
      <c r="H447" s="561"/>
      <c r="I447" s="561"/>
      <c r="J447" s="561"/>
      <c r="K447" s="561"/>
      <c r="L447" s="561"/>
      <c r="M447" s="561"/>
      <c r="N447" s="561"/>
      <c r="O447" s="561"/>
      <c r="P447" s="561"/>
      <c r="Q447" s="561"/>
      <c r="R447" s="561"/>
      <c r="S447" s="561"/>
      <c r="T447" s="561"/>
      <c r="U447" s="561"/>
      <c r="V447" s="561"/>
      <c r="W447" s="561"/>
      <c r="X447" s="561"/>
      <c r="Y447" s="561"/>
      <c r="Z447" s="561"/>
      <c r="AA447" s="543"/>
      <c r="AB447" s="543"/>
      <c r="AC447" s="543"/>
    </row>
    <row r="448" spans="1:68" ht="27" customHeight="1" x14ac:dyDescent="0.25">
      <c r="A448" s="54" t="s">
        <v>685</v>
      </c>
      <c r="B448" s="54" t="s">
        <v>686</v>
      </c>
      <c r="C448" s="31">
        <v>4301031349</v>
      </c>
      <c r="D448" s="551">
        <v>4680115883116</v>
      </c>
      <c r="E448" s="55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7">
        <v>0</v>
      </c>
      <c r="Y448" s="548">
        <f t="shared" ref="Y448:Y453" si="54"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0</v>
      </c>
      <c r="BN448" s="64">
        <f t="shared" ref="BN448:BN453" si="56">IFERROR(Y448*I448/H448,"0")</f>
        <v>0</v>
      </c>
      <c r="BO448" s="64">
        <f t="shared" ref="BO448:BO453" si="57">IFERROR(1/J448*(X448/H448),"0")</f>
        <v>0</v>
      </c>
      <c r="BP448" s="64">
        <f t="shared" ref="BP448:BP453" si="58">IFERROR(1/J448*(Y448/H448),"0")</f>
        <v>0</v>
      </c>
    </row>
    <row r="449" spans="1:68" ht="27" customHeight="1" x14ac:dyDescent="0.25">
      <c r="A449" s="54" t="s">
        <v>688</v>
      </c>
      <c r="B449" s="54" t="s">
        <v>689</v>
      </c>
      <c r="C449" s="31">
        <v>4301031350</v>
      </c>
      <c r="D449" s="551">
        <v>4680115883093</v>
      </c>
      <c r="E449" s="55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4"/>
      <c r="R449" s="554"/>
      <c r="S449" s="554"/>
      <c r="T449" s="555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customHeight="1" x14ac:dyDescent="0.25">
      <c r="A450" s="54" t="s">
        <v>691</v>
      </c>
      <c r="B450" s="54" t="s">
        <v>692</v>
      </c>
      <c r="C450" s="31">
        <v>4301031353</v>
      </c>
      <c r="D450" s="551">
        <v>4680115883109</v>
      </c>
      <c r="E450" s="55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6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4"/>
      <c r="R450" s="554"/>
      <c r="S450" s="554"/>
      <c r="T450" s="555"/>
      <c r="U450" s="34"/>
      <c r="V450" s="34"/>
      <c r="W450" s="35" t="s">
        <v>69</v>
      </c>
      <c r="X450" s="547">
        <v>0</v>
      </c>
      <c r="Y450" s="548">
        <f t="shared" si="54"/>
        <v>0</v>
      </c>
      <c r="Z450" s="36" t="str">
        <f>IFERROR(IF(Y450=0,"",ROUNDUP(Y450/H450,0)*0.01196),"")</f>
        <v/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4301031419</v>
      </c>
      <c r="D451" s="551">
        <v>4680115882072</v>
      </c>
      <c r="E451" s="55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2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4"/>
      <c r="R451" s="554"/>
      <c r="S451" s="554"/>
      <c r="T451" s="555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customHeight="1" x14ac:dyDescent="0.25">
      <c r="A452" s="54" t="s">
        <v>696</v>
      </c>
      <c r="B452" s="54" t="s">
        <v>697</v>
      </c>
      <c r="C452" s="31">
        <v>4301031418</v>
      </c>
      <c r="D452" s="551">
        <v>4680115882102</v>
      </c>
      <c r="E452" s="55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4"/>
      <c r="R452" s="554"/>
      <c r="S452" s="554"/>
      <c r="T452" s="555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698</v>
      </c>
      <c r="B453" s="54" t="s">
        <v>699</v>
      </c>
      <c r="C453" s="31">
        <v>4301031417</v>
      </c>
      <c r="D453" s="551">
        <v>4680115882096</v>
      </c>
      <c r="E453" s="55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6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4"/>
      <c r="R453" s="554"/>
      <c r="S453" s="554"/>
      <c r="T453" s="555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68"/>
      <c r="B454" s="561"/>
      <c r="C454" s="561"/>
      <c r="D454" s="561"/>
      <c r="E454" s="561"/>
      <c r="F454" s="561"/>
      <c r="G454" s="561"/>
      <c r="H454" s="561"/>
      <c r="I454" s="561"/>
      <c r="J454" s="561"/>
      <c r="K454" s="561"/>
      <c r="L454" s="561"/>
      <c r="M454" s="561"/>
      <c r="N454" s="561"/>
      <c r="O454" s="569"/>
      <c r="P454" s="564" t="s">
        <v>71</v>
      </c>
      <c r="Q454" s="565"/>
      <c r="R454" s="565"/>
      <c r="S454" s="565"/>
      <c r="T454" s="565"/>
      <c r="U454" s="565"/>
      <c r="V454" s="566"/>
      <c r="W454" s="37" t="s">
        <v>72</v>
      </c>
      <c r="X454" s="549">
        <f>IFERROR(X448/H448,"0")+IFERROR(X449/H449,"0")+IFERROR(X450/H450,"0")+IFERROR(X451/H451,"0")+IFERROR(X452/H452,"0")+IFERROR(X453/H453,"0")</f>
        <v>0</v>
      </c>
      <c r="Y454" s="549">
        <f>IFERROR(Y448/H448,"0")+IFERROR(Y449/H449,"0")+IFERROR(Y450/H450,"0")+IFERROR(Y451/H451,"0")+IFERROR(Y452/H452,"0")+IFERROR(Y453/H453,"0")</f>
        <v>0</v>
      </c>
      <c r="Z454" s="549">
        <f>IFERROR(IF(Z448="",0,Z448),"0")+IFERROR(IF(Z449="",0,Z449),"0")+IFERROR(IF(Z450="",0,Z450),"0")+IFERROR(IF(Z451="",0,Z451),"0")+IFERROR(IF(Z452="",0,Z452),"0")+IFERROR(IF(Z453="",0,Z453),"0")</f>
        <v>0</v>
      </c>
      <c r="AA454" s="550"/>
      <c r="AB454" s="550"/>
      <c r="AC454" s="550"/>
    </row>
    <row r="455" spans="1:68" x14ac:dyDescent="0.2">
      <c r="A455" s="561"/>
      <c r="B455" s="561"/>
      <c r="C455" s="561"/>
      <c r="D455" s="561"/>
      <c r="E455" s="561"/>
      <c r="F455" s="561"/>
      <c r="G455" s="561"/>
      <c r="H455" s="561"/>
      <c r="I455" s="561"/>
      <c r="J455" s="561"/>
      <c r="K455" s="561"/>
      <c r="L455" s="561"/>
      <c r="M455" s="561"/>
      <c r="N455" s="561"/>
      <c r="O455" s="569"/>
      <c r="P455" s="564" t="s">
        <v>71</v>
      </c>
      <c r="Q455" s="565"/>
      <c r="R455" s="565"/>
      <c r="S455" s="565"/>
      <c r="T455" s="565"/>
      <c r="U455" s="565"/>
      <c r="V455" s="566"/>
      <c r="W455" s="37" t="s">
        <v>69</v>
      </c>
      <c r="X455" s="549">
        <f>IFERROR(SUM(X448:X453),"0")</f>
        <v>0</v>
      </c>
      <c r="Y455" s="549">
        <f>IFERROR(SUM(Y448:Y453),"0")</f>
        <v>0</v>
      </c>
      <c r="Z455" s="37"/>
      <c r="AA455" s="550"/>
      <c r="AB455" s="550"/>
      <c r="AC455" s="550"/>
    </row>
    <row r="456" spans="1:68" ht="14.25" customHeight="1" x14ac:dyDescent="0.25">
      <c r="A456" s="560" t="s">
        <v>73</v>
      </c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1"/>
      <c r="P456" s="561"/>
      <c r="Q456" s="561"/>
      <c r="R456" s="561"/>
      <c r="S456" s="561"/>
      <c r="T456" s="561"/>
      <c r="U456" s="561"/>
      <c r="V456" s="561"/>
      <c r="W456" s="561"/>
      <c r="X456" s="561"/>
      <c r="Y456" s="561"/>
      <c r="Z456" s="561"/>
      <c r="AA456" s="543"/>
      <c r="AB456" s="543"/>
      <c r="AC456" s="543"/>
    </row>
    <row r="457" spans="1:68" ht="16.5" customHeight="1" x14ac:dyDescent="0.25">
      <c r="A457" s="54" t="s">
        <v>700</v>
      </c>
      <c r="B457" s="54" t="s">
        <v>701</v>
      </c>
      <c r="C457" s="31">
        <v>4301051232</v>
      </c>
      <c r="D457" s="551">
        <v>4607091383409</v>
      </c>
      <c r="E457" s="55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5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4"/>
      <c r="R457" s="554"/>
      <c r="S457" s="554"/>
      <c r="T457" s="555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703</v>
      </c>
      <c r="B458" s="54" t="s">
        <v>704</v>
      </c>
      <c r="C458" s="31">
        <v>4301051233</v>
      </c>
      <c r="D458" s="551">
        <v>4607091383416</v>
      </c>
      <c r="E458" s="55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4"/>
      <c r="R458" s="554"/>
      <c r="S458" s="554"/>
      <c r="T458" s="555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706</v>
      </c>
      <c r="B459" s="54" t="s">
        <v>707</v>
      </c>
      <c r="C459" s="31">
        <v>4301051064</v>
      </c>
      <c r="D459" s="551">
        <v>4680115883536</v>
      </c>
      <c r="E459" s="55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4"/>
      <c r="R459" s="554"/>
      <c r="S459" s="554"/>
      <c r="T459" s="555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568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64" t="s">
        <v>71</v>
      </c>
      <c r="Q460" s="565"/>
      <c r="R460" s="565"/>
      <c r="S460" s="565"/>
      <c r="T460" s="565"/>
      <c r="U460" s="565"/>
      <c r="V460" s="566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x14ac:dyDescent="0.2">
      <c r="A461" s="561"/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9"/>
      <c r="P461" s="564" t="s">
        <v>71</v>
      </c>
      <c r="Q461" s="565"/>
      <c r="R461" s="565"/>
      <c r="S461" s="565"/>
      <c r="T461" s="565"/>
      <c r="U461" s="565"/>
      <c r="V461" s="566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customHeight="1" x14ac:dyDescent="0.2">
      <c r="A462" s="604" t="s">
        <v>709</v>
      </c>
      <c r="B462" s="605"/>
      <c r="C462" s="605"/>
      <c r="D462" s="605"/>
      <c r="E462" s="605"/>
      <c r="F462" s="605"/>
      <c r="G462" s="605"/>
      <c r="H462" s="605"/>
      <c r="I462" s="605"/>
      <c r="J462" s="605"/>
      <c r="K462" s="605"/>
      <c r="L462" s="605"/>
      <c r="M462" s="605"/>
      <c r="N462" s="605"/>
      <c r="O462" s="605"/>
      <c r="P462" s="605"/>
      <c r="Q462" s="605"/>
      <c r="R462" s="605"/>
      <c r="S462" s="605"/>
      <c r="T462" s="605"/>
      <c r="U462" s="605"/>
      <c r="V462" s="605"/>
      <c r="W462" s="605"/>
      <c r="X462" s="605"/>
      <c r="Y462" s="605"/>
      <c r="Z462" s="605"/>
      <c r="AA462" s="48"/>
      <c r="AB462" s="48"/>
      <c r="AC462" s="48"/>
    </row>
    <row r="463" spans="1:68" ht="16.5" customHeight="1" x14ac:dyDescent="0.25">
      <c r="A463" s="567" t="s">
        <v>709</v>
      </c>
      <c r="B463" s="561"/>
      <c r="C463" s="561"/>
      <c r="D463" s="561"/>
      <c r="E463" s="561"/>
      <c r="F463" s="561"/>
      <c r="G463" s="561"/>
      <c r="H463" s="561"/>
      <c r="I463" s="561"/>
      <c r="J463" s="561"/>
      <c r="K463" s="561"/>
      <c r="L463" s="561"/>
      <c r="M463" s="561"/>
      <c r="N463" s="561"/>
      <c r="O463" s="561"/>
      <c r="P463" s="561"/>
      <c r="Q463" s="561"/>
      <c r="R463" s="561"/>
      <c r="S463" s="561"/>
      <c r="T463" s="561"/>
      <c r="U463" s="561"/>
      <c r="V463" s="561"/>
      <c r="W463" s="561"/>
      <c r="X463" s="561"/>
      <c r="Y463" s="561"/>
      <c r="Z463" s="561"/>
      <c r="AA463" s="542"/>
      <c r="AB463" s="542"/>
      <c r="AC463" s="542"/>
    </row>
    <row r="464" spans="1:68" ht="14.25" customHeight="1" x14ac:dyDescent="0.25">
      <c r="A464" s="560" t="s">
        <v>101</v>
      </c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1"/>
      <c r="P464" s="561"/>
      <c r="Q464" s="561"/>
      <c r="R464" s="561"/>
      <c r="S464" s="561"/>
      <c r="T464" s="561"/>
      <c r="U464" s="561"/>
      <c r="V464" s="561"/>
      <c r="W464" s="561"/>
      <c r="X464" s="561"/>
      <c r="Y464" s="561"/>
      <c r="Z464" s="561"/>
      <c r="AA464" s="543"/>
      <c r="AB464" s="543"/>
      <c r="AC464" s="543"/>
    </row>
    <row r="465" spans="1:68" ht="27" customHeight="1" x14ac:dyDescent="0.25">
      <c r="A465" s="54" t="s">
        <v>710</v>
      </c>
      <c r="B465" s="54" t="s">
        <v>711</v>
      </c>
      <c r="C465" s="31">
        <v>4301011763</v>
      </c>
      <c r="D465" s="551">
        <v>4640242181011</v>
      </c>
      <c r="E465" s="55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81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4"/>
      <c r="R465" s="554"/>
      <c r="S465" s="554"/>
      <c r="T465" s="555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4301011585</v>
      </c>
      <c r="D466" s="551">
        <v>4640242180441</v>
      </c>
      <c r="E466" s="55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4"/>
      <c r="R466" s="554"/>
      <c r="S466" s="554"/>
      <c r="T466" s="555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4301011584</v>
      </c>
      <c r="D467" s="551">
        <v>4640242180564</v>
      </c>
      <c r="E467" s="55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4"/>
      <c r="R467" s="554"/>
      <c r="S467" s="554"/>
      <c r="T467" s="555"/>
      <c r="U467" s="34"/>
      <c r="V467" s="34"/>
      <c r="W467" s="35" t="s">
        <v>69</v>
      </c>
      <c r="X467" s="547">
        <v>0</v>
      </c>
      <c r="Y467" s="54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4301011764</v>
      </c>
      <c r="D468" s="551">
        <v>4640242181189</v>
      </c>
      <c r="E468" s="55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59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4"/>
      <c r="R468" s="554"/>
      <c r="S468" s="554"/>
      <c r="T468" s="555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72</v>
      </c>
      <c r="X469" s="549">
        <f>IFERROR(X465/H465,"0")+IFERROR(X466/H466,"0")+IFERROR(X467/H467,"0")+IFERROR(X468/H468,"0")</f>
        <v>0</v>
      </c>
      <c r="Y469" s="549">
        <f>IFERROR(Y465/H465,"0")+IFERROR(Y466/H466,"0")+IFERROR(Y467/H467,"0")+IFERROR(Y468/H468,"0")</f>
        <v>0</v>
      </c>
      <c r="Z469" s="549">
        <f>IFERROR(IF(Z465="",0,Z465),"0")+IFERROR(IF(Z466="",0,Z466),"0")+IFERROR(IF(Z467="",0,Z467),"0")+IFERROR(IF(Z468="",0,Z468),"0")</f>
        <v>0</v>
      </c>
      <c r="AA469" s="550"/>
      <c r="AB469" s="550"/>
      <c r="AC469" s="550"/>
    </row>
    <row r="470" spans="1:68" x14ac:dyDescent="0.2">
      <c r="A470" s="561"/>
      <c r="B470" s="561"/>
      <c r="C470" s="561"/>
      <c r="D470" s="561"/>
      <c r="E470" s="561"/>
      <c r="F470" s="561"/>
      <c r="G470" s="561"/>
      <c r="H470" s="561"/>
      <c r="I470" s="561"/>
      <c r="J470" s="561"/>
      <c r="K470" s="561"/>
      <c r="L470" s="561"/>
      <c r="M470" s="561"/>
      <c r="N470" s="561"/>
      <c r="O470" s="569"/>
      <c r="P470" s="564" t="s">
        <v>71</v>
      </c>
      <c r="Q470" s="565"/>
      <c r="R470" s="565"/>
      <c r="S470" s="565"/>
      <c r="T470" s="565"/>
      <c r="U470" s="565"/>
      <c r="V470" s="566"/>
      <c r="W470" s="37" t="s">
        <v>69</v>
      </c>
      <c r="X470" s="549">
        <f>IFERROR(SUM(X465:X468),"0")</f>
        <v>0</v>
      </c>
      <c r="Y470" s="549">
        <f>IFERROR(SUM(Y465:Y468),"0")</f>
        <v>0</v>
      </c>
      <c r="Z470" s="37"/>
      <c r="AA470" s="550"/>
      <c r="AB470" s="550"/>
      <c r="AC470" s="550"/>
    </row>
    <row r="471" spans="1:68" ht="14.25" customHeight="1" x14ac:dyDescent="0.25">
      <c r="A471" s="560" t="s">
        <v>136</v>
      </c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1"/>
      <c r="P471" s="561"/>
      <c r="Q471" s="561"/>
      <c r="R471" s="561"/>
      <c r="S471" s="561"/>
      <c r="T471" s="561"/>
      <c r="U471" s="561"/>
      <c r="V471" s="561"/>
      <c r="W471" s="561"/>
      <c r="X471" s="561"/>
      <c r="Y471" s="561"/>
      <c r="Z471" s="561"/>
      <c r="AA471" s="543"/>
      <c r="AB471" s="543"/>
      <c r="AC471" s="543"/>
    </row>
    <row r="472" spans="1:68" ht="27" customHeight="1" x14ac:dyDescent="0.25">
      <c r="A472" s="54" t="s">
        <v>721</v>
      </c>
      <c r="B472" s="54" t="s">
        <v>722</v>
      </c>
      <c r="C472" s="31">
        <v>4301020400</v>
      </c>
      <c r="D472" s="551">
        <v>4640242180519</v>
      </c>
      <c r="E472" s="55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4"/>
      <c r="R472" s="554"/>
      <c r="S472" s="554"/>
      <c r="T472" s="555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724</v>
      </c>
      <c r="B473" s="54" t="s">
        <v>725</v>
      </c>
      <c r="C473" s="31">
        <v>4301020260</v>
      </c>
      <c r="D473" s="551">
        <v>4640242180526</v>
      </c>
      <c r="E473" s="55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619" t="s">
        <v>726</v>
      </c>
      <c r="Q473" s="554"/>
      <c r="R473" s="554"/>
      <c r="S473" s="554"/>
      <c r="T473" s="555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4301020295</v>
      </c>
      <c r="D474" s="551">
        <v>4640242181363</v>
      </c>
      <c r="E474" s="55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63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4"/>
      <c r="R474" s="554"/>
      <c r="S474" s="554"/>
      <c r="T474" s="555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8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64" t="s">
        <v>71</v>
      </c>
      <c r="Q475" s="565"/>
      <c r="R475" s="565"/>
      <c r="S475" s="565"/>
      <c r="T475" s="565"/>
      <c r="U475" s="565"/>
      <c r="V475" s="566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9"/>
      <c r="P476" s="564" t="s">
        <v>71</v>
      </c>
      <c r="Q476" s="565"/>
      <c r="R476" s="565"/>
      <c r="S476" s="565"/>
      <c r="T476" s="565"/>
      <c r="U476" s="565"/>
      <c r="V476" s="566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customHeight="1" x14ac:dyDescent="0.25">
      <c r="A477" s="560" t="s">
        <v>64</v>
      </c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1"/>
      <c r="P477" s="561"/>
      <c r="Q477" s="561"/>
      <c r="R477" s="561"/>
      <c r="S477" s="561"/>
      <c r="T477" s="561"/>
      <c r="U477" s="561"/>
      <c r="V477" s="561"/>
      <c r="W477" s="561"/>
      <c r="X477" s="561"/>
      <c r="Y477" s="561"/>
      <c r="Z477" s="561"/>
      <c r="AA477" s="543"/>
      <c r="AB477" s="543"/>
      <c r="AC477" s="543"/>
    </row>
    <row r="478" spans="1:68" ht="27" customHeight="1" x14ac:dyDescent="0.25">
      <c r="A478" s="54" t="s">
        <v>731</v>
      </c>
      <c r="B478" s="54" t="s">
        <v>732</v>
      </c>
      <c r="C478" s="31">
        <v>4301031280</v>
      </c>
      <c r="D478" s="551">
        <v>4640242180816</v>
      </c>
      <c r="E478" s="55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81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4301031244</v>
      </c>
      <c r="D479" s="551">
        <v>4640242180595</v>
      </c>
      <c r="E479" s="55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65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4"/>
      <c r="R479" s="554"/>
      <c r="S479" s="554"/>
      <c r="T479" s="555"/>
      <c r="U479" s="34"/>
      <c r="V479" s="34"/>
      <c r="W479" s="35" t="s">
        <v>69</v>
      </c>
      <c r="X479" s="547">
        <v>0</v>
      </c>
      <c r="Y479" s="548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64" t="s">
        <v>71</v>
      </c>
      <c r="Q480" s="565"/>
      <c r="R480" s="565"/>
      <c r="S480" s="565"/>
      <c r="T480" s="565"/>
      <c r="U480" s="565"/>
      <c r="V480" s="566"/>
      <c r="W480" s="37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64" t="s">
        <v>71</v>
      </c>
      <c r="Q481" s="565"/>
      <c r="R481" s="565"/>
      <c r="S481" s="565"/>
      <c r="T481" s="565"/>
      <c r="U481" s="565"/>
      <c r="V481" s="566"/>
      <c r="W481" s="37" t="s">
        <v>69</v>
      </c>
      <c r="X481" s="549">
        <f>IFERROR(SUM(X478:X479),"0")</f>
        <v>0</v>
      </c>
      <c r="Y481" s="549">
        <f>IFERROR(SUM(Y478:Y479),"0")</f>
        <v>0</v>
      </c>
      <c r="Z481" s="37"/>
      <c r="AA481" s="550"/>
      <c r="AB481" s="550"/>
      <c r="AC481" s="550"/>
    </row>
    <row r="482" spans="1:68" ht="14.25" customHeight="1" x14ac:dyDescent="0.25">
      <c r="A482" s="560" t="s">
        <v>73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3"/>
      <c r="AB482" s="543"/>
      <c r="AC482" s="543"/>
    </row>
    <row r="483" spans="1:68" ht="27" customHeight="1" x14ac:dyDescent="0.25">
      <c r="A483" s="54" t="s">
        <v>737</v>
      </c>
      <c r="B483" s="54" t="s">
        <v>738</v>
      </c>
      <c r="C483" s="31">
        <v>4301052046</v>
      </c>
      <c r="D483" s="551">
        <v>4640242180533</v>
      </c>
      <c r="E483" s="55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4"/>
      <c r="R483" s="554"/>
      <c r="S483" s="554"/>
      <c r="T483" s="555"/>
      <c r="U483" s="34"/>
      <c r="V483" s="34"/>
      <c r="W483" s="35" t="s">
        <v>69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64" t="s">
        <v>71</v>
      </c>
      <c r="Q485" s="565"/>
      <c r="R485" s="565"/>
      <c r="S485" s="565"/>
      <c r="T485" s="565"/>
      <c r="U485" s="565"/>
      <c r="V485" s="566"/>
      <c r="W485" s="37" t="s">
        <v>69</v>
      </c>
      <c r="X485" s="549">
        <f>IFERROR(SUM(X483:X483),"0")</f>
        <v>0</v>
      </c>
      <c r="Y485" s="549">
        <f>IFERROR(SUM(Y483:Y483),"0")</f>
        <v>0</v>
      </c>
      <c r="Z485" s="37"/>
      <c r="AA485" s="550"/>
      <c r="AB485" s="550"/>
      <c r="AC485" s="550"/>
    </row>
    <row r="486" spans="1:68" ht="14.25" customHeight="1" x14ac:dyDescent="0.25">
      <c r="A486" s="560" t="s">
        <v>166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3"/>
      <c r="AB486" s="543"/>
      <c r="AC486" s="543"/>
    </row>
    <row r="487" spans="1:68" ht="27" customHeight="1" x14ac:dyDescent="0.25">
      <c r="A487" s="54" t="s">
        <v>740</v>
      </c>
      <c r="B487" s="54" t="s">
        <v>741</v>
      </c>
      <c r="C487" s="31">
        <v>4301060491</v>
      </c>
      <c r="D487" s="551">
        <v>4640242180120</v>
      </c>
      <c r="E487" s="55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743</v>
      </c>
      <c r="B488" s="54" t="s">
        <v>744</v>
      </c>
      <c r="C488" s="31">
        <v>4301060493</v>
      </c>
      <c r="D488" s="551">
        <v>4640242180137</v>
      </c>
      <c r="E488" s="55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79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64" t="s">
        <v>71</v>
      </c>
      <c r="Q490" s="565"/>
      <c r="R490" s="565"/>
      <c r="S490" s="565"/>
      <c r="T490" s="565"/>
      <c r="U490" s="565"/>
      <c r="V490" s="566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customHeight="1" x14ac:dyDescent="0.25">
      <c r="A491" s="567" t="s">
        <v>746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2"/>
      <c r="AB491" s="542"/>
      <c r="AC491" s="542"/>
    </row>
    <row r="492" spans="1:68" ht="14.25" customHeight="1" x14ac:dyDescent="0.25">
      <c r="A492" s="560" t="s">
        <v>136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3"/>
      <c r="AB492" s="543"/>
      <c r="AC492" s="543"/>
    </row>
    <row r="493" spans="1:68" ht="27" customHeight="1" x14ac:dyDescent="0.25">
      <c r="A493" s="54" t="s">
        <v>747</v>
      </c>
      <c r="B493" s="54" t="s">
        <v>748</v>
      </c>
      <c r="C493" s="31">
        <v>4301020314</v>
      </c>
      <c r="D493" s="551">
        <v>4640242180090</v>
      </c>
      <c r="E493" s="55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680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4"/>
      <c r="R493" s="554"/>
      <c r="S493" s="554"/>
      <c r="T493" s="555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64" t="s">
        <v>71</v>
      </c>
      <c r="Q495" s="565"/>
      <c r="R495" s="565"/>
      <c r="S495" s="565"/>
      <c r="T495" s="565"/>
      <c r="U495" s="565"/>
      <c r="V495" s="566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842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708"/>
      <c r="P496" s="701" t="s">
        <v>750</v>
      </c>
      <c r="Q496" s="668"/>
      <c r="R496" s="668"/>
      <c r="S496" s="668"/>
      <c r="T496" s="668"/>
      <c r="U496" s="668"/>
      <c r="V496" s="669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18000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18009.599999999999</v>
      </c>
      <c r="Z496" s="37"/>
      <c r="AA496" s="550"/>
      <c r="AB496" s="550"/>
      <c r="AC496" s="550"/>
    </row>
    <row r="497" spans="1:32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708"/>
      <c r="P497" s="701" t="s">
        <v>751</v>
      </c>
      <c r="Q497" s="668"/>
      <c r="R497" s="668"/>
      <c r="S497" s="668"/>
      <c r="T497" s="668"/>
      <c r="U497" s="668"/>
      <c r="V497" s="669"/>
      <c r="W497" s="37" t="s">
        <v>69</v>
      </c>
      <c r="X497" s="549">
        <f>IFERROR(SUM(BM22:BM493),"0")</f>
        <v>18643.538461538461</v>
      </c>
      <c r="Y497" s="549">
        <f>IFERROR(SUM(BN22:BN493),"0")</f>
        <v>18653.600999999999</v>
      </c>
      <c r="Z497" s="37"/>
      <c r="AA497" s="550"/>
      <c r="AB497" s="550"/>
      <c r="AC497" s="550"/>
    </row>
    <row r="498" spans="1:32" x14ac:dyDescent="0.2">
      <c r="A498" s="561"/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708"/>
      <c r="P498" s="701" t="s">
        <v>752</v>
      </c>
      <c r="Q498" s="668"/>
      <c r="R498" s="668"/>
      <c r="S498" s="668"/>
      <c r="T498" s="668"/>
      <c r="U498" s="668"/>
      <c r="V498" s="669"/>
      <c r="W498" s="37" t="s">
        <v>753</v>
      </c>
      <c r="X498" s="38">
        <f>ROUNDUP(SUM(BO22:BO493),0)</f>
        <v>27</v>
      </c>
      <c r="Y498" s="38">
        <f>ROUNDUP(SUM(BP22:BP493),0)</f>
        <v>27</v>
      </c>
      <c r="Z498" s="37"/>
      <c r="AA498" s="550"/>
      <c r="AB498" s="550"/>
      <c r="AC498" s="550"/>
    </row>
    <row r="499" spans="1:32" x14ac:dyDescent="0.2">
      <c r="A499" s="561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708"/>
      <c r="P499" s="701" t="s">
        <v>754</v>
      </c>
      <c r="Q499" s="668"/>
      <c r="R499" s="668"/>
      <c r="S499" s="668"/>
      <c r="T499" s="668"/>
      <c r="U499" s="668"/>
      <c r="V499" s="669"/>
      <c r="W499" s="37" t="s">
        <v>69</v>
      </c>
      <c r="X499" s="549">
        <f>GrossWeightTotal+PalletQtyTotal*25</f>
        <v>19318.538461538461</v>
      </c>
      <c r="Y499" s="549">
        <f>GrossWeightTotalR+PalletQtyTotalR*25</f>
        <v>19328.600999999999</v>
      </c>
      <c r="Z499" s="37"/>
      <c r="AA499" s="550"/>
      <c r="AB499" s="550"/>
      <c r="AC499" s="550"/>
    </row>
    <row r="500" spans="1:32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708"/>
      <c r="P500" s="701" t="s">
        <v>755</v>
      </c>
      <c r="Q500" s="668"/>
      <c r="R500" s="668"/>
      <c r="S500" s="668"/>
      <c r="T500" s="668"/>
      <c r="U500" s="668"/>
      <c r="V500" s="669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1323.0769230769231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1324</v>
      </c>
      <c r="Z500" s="37"/>
      <c r="AA500" s="550"/>
      <c r="AB500" s="550"/>
      <c r="AC500" s="550"/>
    </row>
    <row r="501" spans="1:32" ht="14.25" customHeight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08"/>
      <c r="P501" s="701" t="s">
        <v>756</v>
      </c>
      <c r="Q501" s="668"/>
      <c r="R501" s="668"/>
      <c r="S501" s="668"/>
      <c r="T501" s="668"/>
      <c r="U501" s="668"/>
      <c r="V501" s="669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28.085109999999997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595" t="s">
        <v>99</v>
      </c>
      <c r="D503" s="642"/>
      <c r="E503" s="642"/>
      <c r="F503" s="642"/>
      <c r="G503" s="642"/>
      <c r="H503" s="643"/>
      <c r="I503" s="595" t="s">
        <v>250</v>
      </c>
      <c r="J503" s="642"/>
      <c r="K503" s="642"/>
      <c r="L503" s="642"/>
      <c r="M503" s="642"/>
      <c r="N503" s="642"/>
      <c r="O503" s="642"/>
      <c r="P503" s="642"/>
      <c r="Q503" s="642"/>
      <c r="R503" s="642"/>
      <c r="S503" s="643"/>
      <c r="T503" s="595" t="s">
        <v>538</v>
      </c>
      <c r="U503" s="643"/>
      <c r="V503" s="595" t="s">
        <v>595</v>
      </c>
      <c r="W503" s="642"/>
      <c r="X503" s="643"/>
      <c r="Y503" s="544" t="s">
        <v>647</v>
      </c>
      <c r="Z503" s="595" t="s">
        <v>709</v>
      </c>
      <c r="AA503" s="643"/>
      <c r="AB503" s="52"/>
      <c r="AC503" s="52"/>
      <c r="AF503" s="545"/>
    </row>
    <row r="504" spans="1:32" ht="14.25" customHeight="1" thickTop="1" x14ac:dyDescent="0.2">
      <c r="A504" s="736" t="s">
        <v>759</v>
      </c>
      <c r="B504" s="595" t="s">
        <v>63</v>
      </c>
      <c r="C504" s="595" t="s">
        <v>100</v>
      </c>
      <c r="D504" s="595" t="s">
        <v>117</v>
      </c>
      <c r="E504" s="595" t="s">
        <v>173</v>
      </c>
      <c r="F504" s="595" t="s">
        <v>192</v>
      </c>
      <c r="G504" s="595" t="s">
        <v>222</v>
      </c>
      <c r="H504" s="595" t="s">
        <v>99</v>
      </c>
      <c r="I504" s="595" t="s">
        <v>251</v>
      </c>
      <c r="J504" s="595" t="s">
        <v>292</v>
      </c>
      <c r="K504" s="595" t="s">
        <v>352</v>
      </c>
      <c r="L504" s="595" t="s">
        <v>397</v>
      </c>
      <c r="M504" s="595" t="s">
        <v>413</v>
      </c>
      <c r="N504" s="545"/>
      <c r="O504" s="595" t="s">
        <v>425</v>
      </c>
      <c r="P504" s="595" t="s">
        <v>435</v>
      </c>
      <c r="Q504" s="595" t="s">
        <v>442</v>
      </c>
      <c r="R504" s="595" t="s">
        <v>447</v>
      </c>
      <c r="S504" s="595" t="s">
        <v>528</v>
      </c>
      <c r="T504" s="595" t="s">
        <v>539</v>
      </c>
      <c r="U504" s="595" t="s">
        <v>573</v>
      </c>
      <c r="V504" s="595" t="s">
        <v>596</v>
      </c>
      <c r="W504" s="595" t="s">
        <v>628</v>
      </c>
      <c r="X504" s="595" t="s">
        <v>643</v>
      </c>
      <c r="Y504" s="595" t="s">
        <v>647</v>
      </c>
      <c r="Z504" s="595" t="s">
        <v>709</v>
      </c>
      <c r="AA504" s="595" t="s">
        <v>746</v>
      </c>
      <c r="AB504" s="52"/>
      <c r="AC504" s="52"/>
      <c r="AF504" s="545"/>
    </row>
    <row r="505" spans="1:32" ht="13.5" customHeight="1" thickBot="1" x14ac:dyDescent="0.25">
      <c r="A505" s="737"/>
      <c r="B505" s="596"/>
      <c r="C505" s="596"/>
      <c r="D505" s="596"/>
      <c r="E505" s="596"/>
      <c r="F505" s="596"/>
      <c r="G505" s="596"/>
      <c r="H505" s="596"/>
      <c r="I505" s="596"/>
      <c r="J505" s="596"/>
      <c r="K505" s="596"/>
      <c r="L505" s="596"/>
      <c r="M505" s="596"/>
      <c r="N505" s="545"/>
      <c r="O505" s="596"/>
      <c r="P505" s="596"/>
      <c r="Q505" s="596"/>
      <c r="R505" s="596"/>
      <c r="S505" s="596"/>
      <c r="T505" s="596"/>
      <c r="U505" s="596"/>
      <c r="V505" s="596"/>
      <c r="W505" s="596"/>
      <c r="X505" s="596"/>
      <c r="Y505" s="596"/>
      <c r="Z505" s="596"/>
      <c r="AA505" s="596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0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6" s="46">
        <f>IFERROR(Y86*1,"0")+IFERROR(Y87*1,"0")+IFERROR(Y88*1,"0")+IFERROR(Y92*1,"0")+IFERROR(Y93*1,"0")+IFERROR(Y94*1,"0")+IFERROR(Y95*1,"0")</f>
        <v>0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6" s="46">
        <f>IFERROR(Y125*1,"0")+IFERROR(Y126*1,"0")+IFERROR(Y130*1,"0")+IFERROR(Y131*1,"0")+IFERROR(Y135*1,"0")+IFERROR(Y136*1,"0")</f>
        <v>0</v>
      </c>
      <c r="H506" s="46">
        <f>IFERROR(Y141*1,"0")+IFERROR(Y142*1,"0")+IFERROR(Y146*1,"0")+IFERROR(Y147*1,"0")+IFERROR(Y148*1,"0")</f>
        <v>0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0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2004.6</v>
      </c>
      <c r="S506" s="46">
        <f>IFERROR(Y335*1,"0")+IFERROR(Y336*1,"0")+IFERROR(Y337*1,"0")</f>
        <v>0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16005</v>
      </c>
      <c r="U506" s="46">
        <f>IFERROR(Y368*1,"0")+IFERROR(Y369*1,"0")+IFERROR(Y370*1,"0")+IFERROR(Y374*1,"0")+IFERROR(Y375*1,"0")+IFERROR(Y379*1,"0")+IFERROR(Y380*1,"0")+IFERROR(Y384*1,"0")</f>
        <v>0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06" s="46">
        <f>IFERROR(Y409*1,"0")+IFERROR(Y413*1,"0")+IFERROR(Y414*1,"0")+IFERROR(Y415*1,"0")+IFERROR(Y416*1,"0")</f>
        <v>0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0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0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  <mergeCell ref="P202:T202"/>
    <mergeCell ref="P307:T307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A149:O150"/>
    <mergeCell ref="R504:R505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D483:E483"/>
    <mergeCell ref="V12:W12"/>
    <mergeCell ref="D191:E191"/>
    <mergeCell ref="D458:E458"/>
    <mergeCell ref="D433:E433"/>
    <mergeCell ref="A31:O32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D171:E171"/>
    <mergeCell ref="D336:E336"/>
    <mergeCell ref="D262:E262"/>
    <mergeCell ref="P368:T368"/>
    <mergeCell ref="A496:O501"/>
    <mergeCell ref="D457:E457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M17:M18"/>
    <mergeCell ref="O17:O18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P62:T62"/>
    <mergeCell ref="D397:E397"/>
    <mergeCell ref="P376:V376"/>
    <mergeCell ref="A35:O36"/>
    <mergeCell ref="D22:E22"/>
    <mergeCell ref="A127:O128"/>
    <mergeCell ref="P301:T301"/>
    <mergeCell ref="P255:V255"/>
    <mergeCell ref="P34:T34"/>
    <mergeCell ref="A400:O401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D170:E170"/>
    <mergeCell ref="P132:V132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P488:T488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D449:E449"/>
    <mergeCell ref="P478:T478"/>
    <mergeCell ref="P465:T465"/>
    <mergeCell ref="P415:T415"/>
    <mergeCell ref="A463:Z463"/>
    <mergeCell ref="D430:E430"/>
    <mergeCell ref="P469:V469"/>
    <mergeCell ref="P422:V422"/>
    <mergeCell ref="A412:Z412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P51:T51"/>
    <mergeCell ref="P461:V461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A419:Z419"/>
    <mergeCell ref="P375:T375"/>
    <mergeCell ref="D427:E427"/>
    <mergeCell ref="P390:T390"/>
    <mergeCell ref="P105:V105"/>
    <mergeCell ref="P184:V184"/>
    <mergeCell ref="D159:E159"/>
    <mergeCell ref="A232:Z232"/>
    <mergeCell ref="P121:V121"/>
    <mergeCell ref="D80:E80"/>
    <mergeCell ref="P382:V382"/>
    <mergeCell ref="A169:Z169"/>
    <mergeCell ref="A296:Z296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P35:V35"/>
    <mergeCell ref="D316:E316"/>
    <mergeCell ref="A218:Z218"/>
    <mergeCell ref="D443:E443"/>
    <mergeCell ref="D210:E210"/>
    <mergeCell ref="D308:E308"/>
    <mergeCell ref="D380:E380"/>
    <mergeCell ref="P337:T337"/>
    <mergeCell ref="A282:Z282"/>
    <mergeCell ref="D209:E209"/>
    <mergeCell ref="P188:V188"/>
    <mergeCell ref="D274:E274"/>
    <mergeCell ref="D245:E245"/>
    <mergeCell ref="D301:E301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493:E493"/>
    <mergeCell ref="A173:O174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D479:E479"/>
    <mergeCell ref="P143:V143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424:Z424"/>
    <mergeCell ref="A180:Z180"/>
    <mergeCell ref="P200:V200"/>
    <mergeCell ref="A190:Z190"/>
    <mergeCell ref="P224:T224"/>
    <mergeCell ref="D172:E172"/>
    <mergeCell ref="P88:T88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2025-10-21T09:58:26Z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