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6DB519-6765-41C4-9F48-E7A1123D3D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95" i="1" l="1"/>
  <c r="BN95" i="1"/>
  <c r="Z95" i="1"/>
  <c r="BP163" i="1"/>
  <c r="BN163" i="1"/>
  <c r="Z163" i="1"/>
  <c r="BP198" i="1"/>
  <c r="BN198" i="1"/>
  <c r="Z198" i="1"/>
  <c r="BP224" i="1"/>
  <c r="BN224" i="1"/>
  <c r="Z224" i="1"/>
  <c r="BP254" i="1"/>
  <c r="BN254" i="1"/>
  <c r="Z254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BP397" i="1"/>
  <c r="BN397" i="1"/>
  <c r="Z397" i="1"/>
  <c r="BP433" i="1"/>
  <c r="BN433" i="1"/>
  <c r="Z433" i="1"/>
  <c r="BP459" i="1"/>
  <c r="BN459" i="1"/>
  <c r="Z459" i="1"/>
  <c r="X497" i="1"/>
  <c r="X500" i="1"/>
  <c r="Z27" i="1"/>
  <c r="BN27" i="1"/>
  <c r="Z54" i="1"/>
  <c r="BN54" i="1"/>
  <c r="Z66" i="1"/>
  <c r="BN66" i="1"/>
  <c r="Z76" i="1"/>
  <c r="BN76" i="1"/>
  <c r="BP116" i="1"/>
  <c r="BN116" i="1"/>
  <c r="Z116" i="1"/>
  <c r="BP186" i="1"/>
  <c r="BN186" i="1"/>
  <c r="Z186" i="1"/>
  <c r="BP208" i="1"/>
  <c r="BN208" i="1"/>
  <c r="Z208" i="1"/>
  <c r="BP243" i="1"/>
  <c r="BN243" i="1"/>
  <c r="Z243" i="1"/>
  <c r="BP289" i="1"/>
  <c r="BN289" i="1"/>
  <c r="Z289" i="1"/>
  <c r="BP307" i="1"/>
  <c r="BN307" i="1"/>
  <c r="Z307" i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Y212" i="1"/>
  <c r="Y263" i="1"/>
  <c r="V506" i="1"/>
  <c r="BP114" i="1"/>
  <c r="BN114" i="1"/>
  <c r="Z114" i="1"/>
  <c r="Y137" i="1"/>
  <c r="BP135" i="1"/>
  <c r="BN135" i="1"/>
  <c r="Z135" i="1"/>
  <c r="BP161" i="1"/>
  <c r="BN161" i="1"/>
  <c r="Z161" i="1"/>
  <c r="BP182" i="1"/>
  <c r="BN182" i="1"/>
  <c r="Z182" i="1"/>
  <c r="BP196" i="1"/>
  <c r="BN196" i="1"/>
  <c r="Z196" i="1"/>
  <c r="B506" i="1"/>
  <c r="X498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Z93" i="1"/>
  <c r="BN93" i="1"/>
  <c r="Z100" i="1"/>
  <c r="BN100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Y188" i="1"/>
  <c r="Z202" i="1"/>
  <c r="BN202" i="1"/>
  <c r="BP202" i="1"/>
  <c r="Z206" i="1"/>
  <c r="BN206" i="1"/>
  <c r="Z210" i="1"/>
  <c r="BN210" i="1"/>
  <c r="Y216" i="1"/>
  <c r="Z222" i="1"/>
  <c r="BN222" i="1"/>
  <c r="Z226" i="1"/>
  <c r="BN226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BP299" i="1"/>
  <c r="BN299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313" i="1"/>
  <c r="Y332" i="1"/>
  <c r="Y331" i="1"/>
  <c r="Y405" i="1"/>
  <c r="H9" i="1"/>
  <c r="A10" i="1"/>
  <c r="Y24" i="1"/>
  <c r="Y32" i="1"/>
  <c r="Y69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Y36" i="1"/>
  <c r="Y44" i="1"/>
  <c r="Y48" i="1"/>
  <c r="Y57" i="1"/>
  <c r="Y63" i="1"/>
  <c r="Y77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Y138" i="1"/>
  <c r="H506" i="1"/>
  <c r="Y143" i="1"/>
  <c r="BP141" i="1"/>
  <c r="BN141" i="1"/>
  <c r="Z141" i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Z338" i="1" s="1"/>
  <c r="Y338" i="1"/>
  <c r="F506" i="1"/>
  <c r="Y104" i="1"/>
  <c r="G506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Z294" i="1" s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Y326" i="1"/>
  <c r="BP329" i="1"/>
  <c r="BN329" i="1"/>
  <c r="Z329" i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BP473" i="1"/>
  <c r="BN473" i="1"/>
  <c r="Z473" i="1"/>
  <c r="Y480" i="1"/>
  <c r="Y495" i="1"/>
  <c r="Z376" i="1" l="1"/>
  <c r="Z469" i="1"/>
  <c r="Z371" i="1"/>
  <c r="Z350" i="1"/>
  <c r="Z331" i="1"/>
  <c r="Z318" i="1"/>
  <c r="Z263" i="1"/>
  <c r="Z143" i="1"/>
  <c r="Z137" i="1"/>
  <c r="Z69" i="1"/>
  <c r="Z183" i="1"/>
  <c r="X499" i="1"/>
  <c r="Z230" i="1"/>
  <c r="Z199" i="1"/>
  <c r="Z77" i="1"/>
  <c r="Z57" i="1"/>
  <c r="Z104" i="1"/>
  <c r="Z167" i="1"/>
  <c r="Y498" i="1"/>
  <c r="Z270" i="1"/>
  <c r="Z117" i="1"/>
  <c r="Z96" i="1"/>
  <c r="Y496" i="1"/>
  <c r="Z454" i="1"/>
  <c r="Z475" i="1"/>
  <c r="Z439" i="1"/>
  <c r="Z445" i="1"/>
  <c r="Z400" i="1"/>
  <c r="Z43" i="1"/>
  <c r="Z31" i="1"/>
  <c r="Y500" i="1"/>
  <c r="Y497" i="1"/>
  <c r="Y499" i="1" s="1"/>
  <c r="Z149" i="1"/>
  <c r="Z501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<sst xmlns="http://schemas.openxmlformats.org/spreadsheetml/2006/main" count="2383" uniqueCount="777">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</sst>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4" t="s">
        <v>0</v>
      </c>
      <c r="E1" s="584"/>
      <c r="F1" s="584"/>
      <c r="G1" s="12" t="s">
        <v>1</v>
      </c>
      <c r="H1" s="634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2" t="s">
        <v>8</v>
      </c>
      <c r="B5" s="673"/>
      <c r="C5" s="674"/>
      <c r="D5" s="641"/>
      <c r="E5" s="642"/>
      <c r="F5" s="830" t="s">
        <v>9</v>
      </c>
      <c r="G5" s="674"/>
      <c r="H5" s="641" t="s">
        <v>776</v>
      </c>
      <c r="I5" s="772"/>
      <c r="J5" s="772"/>
      <c r="K5" s="772"/>
      <c r="L5" s="772"/>
      <c r="M5" s="642"/>
      <c r="N5" s="58"/>
      <c r="P5" s="24" t="s">
        <v>10</v>
      </c>
      <c r="Q5" s="851">
        <v>45953</v>
      </c>
      <c r="R5" s="666"/>
      <c r="T5" s="710" t="s">
        <v>11</v>
      </c>
      <c r="U5" s="711"/>
      <c r="V5" s="713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72" t="s">
        <v>13</v>
      </c>
      <c r="B6" s="673"/>
      <c r="C6" s="674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6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9" t="s">
        <v>16</v>
      </c>
      <c r="U6" s="711"/>
      <c r="V6" s="759" t="s">
        <v>17</v>
      </c>
      <c r="W6" s="63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1"/>
      <c r="U7" s="711"/>
      <c r="V7" s="760"/>
      <c r="W7" s="761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31" t="s">
        <v>19</v>
      </c>
      <c r="E8" s="632"/>
      <c r="F8" s="632"/>
      <c r="G8" s="632"/>
      <c r="H8" s="632"/>
      <c r="I8" s="632"/>
      <c r="J8" s="632"/>
      <c r="K8" s="632"/>
      <c r="L8" s="632"/>
      <c r="M8" s="633"/>
      <c r="N8" s="61"/>
      <c r="P8" s="24" t="s">
        <v>20</v>
      </c>
      <c r="Q8" s="680">
        <v>0.54166666666666663</v>
      </c>
      <c r="R8" s="624"/>
      <c r="T8" s="561"/>
      <c r="U8" s="711"/>
      <c r="V8" s="760"/>
      <c r="W8" s="761"/>
      <c r="AB8" s="51"/>
      <c r="AC8" s="51"/>
      <c r="AD8" s="51"/>
      <c r="AE8" s="51"/>
    </row>
    <row r="9" spans="1:32" s="541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2"/>
      <c r="R9" s="663"/>
      <c r="T9" s="561"/>
      <c r="U9" s="711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9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20"/>
      <c r="R10" s="721"/>
      <c r="U10" s="24" t="s">
        <v>23</v>
      </c>
      <c r="V10" s="636" t="s">
        <v>24</v>
      </c>
      <c r="W10" s="63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798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29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4"/>
      <c r="N12" s="62"/>
      <c r="P12" s="24" t="s">
        <v>30</v>
      </c>
      <c r="Q12" s="680"/>
      <c r="R12" s="624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7" t="s">
        <v>31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4"/>
      <c r="N13" s="62"/>
      <c r="O13" s="26"/>
      <c r="P13" s="26" t="s">
        <v>32</v>
      </c>
      <c r="Q13" s="798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7" t="s">
        <v>34</v>
      </c>
      <c r="B15" s="673"/>
      <c r="C15" s="673"/>
      <c r="D15" s="673"/>
      <c r="E15" s="673"/>
      <c r="F15" s="673"/>
      <c r="G15" s="673"/>
      <c r="H15" s="673"/>
      <c r="I15" s="673"/>
      <c r="J15" s="673"/>
      <c r="K15" s="673"/>
      <c r="L15" s="673"/>
      <c r="M15" s="674"/>
      <c r="N15" s="63"/>
      <c r="P15" s="693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5" t="s">
        <v>38</v>
      </c>
      <c r="D17" s="580" t="s">
        <v>39</v>
      </c>
      <c r="E17" s="653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2"/>
      <c r="R17" s="652"/>
      <c r="S17" s="652"/>
      <c r="T17" s="653"/>
      <c r="U17" s="872" t="s">
        <v>51</v>
      </c>
      <c r="V17" s="674"/>
      <c r="W17" s="580" t="s">
        <v>52</v>
      </c>
      <c r="X17" s="580" t="s">
        <v>53</v>
      </c>
      <c r="Y17" s="873" t="s">
        <v>54</v>
      </c>
      <c r="Z17" s="756" t="s">
        <v>55</v>
      </c>
      <c r="AA17" s="747" t="s">
        <v>56</v>
      </c>
      <c r="AB17" s="747" t="s">
        <v>57</v>
      </c>
      <c r="AC17" s="747" t="s">
        <v>58</v>
      </c>
      <c r="AD17" s="747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4"/>
      <c r="E18" s="656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81"/>
      <c r="X18" s="581"/>
      <c r="Y18" s="874"/>
      <c r="Z18" s="757"/>
      <c r="AA18" s="748"/>
      <c r="AB18" s="748"/>
      <c r="AC18" s="748"/>
      <c r="AD18" s="827"/>
      <c r="AE18" s="828"/>
      <c r="AF18" s="829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600" t="s">
        <v>99</v>
      </c>
      <c r="B37" s="601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48"/>
      <c r="AB37" s="48"/>
      <c r="AC37" s="48"/>
    </row>
    <row r="38" spans="1:68" ht="16.5" hidden="1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60</v>
      </c>
      <c r="Y40" s="548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62.416666666666657</v>
      </c>
      <c r="BN40" s="64">
        <f>IFERROR(Y40*I40/H40,"0")</f>
        <v>67.410000000000011</v>
      </c>
      <c r="BO40" s="64">
        <f>IFERROR(1/J40*(X40/H40),"0")</f>
        <v>8.6805555555555552E-2</v>
      </c>
      <c r="BP40" s="64">
        <f>IFERROR(1/J40*(Y40/H40),"0")</f>
        <v>9.3750000000000014E-2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96</v>
      </c>
      <c r="Y41" s="548">
        <f>IFERROR(IF(X41="",0,CEILING((X41/$H41),1)*$H41),"")</f>
        <v>96</v>
      </c>
      <c r="Z41" s="36">
        <f>IFERROR(IF(Y41=0,"",ROUNDUP(Y41/H41,0)*0.00902),"")</f>
        <v>0.21648000000000001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101.03999999999999</v>
      </c>
      <c r="BN41" s="64">
        <f>IFERROR(Y41*I41/H41,"0")</f>
        <v>101.03999999999999</v>
      </c>
      <c r="BO41" s="64">
        <f>IFERROR(1/J41*(X41/H41),"0")</f>
        <v>0.18181818181818182</v>
      </c>
      <c r="BP41" s="64">
        <f>IFERROR(1/J41*(Y41/H41),"0")</f>
        <v>0.18181818181818182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29.555555555555557</v>
      </c>
      <c r="Y43" s="549">
        <f>IFERROR(Y40/H40,"0")+IFERROR(Y41/H41,"0")+IFERROR(Y42/H42,"0")</f>
        <v>30</v>
      </c>
      <c r="Z43" s="549">
        <f>IFERROR(IF(Z40="",0,Z40),"0")+IFERROR(IF(Z41="",0,Z41),"0")+IFERROR(IF(Z42="",0,Z42),"0")</f>
        <v>0.33035999999999999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156</v>
      </c>
      <c r="Y44" s="549">
        <f>IFERROR(SUM(Y40:Y42),"0")</f>
        <v>160.80000000000001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30</v>
      </c>
      <c r="Y52" s="548">
        <f t="shared" si="0"/>
        <v>32.400000000000006</v>
      </c>
      <c r="Z52" s="36">
        <f>IFERROR(IF(Y52=0,"",ROUNDUP(Y52/H52,0)*0.01898),"")</f>
        <v>5.6940000000000004E-2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31.208333333333329</v>
      </c>
      <c r="BN52" s="64">
        <f t="shared" si="2"/>
        <v>33.705000000000005</v>
      </c>
      <c r="BO52" s="64">
        <f t="shared" si="3"/>
        <v>4.3402777777777776E-2</v>
      </c>
      <c r="BP52" s="64">
        <f t="shared" si="4"/>
        <v>4.6875000000000007E-2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248</v>
      </c>
      <c r="Y56" s="548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259.57333333333332</v>
      </c>
      <c r="BN56" s="64">
        <f t="shared" si="2"/>
        <v>263.76</v>
      </c>
      <c r="BO56" s="64">
        <f t="shared" si="3"/>
        <v>0.41750841750841755</v>
      </c>
      <c r="BP56" s="64">
        <f t="shared" si="4"/>
        <v>0.42424242424242425</v>
      </c>
    </row>
    <row r="57" spans="1:68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57.888888888888893</v>
      </c>
      <c r="Y57" s="549">
        <f>IFERROR(Y51/H51,"0")+IFERROR(Y52/H52,"0")+IFERROR(Y53/H53,"0")+IFERROR(Y54/H54,"0")+IFERROR(Y55/H55,"0")+IFERROR(Y56/H56,"0")</f>
        <v>59</v>
      </c>
      <c r="Z57" s="549">
        <f>IFERROR(IF(Z51="",0,Z51),"0")+IFERROR(IF(Z52="",0,Z52),"0")+IFERROR(IF(Z53="",0,Z53),"0")+IFERROR(IF(Z54="",0,Z54),"0")+IFERROR(IF(Z55="",0,Z55),"0")+IFERROR(IF(Z56="",0,Z56),"0")</f>
        <v>0.56206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278</v>
      </c>
      <c r="Y58" s="549">
        <f>IFERROR(SUM(Y51:Y56),"0")</f>
        <v>284.39999999999998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230</v>
      </c>
      <c r="Y62" s="548">
        <f>IFERROR(IF(X62="",0,CEILING((X62/$H62),1)*$H62),"")</f>
        <v>232.20000000000002</v>
      </c>
      <c r="Z62" s="36">
        <f>IFERROR(IF(Y62=0,"",ROUNDUP(Y62/H62,0)*0.00651),"")</f>
        <v>0.55986000000000002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245.33333333333331</v>
      </c>
      <c r="BN62" s="64">
        <f>IFERROR(Y62*I62/H62,"0")</f>
        <v>247.67999999999998</v>
      </c>
      <c r="BO62" s="64">
        <f>IFERROR(1/J62*(X62/H62),"0")</f>
        <v>0.46805046805046802</v>
      </c>
      <c r="BP62" s="64">
        <f>IFERROR(1/J62*(Y62/H62),"0")</f>
        <v>0.47252747252747257</v>
      </c>
    </row>
    <row r="63" spans="1:68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85.185185185185176</v>
      </c>
      <c r="Y63" s="549">
        <f>IFERROR(Y60/H60,"0")+IFERROR(Y61/H61,"0")+IFERROR(Y62/H62,"0")</f>
        <v>86</v>
      </c>
      <c r="Z63" s="549">
        <f>IFERROR(IF(Z60="",0,Z60),"0")+IFERROR(IF(Z61="",0,Z61),"0")+IFERROR(IF(Z62="",0,Z62),"0")</f>
        <v>0.55986000000000002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230</v>
      </c>
      <c r="Y64" s="549">
        <f>IFERROR(SUM(Y60:Y62),"0")</f>
        <v>232.20000000000002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40</v>
      </c>
      <c r="Y86" s="548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41.611111111111107</v>
      </c>
      <c r="BN86" s="64">
        <f>IFERROR(Y86*I86/H86,"0")</f>
        <v>44.94</v>
      </c>
      <c r="BO86" s="64">
        <f>IFERROR(1/J86*(X86/H86),"0")</f>
        <v>5.7870370370370364E-2</v>
      </c>
      <c r="BP86" s="64">
        <f>IFERROR(1/J86*(Y86/H86),"0")</f>
        <v>6.25E-2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126</v>
      </c>
      <c r="Y88" s="548">
        <f>IFERROR(IF(X88="",0,CEILING((X88/$H88),1)*$H88),"")</f>
        <v>126</v>
      </c>
      <c r="Z88" s="36">
        <f>IFERROR(IF(Y88=0,"",ROUNDUP(Y88/H88,0)*0.00902),"")</f>
        <v>0.25256000000000001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131.88</v>
      </c>
      <c r="BN88" s="64">
        <f>IFERROR(Y88*I88/H88,"0")</f>
        <v>131.88</v>
      </c>
      <c r="BO88" s="64">
        <f>IFERROR(1/J88*(X88/H88),"0")</f>
        <v>0.21212121212121213</v>
      </c>
      <c r="BP88" s="64">
        <f>IFERROR(1/J88*(Y88/H88),"0")</f>
        <v>0.21212121212121213</v>
      </c>
    </row>
    <row r="89" spans="1:68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31.703703703703702</v>
      </c>
      <c r="Y89" s="549">
        <f>IFERROR(Y86/H86,"0")+IFERROR(Y87/H87,"0")+IFERROR(Y88/H88,"0")</f>
        <v>32</v>
      </c>
      <c r="Z89" s="549">
        <f>IFERROR(IF(Z86="",0,Z86),"0")+IFERROR(IF(Z87="",0,Z87),"0")+IFERROR(IF(Z88="",0,Z88),"0")</f>
        <v>0.32847999999999999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166</v>
      </c>
      <c r="Y90" s="549">
        <f>IFERROR(SUM(Y86:Y88),"0")</f>
        <v>169.2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40</v>
      </c>
      <c r="Y92" s="548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126</v>
      </c>
      <c r="Y94" s="548">
        <f>IFERROR(IF(X94="",0,CEILING((X94/$H94),1)*$H94),"")</f>
        <v>126.9</v>
      </c>
      <c r="Z94" s="36">
        <f>IFERROR(IF(Y94=0,"",ROUNDUP(Y94/H94,0)*0.00651),"")</f>
        <v>0.30597000000000002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137.76</v>
      </c>
      <c r="BN94" s="64">
        <f>IFERROR(Y94*I94/H94,"0")</f>
        <v>138.744</v>
      </c>
      <c r="BO94" s="64">
        <f>IFERROR(1/J94*(X94/H94),"0")</f>
        <v>0.25641025641025644</v>
      </c>
      <c r="BP94" s="64">
        <f>IFERROR(1/J94*(Y94/H94),"0")</f>
        <v>0.25824175824175827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69</v>
      </c>
      <c r="Y95" s="548">
        <f>IFERROR(IF(X95="",0,CEILING((X95/$H95),1)*$H95),"")</f>
        <v>69.3</v>
      </c>
      <c r="Z95" s="36">
        <f>IFERROR(IF(Y95=0,"",ROUNDUP(Y95/H95,0)*0.00651),"")</f>
        <v>0.22785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77.990909090909085</v>
      </c>
      <c r="BN95" s="64">
        <f>IFERROR(Y95*I95/H95,"0")</f>
        <v>78.33</v>
      </c>
      <c r="BO95" s="64">
        <f>IFERROR(1/J95*(X95/H95),"0")</f>
        <v>0.19147519147519151</v>
      </c>
      <c r="BP95" s="64">
        <f>IFERROR(1/J95*(Y95/H95),"0")</f>
        <v>0.19230769230769232</v>
      </c>
    </row>
    <row r="96" spans="1:68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86.453423120089781</v>
      </c>
      <c r="Y96" s="549">
        <f>IFERROR(Y92/H92,"0")+IFERROR(Y93/H93,"0")+IFERROR(Y94/H94,"0")+IFERROR(Y95/H95,"0")</f>
        <v>87</v>
      </c>
      <c r="Z96" s="549">
        <f>IFERROR(IF(Z92="",0,Z92),"0")+IFERROR(IF(Z93="",0,Z93),"0")+IFERROR(IF(Z94="",0,Z94),"0")+IFERROR(IF(Z95="",0,Z95),"0")</f>
        <v>0.62871999999999995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235</v>
      </c>
      <c r="Y97" s="549">
        <f>IFERROR(SUM(Y92:Y95),"0")</f>
        <v>236.7</v>
      </c>
      <c r="Z97" s="37"/>
      <c r="AA97" s="550"/>
      <c r="AB97" s="550"/>
      <c r="AC97" s="550"/>
    </row>
    <row r="98" spans="1:68" ht="16.5" hidden="1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52</v>
      </c>
      <c r="Y100" s="548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54.094444444444441</v>
      </c>
      <c r="BN100" s="64">
        <f>IFERROR(Y100*I100/H100,"0")</f>
        <v>56.17499999999999</v>
      </c>
      <c r="BO100" s="64">
        <f>IFERROR(1/J100*(X100/H100),"0")</f>
        <v>7.5231481481481483E-2</v>
      </c>
      <c r="BP100" s="64">
        <f>IFERROR(1/J100*(Y100/H100),"0")</f>
        <v>7.8125E-2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120</v>
      </c>
      <c r="Y101" s="548">
        <f>IFERROR(IF(X101="",0,CEILING((X101/$H101),1)*$H101),"")</f>
        <v>120</v>
      </c>
      <c r="Z101" s="36">
        <f>IFERROR(IF(Y101=0,"",ROUNDUP(Y101/H101,0)*0.00902),"")</f>
        <v>0.28864000000000001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126.72</v>
      </c>
      <c r="BN101" s="64">
        <f>IFERROR(Y101*I101/H101,"0")</f>
        <v>126.72</v>
      </c>
      <c r="BO101" s="64">
        <f>IFERROR(1/J101*(X101/H101),"0")</f>
        <v>0.24242424242424243</v>
      </c>
      <c r="BP101" s="64">
        <f>IFERROR(1/J101*(Y101/H101),"0")</f>
        <v>0.24242424242424243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117</v>
      </c>
      <c r="Y102" s="548">
        <f>IFERROR(IF(X102="",0,CEILING((X102/$H102),1)*$H102),"")</f>
        <v>117</v>
      </c>
      <c r="Z102" s="36">
        <f>IFERROR(IF(Y102=0,"",ROUNDUP(Y102/H102,0)*0.00902),"")</f>
        <v>0.23452000000000001</v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122.46000000000001</v>
      </c>
      <c r="BN102" s="64">
        <f>IFERROR(Y102*I102/H102,"0")</f>
        <v>122.46000000000001</v>
      </c>
      <c r="BO102" s="64">
        <f>IFERROR(1/J102*(X102/H102),"0")</f>
        <v>0.19696969696969696</v>
      </c>
      <c r="BP102" s="64">
        <f>IFERROR(1/J102*(Y102/H102),"0")</f>
        <v>0.19696969696969696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62.814814814814817</v>
      </c>
      <c r="Y104" s="549">
        <f>IFERROR(Y100/H100,"0")+IFERROR(Y101/H101,"0")+IFERROR(Y102/H102,"0")+IFERROR(Y103/H103,"0")</f>
        <v>63</v>
      </c>
      <c r="Z104" s="549">
        <f>IFERROR(IF(Z100="",0,Z100),"0")+IFERROR(IF(Z101="",0,Z101),"0")+IFERROR(IF(Z102="",0,Z102),"0")+IFERROR(IF(Z103="",0,Z103),"0")</f>
        <v>0.61806000000000005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289</v>
      </c>
      <c r="Y105" s="549">
        <f>IFERROR(SUM(Y100:Y103),"0")</f>
        <v>291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55</v>
      </c>
      <c r="Y113" s="548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58.483333333333334</v>
      </c>
      <c r="BN113" s="64">
        <f>IFERROR(Y113*I113/H113,"0")</f>
        <v>60.290999999999997</v>
      </c>
      <c r="BO113" s="64">
        <f>IFERROR(1/J113*(X113/H113),"0")</f>
        <v>0.10609567901234568</v>
      </c>
      <c r="BP113" s="64">
        <f>IFERROR(1/J113*(Y113/H113),"0")</f>
        <v>0.109375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23</v>
      </c>
      <c r="Y114" s="548">
        <f>IFERROR(IF(X114="",0,CEILING((X114/$H114),1)*$H114),"")</f>
        <v>23.759999999999998</v>
      </c>
      <c r="Z114" s="36">
        <f>IFERROR(IF(Y114=0,"",ROUNDUP(Y114/H114,0)*0.00651),"")</f>
        <v>7.8119999999999995E-2</v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25.857575757575759</v>
      </c>
      <c r="BN114" s="64">
        <f>IFERROR(Y114*I114/H114,"0")</f>
        <v>26.711999999999996</v>
      </c>
      <c r="BO114" s="64">
        <f>IFERROR(1/J114*(X114/H114),"0")</f>
        <v>6.3825063825063824E-2</v>
      </c>
      <c r="BP114" s="64">
        <f>IFERROR(1/J114*(Y114/H114),"0")</f>
        <v>6.5934065934065936E-2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104</v>
      </c>
      <c r="Y115" s="548">
        <f>IFERROR(IF(X115="",0,CEILING((X115/$H115),1)*$H115),"")</f>
        <v>105.30000000000001</v>
      </c>
      <c r="Z115" s="36">
        <f>IFERROR(IF(Y115=0,"",ROUNDUP(Y115/H115,0)*0.00651),"")</f>
        <v>0.25389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113.70666666666665</v>
      </c>
      <c r="BN115" s="64">
        <f>IFERROR(Y115*I115/H115,"0")</f>
        <v>115.12800000000001</v>
      </c>
      <c r="BO115" s="64">
        <f>IFERROR(1/J115*(X115/H115),"0")</f>
        <v>0.21164021164021166</v>
      </c>
      <c r="BP115" s="64">
        <f>IFERROR(1/J115*(Y115/H115),"0")</f>
        <v>0.2142857142857143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56.924803591470258</v>
      </c>
      <c r="Y117" s="549">
        <f>IFERROR(Y113/H113,"0")+IFERROR(Y114/H114,"0")+IFERROR(Y115/H115,"0")+IFERROR(Y116/H116,"0")</f>
        <v>58</v>
      </c>
      <c r="Z117" s="549">
        <f>IFERROR(IF(Z113="",0,Z113),"0")+IFERROR(IF(Z114="",0,Z114),"0")+IFERROR(IF(Z115="",0,Z115),"0")+IFERROR(IF(Z116="",0,Z116),"0")</f>
        <v>0.46487000000000001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182</v>
      </c>
      <c r="Y118" s="549">
        <f>IFERROR(SUM(Y113:Y116),"0")</f>
        <v>185.76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28</v>
      </c>
      <c r="Y125" s="548">
        <f>IFERROR(IF(X125="",0,CEILING((X125/$H125),1)*$H125),"")</f>
        <v>28.8</v>
      </c>
      <c r="Z125" s="36">
        <f>IFERROR(IF(Y125=0,"",ROUNDUP(Y125/H125,0)*0.00651),"")</f>
        <v>5.8590000000000003E-2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29.574999999999999</v>
      </c>
      <c r="BN125" s="64">
        <f>IFERROR(Y125*I125/H125,"0")</f>
        <v>30.419999999999998</v>
      </c>
      <c r="BO125" s="64">
        <f>IFERROR(1/J125*(X125/H125),"0")</f>
        <v>4.807692307692308E-2</v>
      </c>
      <c r="BP125" s="64">
        <f>IFERROR(1/J125*(Y125/H125),"0")</f>
        <v>4.9450549450549455E-2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8.75</v>
      </c>
      <c r="Y127" s="549">
        <f>IFERROR(Y125/H125,"0")+IFERROR(Y126/H126,"0")</f>
        <v>9</v>
      </c>
      <c r="Z127" s="549">
        <f>IFERROR(IF(Z125="",0,Z125),"0")+IFERROR(IF(Z126="",0,Z126),"0")</f>
        <v>5.8590000000000003E-2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28</v>
      </c>
      <c r="Y128" s="549">
        <f>IFERROR(SUM(Y125:Y126),"0")</f>
        <v>28.8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39</v>
      </c>
      <c r="Y131" s="548">
        <f>IFERROR(IF(X131="",0,CEILING((X131/$H131),1)*$H131),"")</f>
        <v>39.199999999999996</v>
      </c>
      <c r="Z131" s="36">
        <f>IFERROR(IF(Y131=0,"",ROUNDUP(Y131/H131,0)*0.00651),"")</f>
        <v>9.1139999999999999E-2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42.732857142857149</v>
      </c>
      <c r="BN131" s="64">
        <f>IFERROR(Y131*I131/H131,"0")</f>
        <v>42.951999999999998</v>
      </c>
      <c r="BO131" s="64">
        <f>IFERROR(1/J131*(X131/H131),"0")</f>
        <v>7.6530612244897961E-2</v>
      </c>
      <c r="BP131" s="64">
        <f>IFERROR(1/J131*(Y131/H131),"0")</f>
        <v>7.6923076923076927E-2</v>
      </c>
    </row>
    <row r="132" spans="1:68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13.928571428571429</v>
      </c>
      <c r="Y132" s="549">
        <f>IFERROR(Y130/H130,"0")+IFERROR(Y131/H131,"0")</f>
        <v>14</v>
      </c>
      <c r="Z132" s="549">
        <f>IFERROR(IF(Z130="",0,Z130),"0")+IFERROR(IF(Z131="",0,Z131),"0")</f>
        <v>9.1139999999999999E-2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39</v>
      </c>
      <c r="Y133" s="549">
        <f>IFERROR(SUM(Y130:Y131),"0")</f>
        <v>39.199999999999996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66</v>
      </c>
      <c r="Y136" s="548">
        <f>IFERROR(IF(X136="",0,CEILING((X136/$H136),1)*$H136),"")</f>
        <v>66</v>
      </c>
      <c r="Z136" s="36">
        <f>IFERROR(IF(Y136=0,"",ROUNDUP(Y136/H136,0)*0.00651),"")</f>
        <v>0.16275000000000001</v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72.699999999999989</v>
      </c>
      <c r="BN136" s="64">
        <f>IFERROR(Y136*I136/H136,"0")</f>
        <v>72.699999999999989</v>
      </c>
      <c r="BO136" s="64">
        <f>IFERROR(1/J136*(X136/H136),"0")</f>
        <v>0.13736263736263737</v>
      </c>
      <c r="BP136" s="64">
        <f>IFERROR(1/J136*(Y136/H136),"0")</f>
        <v>0.13736263736263737</v>
      </c>
    </row>
    <row r="137" spans="1:68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25</v>
      </c>
      <c r="Y137" s="549">
        <f>IFERROR(Y135/H135,"0")+IFERROR(Y136/H136,"0")</f>
        <v>25</v>
      </c>
      <c r="Z137" s="549">
        <f>IFERROR(IF(Z135="",0,Z135),"0")+IFERROR(IF(Z136="",0,Z136),"0")</f>
        <v>0.16275000000000001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66</v>
      </c>
      <c r="Y138" s="549">
        <f>IFERROR(SUM(Y135:Y136),"0")</f>
        <v>66</v>
      </c>
      <c r="Z138" s="37"/>
      <c r="AA138" s="550"/>
      <c r="AB138" s="550"/>
      <c r="AC138" s="550"/>
    </row>
    <row r="139" spans="1:68" ht="16.5" hidden="1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56</v>
      </c>
      <c r="Y141" s="548">
        <f>IFERROR(IF(X141="",0,CEILING((X141/$H141),1)*$H141),"")</f>
        <v>56</v>
      </c>
      <c r="Z141" s="36">
        <f>IFERROR(IF(Y141=0,"",ROUNDUP(Y141/H141,0)*0.00902),"")</f>
        <v>0.12628</v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58.94</v>
      </c>
      <c r="BN141" s="64">
        <f>IFERROR(Y141*I141/H141,"0")</f>
        <v>58.94</v>
      </c>
      <c r="BO141" s="64">
        <f>IFERROR(1/J141*(X141/H141),"0")</f>
        <v>0.10606060606060606</v>
      </c>
      <c r="BP141" s="64">
        <f>IFERROR(1/J141*(Y141/H141),"0")</f>
        <v>0.10606060606060606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6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14</v>
      </c>
      <c r="Y143" s="549">
        <f>IFERROR(Y141/H141,"0")+IFERROR(Y142/H142,"0")</f>
        <v>14</v>
      </c>
      <c r="Z143" s="549">
        <f>IFERROR(IF(Z141="",0,Z141),"0")+IFERROR(IF(Z142="",0,Z142),"0")</f>
        <v>0.12628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56</v>
      </c>
      <c r="Y144" s="549">
        <f>IFERROR(SUM(Y141:Y142),"0")</f>
        <v>56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1</v>
      </c>
      <c r="Y146" s="548">
        <f>IFERROR(IF(X146="",0,CEILING((X146/$H146),1)*$H146),"")</f>
        <v>9</v>
      </c>
      <c r="Z146" s="36">
        <f>IFERROR(IF(Y146=0,"",ROUNDUP(Y146/H146,0)*0.01898),"")</f>
        <v>1.898E-2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1.0650000000000002</v>
      </c>
      <c r="BN146" s="64">
        <f>IFERROR(Y146*I146/H146,"0")</f>
        <v>9.5850000000000009</v>
      </c>
      <c r="BO146" s="64">
        <f>IFERROR(1/J146*(X146/H146),"0")</f>
        <v>1.736111111111111E-3</v>
      </c>
      <c r="BP146" s="64">
        <f>IFERROR(1/J146*(Y146/H146),"0")</f>
        <v>1.5625E-2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0.1111111111111111</v>
      </c>
      <c r="Y149" s="549">
        <f>IFERROR(Y146/H146,"0")+IFERROR(Y147/H147,"0")+IFERROR(Y148/H148,"0")</f>
        <v>1</v>
      </c>
      <c r="Z149" s="549">
        <f>IFERROR(IF(Z146="",0,Z146),"0")+IFERROR(IF(Z147="",0,Z147),"0")+IFERROR(IF(Z148="",0,Z148),"0")</f>
        <v>1.898E-2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1</v>
      </c>
      <c r="Y150" s="549">
        <f>IFERROR(SUM(Y146:Y148),"0")</f>
        <v>9</v>
      </c>
      <c r="Z150" s="37"/>
      <c r="AA150" s="550"/>
      <c r="AB150" s="550"/>
      <c r="AC150" s="550"/>
    </row>
    <row r="151" spans="1:68" ht="27.75" hidden="1" customHeight="1" x14ac:dyDescent="0.2">
      <c r="A151" s="600" t="s">
        <v>250</v>
      </c>
      <c r="B151" s="601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48"/>
      <c r="AB151" s="48"/>
      <c r="AC151" s="48"/>
    </row>
    <row r="152" spans="1:68" ht="16.5" hidden="1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39</v>
      </c>
      <c r="Y161" s="548">
        <f t="shared" si="5"/>
        <v>39.9</v>
      </c>
      <c r="Z161" s="36">
        <f>IFERROR(IF(Y161=0,"",ROUNDUP(Y161/H161,0)*0.00502),"")</f>
        <v>9.5380000000000006E-2</v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41.414285714285711</v>
      </c>
      <c r="BN161" s="64">
        <f t="shared" si="7"/>
        <v>42.36999999999999</v>
      </c>
      <c r="BO161" s="64">
        <f t="shared" si="8"/>
        <v>7.9365079365079361E-2</v>
      </c>
      <c r="BP161" s="64">
        <f t="shared" si="9"/>
        <v>8.11965811965812E-2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56</v>
      </c>
      <c r="Y162" s="548">
        <f t="shared" si="5"/>
        <v>56.7</v>
      </c>
      <c r="Z162" s="36">
        <f>IFERROR(IF(Y162=0,"",ROUNDUP(Y162/H162,0)*0.00502),"")</f>
        <v>0.13553999999999999</v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59.466666666666661</v>
      </c>
      <c r="BN162" s="64">
        <f t="shared" si="7"/>
        <v>60.21</v>
      </c>
      <c r="BO162" s="64">
        <f t="shared" si="8"/>
        <v>0.11396011396011396</v>
      </c>
      <c r="BP162" s="64">
        <f t="shared" si="9"/>
        <v>0.11538461538461539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77</v>
      </c>
      <c r="Y164" s="548">
        <f t="shared" si="5"/>
        <v>77.7</v>
      </c>
      <c r="Z164" s="36">
        <f>IFERROR(IF(Y164=0,"",ROUNDUP(Y164/H164,0)*0.00502),"")</f>
        <v>0.18574000000000002</v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80.666666666666671</v>
      </c>
      <c r="BN164" s="64">
        <f t="shared" si="7"/>
        <v>81.400000000000006</v>
      </c>
      <c r="BO164" s="64">
        <f t="shared" si="8"/>
        <v>0.15669515669515671</v>
      </c>
      <c r="BP164" s="64">
        <f t="shared" si="9"/>
        <v>0.15811965811965814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81.904761904761898</v>
      </c>
      <c r="Y167" s="549">
        <f>IFERROR(Y158/H158,"0")+IFERROR(Y159/H159,"0")+IFERROR(Y160/H160,"0")+IFERROR(Y161/H161,"0")+IFERROR(Y162/H162,"0")+IFERROR(Y163/H163,"0")+IFERROR(Y164/H164,"0")+IFERROR(Y165/H165,"0")+IFERROR(Y166/H166,"0")</f>
        <v>83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0.41666000000000003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172</v>
      </c>
      <c r="Y168" s="549">
        <f>IFERROR(SUM(Y158:Y166),"0")</f>
        <v>174.3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6</v>
      </c>
      <c r="Y171" s="548">
        <f>IFERROR(IF(X171="",0,CEILING((X171/$H171),1)*$H171),"")</f>
        <v>6.3</v>
      </c>
      <c r="Z171" s="36">
        <f>IFERROR(IF(Y171=0,"",ROUNDUP(Y171/H171,0)*0.0059),"")</f>
        <v>2.9499999999999998E-2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6.9047619047619042</v>
      </c>
      <c r="BN171" s="64">
        <f>IFERROR(Y171*I171/H171,"0")</f>
        <v>7.25</v>
      </c>
      <c r="BO171" s="64">
        <f>IFERROR(1/J171*(X171/H171),"0")</f>
        <v>2.2045855379188711E-2</v>
      </c>
      <c r="BP171" s="64">
        <f>IFERROR(1/J171*(Y171/H171),"0")</f>
        <v>2.3148148148148147E-2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2</v>
      </c>
      <c r="Y172" s="548">
        <f>IFERROR(IF(X172="",0,CEILING((X172/$H172),1)*$H172),"")</f>
        <v>2.52</v>
      </c>
      <c r="Z172" s="36">
        <f>IFERROR(IF(Y172=0,"",ROUNDUP(Y172/H172,0)*0.0059),"")</f>
        <v>1.18E-2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2.3015873015873014</v>
      </c>
      <c r="BN172" s="64">
        <f>IFERROR(Y172*I172/H172,"0")</f>
        <v>2.9</v>
      </c>
      <c r="BO172" s="64">
        <f>IFERROR(1/J172*(X172/H172),"0")</f>
        <v>7.3486184597295699E-3</v>
      </c>
      <c r="BP172" s="64">
        <f>IFERROR(1/J172*(Y172/H172),"0")</f>
        <v>9.2592592592592587E-3</v>
      </c>
    </row>
    <row r="173" spans="1:68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6.3492063492063489</v>
      </c>
      <c r="Y173" s="549">
        <f>IFERROR(Y170/H170,"0")+IFERROR(Y171/H171,"0")+IFERROR(Y172/H172,"0")</f>
        <v>7</v>
      </c>
      <c r="Z173" s="549">
        <f>IFERROR(IF(Z170="",0,Z170),"0")+IFERROR(IF(Z171="",0,Z171),"0")+IFERROR(IF(Z172="",0,Z172),"0")</f>
        <v>4.1299999999999996E-2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8</v>
      </c>
      <c r="Y174" s="549">
        <f>IFERROR(SUM(Y170:Y172),"0")</f>
        <v>8.82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1</v>
      </c>
      <c r="Y176" s="548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0.79365079365079361</v>
      </c>
      <c r="Y177" s="549">
        <f>IFERROR(Y176/H176,"0")</f>
        <v>1</v>
      </c>
      <c r="Z177" s="549">
        <f>IFERROR(IF(Z176="",0,Z176),"0")</f>
        <v>5.8999999999999999E-3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1</v>
      </c>
      <c r="Y178" s="549">
        <f>IFERROR(SUM(Y176:Y176),"0")</f>
        <v>1.26</v>
      </c>
      <c r="Z178" s="37"/>
      <c r="AA178" s="550"/>
      <c r="AB178" s="550"/>
      <c r="AC178" s="550"/>
    </row>
    <row r="179" spans="1:68" ht="16.5" hidden="1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100</v>
      </c>
      <c r="Y193" s="548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27</v>
      </c>
      <c r="Y195" s="548">
        <f t="shared" si="10"/>
        <v>27</v>
      </c>
      <c r="Z195" s="36">
        <f>IFERROR(IF(Y195=0,"",ROUNDUP(Y195/H195,0)*0.00502),"")</f>
        <v>7.5300000000000006E-2</v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28.95</v>
      </c>
      <c r="BN195" s="64">
        <f t="shared" si="12"/>
        <v>28.95</v>
      </c>
      <c r="BO195" s="64">
        <f t="shared" si="13"/>
        <v>6.4102564102564111E-2</v>
      </c>
      <c r="BP195" s="64">
        <f t="shared" si="14"/>
        <v>6.4102564102564111E-2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30</v>
      </c>
      <c r="Y196" s="548">
        <f t="shared" si="10"/>
        <v>30.6</v>
      </c>
      <c r="Z196" s="36">
        <f>IFERROR(IF(Y196=0,"",ROUNDUP(Y196/H196,0)*0.00502),"")</f>
        <v>8.5339999999999999E-2</v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31.666666666666664</v>
      </c>
      <c r="BN196" s="64">
        <f t="shared" si="12"/>
        <v>32.299999999999997</v>
      </c>
      <c r="BO196" s="64">
        <f t="shared" si="13"/>
        <v>7.122507122507124E-2</v>
      </c>
      <c r="BP196" s="64">
        <f t="shared" si="14"/>
        <v>7.2649572649572655E-2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33</v>
      </c>
      <c r="Y198" s="548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68.518518518518519</v>
      </c>
      <c r="Y199" s="549">
        <f>IFERROR(Y191/H191,"0")+IFERROR(Y192/H192,"0")+IFERROR(Y193/H193,"0")+IFERROR(Y194/H194,"0")+IFERROR(Y195/H195,"0")+IFERROR(Y196/H196,"0")+IFERROR(Y197/H197,"0")+IFERROR(Y198/H198,"0")</f>
        <v>70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0.4274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190</v>
      </c>
      <c r="Y200" s="549">
        <f>IFERROR(SUM(Y191:Y198),"0")</f>
        <v>194.40000000000003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108</v>
      </c>
      <c r="Y207" s="548">
        <f t="shared" si="15"/>
        <v>108</v>
      </c>
      <c r="Z207" s="36">
        <f t="shared" si="20"/>
        <v>0.29294999999999999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119.34</v>
      </c>
      <c r="BN207" s="64">
        <f t="shared" si="17"/>
        <v>119.34</v>
      </c>
      <c r="BO207" s="64">
        <f t="shared" si="18"/>
        <v>0.24725274725274726</v>
      </c>
      <c r="BP207" s="64">
        <f t="shared" si="19"/>
        <v>0.24725274725274726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44</v>
      </c>
      <c r="Y208" s="548">
        <f t="shared" si="15"/>
        <v>45.6</v>
      </c>
      <c r="Z208" s="36">
        <f t="shared" si="20"/>
        <v>0.12369000000000001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48.620000000000005</v>
      </c>
      <c r="BN208" s="64">
        <f t="shared" si="17"/>
        <v>50.388000000000005</v>
      </c>
      <c r="BO208" s="64">
        <f t="shared" si="18"/>
        <v>0.10073260073260075</v>
      </c>
      <c r="BP208" s="64">
        <f t="shared" si="19"/>
        <v>0.1043956043956044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48</v>
      </c>
      <c r="Y210" s="548">
        <f t="shared" si="15"/>
        <v>48</v>
      </c>
      <c r="Z210" s="36">
        <f t="shared" si="20"/>
        <v>0.13020000000000001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53.160000000000004</v>
      </c>
      <c r="BN210" s="64">
        <f t="shared" si="17"/>
        <v>53.160000000000004</v>
      </c>
      <c r="BO210" s="64">
        <f t="shared" si="18"/>
        <v>0.1098901098901099</v>
      </c>
      <c r="BP210" s="64">
        <f t="shared" si="19"/>
        <v>0.1098901098901099</v>
      </c>
    </row>
    <row r="211" spans="1:68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83.333333333333343</v>
      </c>
      <c r="Y211" s="549">
        <f>IFERROR(Y202/H202,"0")+IFERROR(Y203/H203,"0")+IFERROR(Y204/H204,"0")+IFERROR(Y205/H205,"0")+IFERROR(Y206/H206,"0")+IFERROR(Y207/H207,"0")+IFERROR(Y208/H208,"0")+IFERROR(Y209/H209,"0")+IFERROR(Y210/H210,"0")</f>
        <v>84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0.54683999999999999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200</v>
      </c>
      <c r="Y212" s="549">
        <f>IFERROR(SUM(Y202:Y210),"0")</f>
        <v>201.6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8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6</v>
      </c>
      <c r="Y237" s="548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3.333333333333333</v>
      </c>
      <c r="Y238" s="549">
        <f>IFERROR(Y237/H237,"0")</f>
        <v>4</v>
      </c>
      <c r="Z238" s="549">
        <f>IFERROR(IF(Z237="",0,Z237),"0")</f>
        <v>2.3599999999999999E-2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6</v>
      </c>
      <c r="Y239" s="549">
        <f>IFERROR(SUM(Y237:Y237),"0")</f>
        <v>7.2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2</v>
      </c>
      <c r="Y242" s="548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2.1944444444444446</v>
      </c>
      <c r="BN242" s="64">
        <f>IFERROR(Y242*I242/H242,"0")</f>
        <v>3.95</v>
      </c>
      <c r="BO242" s="64">
        <f>IFERROR(1/J242*(X242/H242),"0")</f>
        <v>5.1440329218106996E-3</v>
      </c>
      <c r="BP242" s="64">
        <f>IFERROR(1/J242*(Y242/H242),"0")</f>
        <v>9.2592592592592587E-3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1</v>
      </c>
      <c r="Y243" s="548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7</v>
      </c>
      <c r="Y244" s="548">
        <f>IFERROR(IF(X244="",0,CEILING((X244/$H244),1)*$H244),"")</f>
        <v>7.92</v>
      </c>
      <c r="Z244" s="36">
        <f>IFERROR(IF(Y244=0,"",ROUNDUP(Y244/H244,0)*0.0059),"")</f>
        <v>4.7199999999999999E-2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8.3434343434343425</v>
      </c>
      <c r="BN244" s="64">
        <f>IFERROR(Y244*I244/H244,"0")</f>
        <v>9.44</v>
      </c>
      <c r="BO244" s="64">
        <f>IFERROR(1/J244*(X244/H244),"0")</f>
        <v>3.2734754956977176E-2</v>
      </c>
      <c r="BP244" s="64">
        <f>IFERROR(1/J244*(Y244/H244),"0")</f>
        <v>3.7037037037037035E-2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6</v>
      </c>
      <c r="Y245" s="548">
        <f>IFERROR(IF(X245="",0,CEILING((X245/$H245),1)*$H245),"")</f>
        <v>6.93</v>
      </c>
      <c r="Z245" s="36">
        <f>IFERROR(IF(Y245=0,"",ROUNDUP(Y245/H245,0)*0.0059),"")</f>
        <v>4.1299999999999996E-2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7.1515151515151514</v>
      </c>
      <c r="BN245" s="64">
        <f>IFERROR(Y245*I245/H245,"0")</f>
        <v>8.259999999999998</v>
      </c>
      <c r="BO245" s="64">
        <f>IFERROR(1/J245*(X245/H245),"0")</f>
        <v>2.8058361391694722E-2</v>
      </c>
      <c r="BP245" s="64">
        <f>IFERROR(1/J245*(Y245/H245),"0")</f>
        <v>3.2407407407407406E-2</v>
      </c>
    </row>
    <row r="246" spans="1:68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15.353535353535355</v>
      </c>
      <c r="Y246" s="549">
        <f>IFERROR(Y241/H241,"0")+IFERROR(Y242/H242,"0")+IFERROR(Y243/H243,"0")+IFERROR(Y244/H244,"0")+IFERROR(Y245/H245,"0")</f>
        <v>19</v>
      </c>
      <c r="Z246" s="549">
        <f>IFERROR(IF(Z241="",0,Z241),"0")+IFERROR(IF(Z242="",0,Z242),"0")+IFERROR(IF(Z243="",0,Z243),"0")+IFERROR(IF(Z244="",0,Z244),"0")+IFERROR(IF(Z245="",0,Z245),"0")</f>
        <v>0.11210000000000001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16</v>
      </c>
      <c r="Y247" s="549">
        <f>IFERROR(SUM(Y241:Y245),"0")</f>
        <v>20.25</v>
      </c>
      <c r="Z247" s="37"/>
      <c r="AA247" s="550"/>
      <c r="AB247" s="550"/>
      <c r="AC247" s="550"/>
    </row>
    <row r="248" spans="1:68" ht="16.5" hidden="1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8</v>
      </c>
      <c r="Y269" s="548">
        <f>IFERROR(IF(X269="",0,CEILING((X269/$H269),1)*$H269),"")</f>
        <v>9.6</v>
      </c>
      <c r="Z269" s="36">
        <f>IFERROR(IF(Y269=0,"",ROUNDUP(Y269/H269,0)*0.00651),"")</f>
        <v>2.6040000000000001E-2</v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8.6000000000000014</v>
      </c>
      <c r="BN269" s="64">
        <f>IFERROR(Y269*I269/H269,"0")</f>
        <v>10.32</v>
      </c>
      <c r="BO269" s="64">
        <f>IFERROR(1/J269*(X269/H269),"0")</f>
        <v>1.8315018315018316E-2</v>
      </c>
      <c r="BP269" s="64">
        <f>IFERROR(1/J269*(Y269/H269),"0")</f>
        <v>2.197802197802198E-2</v>
      </c>
    </row>
    <row r="270" spans="1:68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3.3333333333333335</v>
      </c>
      <c r="Y270" s="549">
        <f>IFERROR(Y267/H267,"0")+IFERROR(Y268/H268,"0")+IFERROR(Y269/H269,"0")</f>
        <v>4</v>
      </c>
      <c r="Z270" s="549">
        <f>IFERROR(IF(Z267="",0,Z267),"0")+IFERROR(IF(Z268="",0,Z268),"0")+IFERROR(IF(Z269="",0,Z269),"0")</f>
        <v>2.6040000000000001E-2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8</v>
      </c>
      <c r="Y271" s="549">
        <f>IFERROR(SUM(Y267:Y269),"0")</f>
        <v>9.6</v>
      </c>
      <c r="Z271" s="37"/>
      <c r="AA271" s="550"/>
      <c r="AB271" s="550"/>
      <c r="AC271" s="550"/>
    </row>
    <row r="272" spans="1:68" ht="16.5" hidden="1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40</v>
      </c>
      <c r="Y289" s="548">
        <f t="shared" si="27"/>
        <v>43.2</v>
      </c>
      <c r="Z289" s="36">
        <f>IFERROR(IF(Y289=0,"",ROUNDUP(Y289/H289,0)*0.01898),"")</f>
        <v>7.5920000000000001E-2</v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41.611111111111107</v>
      </c>
      <c r="BN289" s="64">
        <f t="shared" si="29"/>
        <v>44.94</v>
      </c>
      <c r="BO289" s="64">
        <f t="shared" si="30"/>
        <v>5.7870370370370364E-2</v>
      </c>
      <c r="BP289" s="64">
        <f t="shared" si="31"/>
        <v>6.25E-2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8</v>
      </c>
      <c r="Y292" s="548">
        <f t="shared" si="27"/>
        <v>8</v>
      </c>
      <c r="Z292" s="36">
        <f>IFERROR(IF(Y292=0,"",ROUNDUP(Y292/H292,0)*0.00902),"")</f>
        <v>1.804E-2</v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8.42</v>
      </c>
      <c r="BN292" s="64">
        <f t="shared" si="29"/>
        <v>8.42</v>
      </c>
      <c r="BO292" s="64">
        <f t="shared" si="30"/>
        <v>1.5151515151515152E-2</v>
      </c>
      <c r="BP292" s="64">
        <f t="shared" si="31"/>
        <v>1.5151515151515152E-2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40</v>
      </c>
      <c r="Y293" s="548">
        <f t="shared" si="27"/>
        <v>40</v>
      </c>
      <c r="Z293" s="36">
        <f>IFERROR(IF(Y293=0,"",ROUNDUP(Y293/H293,0)*0.00902),"")</f>
        <v>9.0200000000000002E-2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42.1</v>
      </c>
      <c r="BN293" s="64">
        <f t="shared" si="29"/>
        <v>42.1</v>
      </c>
      <c r="BO293" s="64">
        <f t="shared" si="30"/>
        <v>7.575757575757576E-2</v>
      </c>
      <c r="BP293" s="64">
        <f t="shared" si="31"/>
        <v>7.575757575757576E-2</v>
      </c>
    </row>
    <row r="294" spans="1:68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15.703703703703702</v>
      </c>
      <c r="Y294" s="549">
        <f>IFERROR(Y288/H288,"0")+IFERROR(Y289/H289,"0")+IFERROR(Y290/H290,"0")+IFERROR(Y291/H291,"0")+IFERROR(Y292/H292,"0")+IFERROR(Y293/H293,"0")</f>
        <v>16</v>
      </c>
      <c r="Z294" s="549">
        <f>IFERROR(IF(Z288="",0,Z288),"0")+IFERROR(IF(Z289="",0,Z289),"0")+IFERROR(IF(Z290="",0,Z290),"0")+IFERROR(IF(Z291="",0,Z291),"0")+IFERROR(IF(Z292="",0,Z292),"0")+IFERROR(IF(Z293="",0,Z293),"0")</f>
        <v>0.18415999999999999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88</v>
      </c>
      <c r="Y295" s="549">
        <f>IFERROR(SUM(Y288:Y293),"0")</f>
        <v>91.2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50</v>
      </c>
      <c r="Y297" s="548">
        <f t="shared" ref="Y297:Y303" si="3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53.214285714285715</v>
      </c>
      <c r="BN297" s="64">
        <f t="shared" ref="BN297:BN303" si="34">IFERROR(Y297*I297/H297,"0")</f>
        <v>53.64</v>
      </c>
      <c r="BO297" s="64">
        <f t="shared" ref="BO297:BO303" si="35">IFERROR(1/J297*(X297/H297),"0")</f>
        <v>9.0187590187590191E-2</v>
      </c>
      <c r="BP297" s="64">
        <f t="shared" ref="BP297:BP303" si="36">IFERROR(1/J297*(Y297/H297),"0")</f>
        <v>9.0909090909090912E-2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35</v>
      </c>
      <c r="Y300" s="548">
        <f t="shared" si="32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37.166666666666664</v>
      </c>
      <c r="BN300" s="64">
        <f t="shared" si="34"/>
        <v>37.910000000000004</v>
      </c>
      <c r="BO300" s="64">
        <f t="shared" si="35"/>
        <v>7.1225071225071226E-2</v>
      </c>
      <c r="BP300" s="64">
        <f t="shared" si="36"/>
        <v>7.2649572649572655E-2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60</v>
      </c>
      <c r="Y301" s="548">
        <f t="shared" si="32"/>
        <v>60.900000000000006</v>
      </c>
      <c r="Z301" s="36">
        <f>IFERROR(IF(Y301=0,"",ROUNDUP(Y301/H301,0)*0.00502),"")</f>
        <v>0.14558000000000001</v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62.857142857142854</v>
      </c>
      <c r="BN301" s="64">
        <f t="shared" si="34"/>
        <v>63.800000000000004</v>
      </c>
      <c r="BO301" s="64">
        <f t="shared" si="35"/>
        <v>0.12210012210012211</v>
      </c>
      <c r="BP301" s="64">
        <f t="shared" si="36"/>
        <v>0.12393162393162395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96</v>
      </c>
      <c r="Y303" s="548">
        <f t="shared" si="32"/>
        <v>97.2</v>
      </c>
      <c r="Z303" s="36">
        <f>IFERROR(IF(Y303=0,"",ROUNDUP(Y303/H303,0)*0.00651),"")</f>
        <v>0.35154000000000002</v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108.16</v>
      </c>
      <c r="BN303" s="64">
        <f t="shared" si="34"/>
        <v>109.512</v>
      </c>
      <c r="BO303" s="64">
        <f t="shared" si="35"/>
        <v>0.29304029304029305</v>
      </c>
      <c r="BP303" s="64">
        <f t="shared" si="36"/>
        <v>0.2967032967032967</v>
      </c>
    </row>
    <row r="304" spans="1:68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110.47619047619047</v>
      </c>
      <c r="Y304" s="549">
        <f>IFERROR(Y297/H297,"0")+IFERROR(Y298/H298,"0")+IFERROR(Y299/H299,"0")+IFERROR(Y300/H300,"0")+IFERROR(Y301/H301,"0")+IFERROR(Y302/H302,"0")+IFERROR(Y303/H303,"0")</f>
        <v>112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0.69070000000000009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241</v>
      </c>
      <c r="Y305" s="549">
        <f>IFERROR(SUM(Y297:Y303),"0")</f>
        <v>244.2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1300</v>
      </c>
      <c r="Y307" s="548">
        <f>IFERROR(IF(X307="",0,CEILING((X307/$H307),1)*$H307),"")</f>
        <v>1302.5999999999999</v>
      </c>
      <c r="Z307" s="36">
        <f>IFERROR(IF(Y307=0,"",ROUNDUP(Y307/H307,0)*0.01898),"")</f>
        <v>3.1696599999999999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1385.5000000000002</v>
      </c>
      <c r="BN307" s="64">
        <f>IFERROR(Y307*I307/H307,"0")</f>
        <v>1388.2710000000002</v>
      </c>
      <c r="BO307" s="64">
        <f>IFERROR(1/J307*(X307/H307),"0")</f>
        <v>2.6041666666666665</v>
      </c>
      <c r="BP307" s="64">
        <f>IFERROR(1/J307*(Y307/H307),"0")</f>
        <v>2.609375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80</v>
      </c>
      <c r="Y310" s="548">
        <f>IFERROR(IF(X310="",0,CEILING((X310/$H310),1)*$H310),"")</f>
        <v>81</v>
      </c>
      <c r="Z310" s="36">
        <f>IFERROR(IF(Y310=0,"",ROUNDUP(Y310/H310,0)*0.00651),"")</f>
        <v>0.17577000000000001</v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86.56</v>
      </c>
      <c r="BN310" s="64">
        <f>IFERROR(Y310*I310/H310,"0")</f>
        <v>87.641999999999996</v>
      </c>
      <c r="BO310" s="64">
        <f>IFERROR(1/J310*(X310/H310),"0")</f>
        <v>0.14652014652014653</v>
      </c>
      <c r="BP310" s="64">
        <f>IFERROR(1/J310*(Y310/H310),"0")</f>
        <v>0.14835164835164835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193.33333333333331</v>
      </c>
      <c r="Y312" s="549">
        <f>IFERROR(Y307/H307,"0")+IFERROR(Y308/H308,"0")+IFERROR(Y309/H309,"0")+IFERROR(Y310/H310,"0")+IFERROR(Y311/H311,"0")</f>
        <v>194</v>
      </c>
      <c r="Z312" s="549">
        <f>IFERROR(IF(Z307="",0,Z307),"0")+IFERROR(IF(Z308="",0,Z308),"0")+IFERROR(IF(Z309="",0,Z309),"0")+IFERROR(IF(Z310="",0,Z310),"0")+IFERROR(IF(Z311="",0,Z311),"0")</f>
        <v>3.3454299999999999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1380</v>
      </c>
      <c r="Y313" s="549">
        <f>IFERROR(SUM(Y307:Y311),"0")</f>
        <v>1383.6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60</v>
      </c>
      <c r="Y315" s="548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63.707142857142856</v>
      </c>
      <c r="BN315" s="64">
        <f>IFERROR(Y315*I315/H315,"0")</f>
        <v>71.352000000000004</v>
      </c>
      <c r="BO315" s="64">
        <f>IFERROR(1/J315*(X315/H315),"0")</f>
        <v>0.11160714285714285</v>
      </c>
      <c r="BP315" s="64">
        <f>IFERROR(1/J315*(Y315/H315),"0")</f>
        <v>0.125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100</v>
      </c>
      <c r="Y316" s="548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22.344322344322343</v>
      </c>
      <c r="Y318" s="549">
        <f>IFERROR(Y315/H315,"0")+IFERROR(Y316/H316,"0")+IFERROR(Y317/H317,"0")</f>
        <v>24</v>
      </c>
      <c r="Z318" s="549">
        <f>IFERROR(IF(Z315="",0,Z315),"0")+IFERROR(IF(Z316="",0,Z316),"0")+IFERROR(IF(Z317="",0,Z317),"0")</f>
        <v>0.45552000000000004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180</v>
      </c>
      <c r="Y319" s="549">
        <f>IFERROR(SUM(Y315:Y317),"0")</f>
        <v>193.8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15</v>
      </c>
      <c r="Y321" s="548">
        <f>IFERROR(IF(X321="",0,CEILING((X321/$H321),1)*$H321),"")</f>
        <v>15.2</v>
      </c>
      <c r="Z321" s="36">
        <f>IFERROR(IF(Y321=0,"",ROUNDUP(Y321/H321,0)*0.00902),"")</f>
        <v>4.5100000000000001E-2</v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16.430921052631579</v>
      </c>
      <c r="BN321" s="64">
        <f>IFERROR(Y321*I321/H321,"0")</f>
        <v>16.649999999999999</v>
      </c>
      <c r="BO321" s="64">
        <f>IFERROR(1/J321*(X321/H321),"0")</f>
        <v>3.7380382775119618E-2</v>
      </c>
      <c r="BP321" s="64">
        <f>IFERROR(1/J321*(Y321/H321),"0")</f>
        <v>3.787878787878788E-2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4</v>
      </c>
      <c r="Y322" s="548">
        <f>IFERROR(IF(X322="",0,CEILING((X322/$H322),1)*$H322),"")</f>
        <v>6.08</v>
      </c>
      <c r="Z322" s="36">
        <f>IFERROR(IF(Y322=0,"",ROUNDUP(Y322/H322,0)*0.00902),"")</f>
        <v>1.804E-2</v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4.3289473684210522</v>
      </c>
      <c r="BN322" s="64">
        <f>IFERROR(Y322*I322/H322,"0")</f>
        <v>6.58</v>
      </c>
      <c r="BO322" s="64">
        <f>IFERROR(1/J322*(X322/H322),"0")</f>
        <v>9.9681020733652318E-3</v>
      </c>
      <c r="BP322" s="64">
        <f>IFERROR(1/J322*(Y322/H322),"0")</f>
        <v>1.5151515151515152E-2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5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26</v>
      </c>
      <c r="Y324" s="548">
        <f>IFERROR(IF(X324="",0,CEILING((X324/$H324),1)*$H324),"")</f>
        <v>28.049999999999997</v>
      </c>
      <c r="Z324" s="36">
        <f>IFERROR(IF(Y324=0,"",ROUNDUP(Y324/H324,0)*0.00651),"")</f>
        <v>7.1610000000000007E-2</v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29.36470588235294</v>
      </c>
      <c r="BN324" s="64">
        <f>IFERROR(Y324*I324/H324,"0")</f>
        <v>31.68</v>
      </c>
      <c r="BO324" s="64">
        <f>IFERROR(1/J324*(X324/H324),"0")</f>
        <v>5.6022408963585443E-2</v>
      </c>
      <c r="BP324" s="64">
        <f>IFERROR(1/J324*(Y324/H324),"0")</f>
        <v>6.0439560439560447E-2</v>
      </c>
    </row>
    <row r="325" spans="1:68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18.406862745098039</v>
      </c>
      <c r="Y325" s="549">
        <f>IFERROR(Y321/H321,"0")+IFERROR(Y322/H322,"0")+IFERROR(Y323/H323,"0")+IFERROR(Y324/H324,"0")</f>
        <v>20</v>
      </c>
      <c r="Z325" s="549">
        <f>IFERROR(IF(Z321="",0,Z321),"0")+IFERROR(IF(Z322="",0,Z322),"0")+IFERROR(IF(Z323="",0,Z323),"0")+IFERROR(IF(Z324="",0,Z324),"0")</f>
        <v>0.14777000000000001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50</v>
      </c>
      <c r="Y326" s="549">
        <f>IFERROR(SUM(Y321:Y324),"0")</f>
        <v>54.43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30</v>
      </c>
      <c r="Y328" s="548">
        <f>IFERROR(IF(X328="",0,CEILING((X328/$H328),1)*$H328),"")</f>
        <v>30</v>
      </c>
      <c r="Z328" s="36">
        <f>IFERROR(IF(Y328=0,"",ROUNDUP(Y328/H328,0)*0.00474),"")</f>
        <v>7.110000000000001E-2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33.6</v>
      </c>
      <c r="BN328" s="64">
        <f>IFERROR(Y328*I328/H328,"0")</f>
        <v>33.6</v>
      </c>
      <c r="BO328" s="64">
        <f>IFERROR(1/J328*(X328/H328),"0")</f>
        <v>6.3025210084033612E-2</v>
      </c>
      <c r="BP328" s="64">
        <f>IFERROR(1/J328*(Y328/H328),"0")</f>
        <v>6.3025210084033612E-2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30</v>
      </c>
      <c r="Y329" s="548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30</v>
      </c>
      <c r="Y331" s="549">
        <f>IFERROR(Y328/H328,"0")+IFERROR(Y329/H329,"0")+IFERROR(Y330/H330,"0")</f>
        <v>30</v>
      </c>
      <c r="Z331" s="549">
        <f>IFERROR(IF(Z328="",0,Z328),"0")+IFERROR(IF(Z329="",0,Z329),"0")+IFERROR(IF(Z330="",0,Z330),"0")</f>
        <v>0.14220000000000002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60</v>
      </c>
      <c r="Y332" s="549">
        <f>IFERROR(SUM(Y328:Y330),"0")</f>
        <v>60</v>
      </c>
      <c r="Z332" s="37"/>
      <c r="AA332" s="550"/>
      <c r="AB332" s="550"/>
      <c r="AC332" s="550"/>
    </row>
    <row r="333" spans="1:68" ht="16.5" hidden="1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210</v>
      </c>
      <c r="Y336" s="548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102</v>
      </c>
      <c r="Y337" s="548">
        <f>IFERROR(IF(X337="",0,CEILING((X337/$H337),1)*$H337),"")</f>
        <v>102.9</v>
      </c>
      <c r="Z337" s="36">
        <f>IFERROR(IF(Y337=0,"",ROUNDUP(Y337/H337,0)*0.00651),"")</f>
        <v>0.31899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113.65714285714284</v>
      </c>
      <c r="BN337" s="64">
        <f>IFERROR(Y337*I337/H337,"0")</f>
        <v>114.66</v>
      </c>
      <c r="BO337" s="64">
        <f>IFERROR(1/J337*(X337/H337),"0")</f>
        <v>0.26687598116169547</v>
      </c>
      <c r="BP337" s="64">
        <f>IFERROR(1/J337*(Y337/H337),"0")</f>
        <v>0.26923076923076927</v>
      </c>
    </row>
    <row r="338" spans="1:68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148.57142857142856</v>
      </c>
      <c r="Y338" s="549">
        <f>IFERROR(Y335/H335,"0")+IFERROR(Y336/H336,"0")+IFERROR(Y337/H337,"0")</f>
        <v>149</v>
      </c>
      <c r="Z338" s="549">
        <f>IFERROR(IF(Z335="",0,Z335),"0")+IFERROR(IF(Z336="",0,Z336),"0")+IFERROR(IF(Z337="",0,Z337),"0")</f>
        <v>0.96999000000000002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312</v>
      </c>
      <c r="Y339" s="549">
        <f>IFERROR(SUM(Y335:Y337),"0")</f>
        <v>312.89999999999998</v>
      </c>
      <c r="Z339" s="37"/>
      <c r="AA339" s="550"/>
      <c r="AB339" s="550"/>
      <c r="AC339" s="550"/>
    </row>
    <row r="340" spans="1:68" ht="27.75" hidden="1" customHeight="1" x14ac:dyDescent="0.2">
      <c r="A340" s="600" t="s">
        <v>538</v>
      </c>
      <c r="B340" s="601"/>
      <c r="C340" s="601"/>
      <c r="D340" s="601"/>
      <c r="E340" s="601"/>
      <c r="F340" s="601"/>
      <c r="G340" s="601"/>
      <c r="H340" s="601"/>
      <c r="I340" s="601"/>
      <c r="J340" s="601"/>
      <c r="K340" s="601"/>
      <c r="L340" s="601"/>
      <c r="M340" s="601"/>
      <c r="N340" s="601"/>
      <c r="O340" s="601"/>
      <c r="P340" s="601"/>
      <c r="Q340" s="601"/>
      <c r="R340" s="601"/>
      <c r="S340" s="601"/>
      <c r="T340" s="601"/>
      <c r="U340" s="601"/>
      <c r="V340" s="601"/>
      <c r="W340" s="601"/>
      <c r="X340" s="601"/>
      <c r="Y340" s="601"/>
      <c r="Z340" s="601"/>
      <c r="AA340" s="48"/>
      <c r="AB340" s="48"/>
      <c r="AC340" s="48"/>
    </row>
    <row r="341" spans="1:68" ht="16.5" hidden="1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120</v>
      </c>
      <c r="Y343" s="548">
        <f t="shared" ref="Y343:Y349" si="37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123.84</v>
      </c>
      <c r="BN343" s="64">
        <f t="shared" ref="BN343:BN349" si="39">IFERROR(Y343*I343/H343,"0")</f>
        <v>123.84</v>
      </c>
      <c r="BO343" s="64">
        <f t="shared" ref="BO343:BO349" si="40">IFERROR(1/J343*(X343/H343),"0")</f>
        <v>0.16666666666666666</v>
      </c>
      <c r="BP343" s="64">
        <f t="shared" ref="BP343:BP349" si="41">IFERROR(1/J343*(Y343/H343),"0")</f>
        <v>0.16666666666666666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300</v>
      </c>
      <c r="Y345" s="548">
        <f t="shared" si="37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309.60000000000002</v>
      </c>
      <c r="BN345" s="64">
        <f t="shared" si="39"/>
        <v>309.60000000000002</v>
      </c>
      <c r="BO345" s="64">
        <f t="shared" si="40"/>
        <v>0.41666666666666663</v>
      </c>
      <c r="BP345" s="64">
        <f t="shared" si="41"/>
        <v>0.41666666666666663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35</v>
      </c>
      <c r="Y348" s="548">
        <f t="shared" si="37"/>
        <v>35</v>
      </c>
      <c r="Z348" s="36">
        <f>IFERROR(IF(Y348=0,"",ROUNDUP(Y348/H348,0)*0.00902),"")</f>
        <v>6.3140000000000002E-2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36.47</v>
      </c>
      <c r="BN348" s="64">
        <f t="shared" si="39"/>
        <v>36.47</v>
      </c>
      <c r="BO348" s="64">
        <f t="shared" si="40"/>
        <v>5.3030303030303032E-2</v>
      </c>
      <c r="BP348" s="64">
        <f t="shared" si="41"/>
        <v>5.3030303030303032E-2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50</v>
      </c>
      <c r="Y349" s="548">
        <f t="shared" si="37"/>
        <v>50</v>
      </c>
      <c r="Z349" s="36">
        <f>IFERROR(IF(Y349=0,"",ROUNDUP(Y349/H349,0)*0.00902),"")</f>
        <v>9.0200000000000002E-2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52.1</v>
      </c>
      <c r="BN349" s="64">
        <f t="shared" si="39"/>
        <v>52.1</v>
      </c>
      <c r="BO349" s="64">
        <f t="shared" si="40"/>
        <v>7.575757575757576E-2</v>
      </c>
      <c r="BP349" s="64">
        <f t="shared" si="41"/>
        <v>7.575757575757576E-2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45</v>
      </c>
      <c r="Y350" s="549">
        <f>IFERROR(Y343/H343,"0")+IFERROR(Y344/H344,"0")+IFERROR(Y345/H345,"0")+IFERROR(Y346/H346,"0")+IFERROR(Y347/H347,"0")+IFERROR(Y348/H348,"0")+IFERROR(Y349/H349,"0")</f>
        <v>45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0.76234000000000002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505</v>
      </c>
      <c r="Y351" s="549">
        <f>IFERROR(SUM(Y343:Y349),"0")</f>
        <v>505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hidden="1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hidden="1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5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48</v>
      </c>
      <c r="Y380" s="548">
        <f>IFERROR(IF(X380="",0,CEILING((X380/$H380),1)*$H380),"")</f>
        <v>48</v>
      </c>
      <c r="Z380" s="36">
        <f>IFERROR(IF(Y380=0,"",ROUNDUP(Y380/H380,0)*0.00651),"")</f>
        <v>0.13020000000000001</v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53.280000000000008</v>
      </c>
      <c r="BN380" s="64">
        <f>IFERROR(Y380*I380/H380,"0")</f>
        <v>53.280000000000008</v>
      </c>
      <c r="BO380" s="64">
        <f>IFERROR(1/J380*(X380/H380),"0")</f>
        <v>0.1098901098901099</v>
      </c>
      <c r="BP380" s="64">
        <f>IFERROR(1/J380*(Y380/H380),"0")</f>
        <v>0.1098901098901099</v>
      </c>
    </row>
    <row r="381" spans="1:68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20</v>
      </c>
      <c r="Y381" s="549">
        <f>IFERROR(Y379/H379,"0")+IFERROR(Y380/H380,"0")</f>
        <v>20</v>
      </c>
      <c r="Z381" s="549">
        <f>IFERROR(IF(Z379="",0,Z379),"0")+IFERROR(IF(Z380="",0,Z380),"0")</f>
        <v>0.13020000000000001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48</v>
      </c>
      <c r="Y382" s="549">
        <f>IFERROR(SUM(Y379:Y380),"0")</f>
        <v>48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600" t="s">
        <v>595</v>
      </c>
      <c r="B387" s="601"/>
      <c r="C387" s="601"/>
      <c r="D387" s="601"/>
      <c r="E387" s="601"/>
      <c r="F387" s="601"/>
      <c r="G387" s="601"/>
      <c r="H387" s="601"/>
      <c r="I387" s="601"/>
      <c r="J387" s="601"/>
      <c r="K387" s="601"/>
      <c r="L387" s="601"/>
      <c r="M387" s="601"/>
      <c r="N387" s="601"/>
      <c r="O387" s="601"/>
      <c r="P387" s="601"/>
      <c r="Q387" s="601"/>
      <c r="R387" s="601"/>
      <c r="S387" s="601"/>
      <c r="T387" s="601"/>
      <c r="U387" s="601"/>
      <c r="V387" s="601"/>
      <c r="W387" s="601"/>
      <c r="X387" s="601"/>
      <c r="Y387" s="601"/>
      <c r="Z387" s="601"/>
      <c r="AA387" s="48"/>
      <c r="AB387" s="48"/>
      <c r="AC387" s="48"/>
    </row>
    <row r="388" spans="1:68" ht="16.5" hidden="1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2</v>
      </c>
      <c r="Y395" s="548">
        <f t="shared" si="42"/>
        <v>2.1</v>
      </c>
      <c r="Z395" s="36">
        <f t="shared" si="47"/>
        <v>5.0200000000000002E-3</v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2.1238095238095238</v>
      </c>
      <c r="BN395" s="64">
        <f t="shared" si="44"/>
        <v>2.23</v>
      </c>
      <c r="BO395" s="64">
        <f t="shared" si="45"/>
        <v>4.0700040700040706E-3</v>
      </c>
      <c r="BP395" s="64">
        <f t="shared" si="46"/>
        <v>4.2735042735042739E-3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0.95238095238095233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5.0200000000000002E-3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2</v>
      </c>
      <c r="Y401" s="549">
        <f>IFERROR(SUM(Y390:Y399),"0")</f>
        <v>2.1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600" t="s">
        <v>647</v>
      </c>
      <c r="B424" s="601"/>
      <c r="C424" s="601"/>
      <c r="D424" s="601"/>
      <c r="E424" s="601"/>
      <c r="F424" s="601"/>
      <c r="G424" s="601"/>
      <c r="H424" s="601"/>
      <c r="I424" s="601"/>
      <c r="J424" s="601"/>
      <c r="K424" s="601"/>
      <c r="L424" s="601"/>
      <c r="M424" s="601"/>
      <c r="N424" s="601"/>
      <c r="O424" s="601"/>
      <c r="P424" s="601"/>
      <c r="Q424" s="601"/>
      <c r="R424" s="601"/>
      <c r="S424" s="601"/>
      <c r="T424" s="601"/>
      <c r="U424" s="601"/>
      <c r="V424" s="601"/>
      <c r="W424" s="601"/>
      <c r="X424" s="601"/>
      <c r="Y424" s="601"/>
      <c r="Z424" s="601"/>
      <c r="AA424" s="48"/>
      <c r="AB424" s="48"/>
      <c r="AC424" s="48"/>
    </row>
    <row r="425" spans="1:68" ht="16.5" hidden="1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70</v>
      </c>
      <c r="Y427" s="548">
        <f t="shared" ref="Y427:Y438" si="48">IFERROR(IF(X427="",0,CEILING((X427/$H427),1)*$H427),"")</f>
        <v>73.92</v>
      </c>
      <c r="Z427" s="36">
        <f t="shared" ref="Z427:Z433" si="49">IFERROR(IF(Y427=0,"",ROUNDUP(Y427/H427,0)*0.01196),"")</f>
        <v>0.16744000000000001</v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74.772727272727266</v>
      </c>
      <c r="BN427" s="64">
        <f t="shared" ref="BN427:BN438" si="51">IFERROR(Y427*I427/H427,"0")</f>
        <v>78.959999999999994</v>
      </c>
      <c r="BO427" s="64">
        <f t="shared" ref="BO427:BO438" si="52">IFERROR(1/J427*(X427/H427),"0")</f>
        <v>0.12747668997668998</v>
      </c>
      <c r="BP427" s="64">
        <f t="shared" ref="BP427:BP438" si="53">IFERROR(1/J427*(Y427/H427),"0")</f>
        <v>0.13461538461538464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10</v>
      </c>
      <c r="Y432" s="548">
        <f t="shared" si="48"/>
        <v>10.56</v>
      </c>
      <c r="Z432" s="36">
        <f t="shared" si="49"/>
        <v>2.392E-2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10.681818181818182</v>
      </c>
      <c r="BN432" s="64">
        <f t="shared" si="51"/>
        <v>11.28</v>
      </c>
      <c r="BO432" s="64">
        <f t="shared" si="52"/>
        <v>1.8210955710955712E-2</v>
      </c>
      <c r="BP432" s="64">
        <f t="shared" si="53"/>
        <v>1.9230769230769232E-2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15.151515151515152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16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0.19136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80</v>
      </c>
      <c r="Y440" s="549">
        <f>IFERROR(SUM(Y427:Y438),"0")</f>
        <v>84.48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130</v>
      </c>
      <c r="Y442" s="548">
        <f>IFERROR(IF(X442="",0,CEILING((X442/$H442),1)*$H442),"")</f>
        <v>132</v>
      </c>
      <c r="Z442" s="36">
        <f>IFERROR(IF(Y442=0,"",ROUNDUP(Y442/H442,0)*0.01196),"")</f>
        <v>0.29899999999999999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138.86363636363635</v>
      </c>
      <c r="BN442" s="64">
        <f>IFERROR(Y442*I442/H442,"0")</f>
        <v>140.99999999999997</v>
      </c>
      <c r="BO442" s="64">
        <f>IFERROR(1/J442*(X442/H442),"0")</f>
        <v>0.23674242424242425</v>
      </c>
      <c r="BP442" s="64">
        <f>IFERROR(1/J442*(Y442/H442),"0")</f>
        <v>0.24038461538461539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24.621212121212121</v>
      </c>
      <c r="Y445" s="549">
        <f>IFERROR(Y442/H442,"0")+IFERROR(Y443/H443,"0")+IFERROR(Y444/H444,"0")</f>
        <v>25</v>
      </c>
      <c r="Z445" s="549">
        <f>IFERROR(IF(Z442="",0,Z442),"0")+IFERROR(IF(Z443="",0,Z443),"0")+IFERROR(IF(Z444="",0,Z444),"0")</f>
        <v>0.29899999999999999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130</v>
      </c>
      <c r="Y446" s="549">
        <f>IFERROR(SUM(Y442:Y444),"0")</f>
        <v>132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45</v>
      </c>
      <c r="Y450" s="548">
        <f t="shared" si="54"/>
        <v>47.52</v>
      </c>
      <c r="Z450" s="36">
        <f>IFERROR(IF(Y450=0,"",ROUNDUP(Y450/H450,0)*0.01196),"")</f>
        <v>0.10764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48.068181818181813</v>
      </c>
      <c r="BN450" s="64">
        <f t="shared" si="56"/>
        <v>50.760000000000005</v>
      </c>
      <c r="BO450" s="64">
        <f t="shared" si="57"/>
        <v>8.1949300699300689E-2</v>
      </c>
      <c r="BP450" s="64">
        <f t="shared" si="58"/>
        <v>8.6538461538461536E-2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9</v>
      </c>
      <c r="Y451" s="548">
        <f t="shared" si="54"/>
        <v>9.6</v>
      </c>
      <c r="Z451" s="36">
        <f>IFERROR(IF(Y451=0,"",ROUNDUP(Y451/H451,0)*0.00902),"")</f>
        <v>1.804E-2</v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12.99375</v>
      </c>
      <c r="BN451" s="64">
        <f t="shared" si="56"/>
        <v>13.86</v>
      </c>
      <c r="BO451" s="64">
        <f t="shared" si="57"/>
        <v>1.4204545454545456E-2</v>
      </c>
      <c r="BP451" s="64">
        <f t="shared" si="58"/>
        <v>1.5151515151515152E-2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10.397727272727272</v>
      </c>
      <c r="Y454" s="549">
        <f>IFERROR(Y448/H448,"0")+IFERROR(Y449/H449,"0")+IFERROR(Y450/H450,"0")+IFERROR(Y451/H451,"0")+IFERROR(Y452/H452,"0")+IFERROR(Y453/H453,"0")</f>
        <v>11</v>
      </c>
      <c r="Z454" s="549">
        <f>IFERROR(IF(Z448="",0,Z448),"0")+IFERROR(IF(Z449="",0,Z449),"0")+IFERROR(IF(Z450="",0,Z450),"0")+IFERROR(IF(Z451="",0,Z451),"0")+IFERROR(IF(Z452="",0,Z452),"0")+IFERROR(IF(Z453="",0,Z453),"0")</f>
        <v>0.12568000000000001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54</v>
      </c>
      <c r="Y455" s="549">
        <f>IFERROR(SUM(Y448:Y453),"0")</f>
        <v>57.120000000000005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600" t="s">
        <v>709</v>
      </c>
      <c r="B462" s="601"/>
      <c r="C462" s="601"/>
      <c r="D462" s="601"/>
      <c r="E462" s="601"/>
      <c r="F462" s="601"/>
      <c r="G462" s="601"/>
      <c r="H462" s="601"/>
      <c r="I462" s="601"/>
      <c r="J462" s="601"/>
      <c r="K462" s="601"/>
      <c r="L462" s="601"/>
      <c r="M462" s="601"/>
      <c r="N462" s="601"/>
      <c r="O462" s="601"/>
      <c r="P462" s="601"/>
      <c r="Q462" s="601"/>
      <c r="R462" s="601"/>
      <c r="S462" s="601"/>
      <c r="T462" s="601"/>
      <c r="U462" s="601"/>
      <c r="V462" s="601"/>
      <c r="W462" s="601"/>
      <c r="X462" s="601"/>
      <c r="Y462" s="601"/>
      <c r="Z462" s="601"/>
      <c r="AA462" s="48"/>
      <c r="AB462" s="48"/>
      <c r="AC462" s="48"/>
    </row>
    <row r="463" spans="1:68" ht="16.5" hidden="1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3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65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11"/>
      <c r="P496" s="699" t="s">
        <v>750</v>
      </c>
      <c r="Q496" s="673"/>
      <c r="R496" s="673"/>
      <c r="S496" s="673"/>
      <c r="T496" s="673"/>
      <c r="U496" s="673"/>
      <c r="V496" s="674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5457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5545.3199999999988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11"/>
      <c r="P497" s="699" t="s">
        <v>751</v>
      </c>
      <c r="Q497" s="673"/>
      <c r="R497" s="673"/>
      <c r="S497" s="673"/>
      <c r="T497" s="673"/>
      <c r="U497" s="673"/>
      <c r="V497" s="674"/>
      <c r="W497" s="37" t="s">
        <v>69</v>
      </c>
      <c r="X497" s="549">
        <f>IFERROR(SUM(BM22:BM493),"0")</f>
        <v>5836.1146839677049</v>
      </c>
      <c r="Y497" s="549">
        <f>IFERROR(SUM(BN22:BN493),"0")</f>
        <v>5930.8760000000002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11"/>
      <c r="P498" s="699" t="s">
        <v>752</v>
      </c>
      <c r="Q498" s="673"/>
      <c r="R498" s="673"/>
      <c r="S498" s="673"/>
      <c r="T498" s="673"/>
      <c r="U498" s="673"/>
      <c r="V498" s="674"/>
      <c r="W498" s="37" t="s">
        <v>753</v>
      </c>
      <c r="X498" s="38">
        <f>ROUNDUP(SUM(BO22:BO493),0)</f>
        <v>11</v>
      </c>
      <c r="Y498" s="38">
        <f>ROUNDUP(SUM(BP22:BP493),0)</f>
        <v>11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11"/>
      <c r="P499" s="699" t="s">
        <v>754</v>
      </c>
      <c r="Q499" s="673"/>
      <c r="R499" s="673"/>
      <c r="S499" s="673"/>
      <c r="T499" s="673"/>
      <c r="U499" s="673"/>
      <c r="V499" s="674"/>
      <c r="W499" s="37" t="s">
        <v>69</v>
      </c>
      <c r="X499" s="549">
        <f>GrossWeightTotal+PalletQtyTotal*25</f>
        <v>6111.1146839677049</v>
      </c>
      <c r="Y499" s="549">
        <f>GrossWeightTotalR+PalletQtyTotalR*25</f>
        <v>6205.8760000000002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11"/>
      <c r="P500" s="699" t="s">
        <v>755</v>
      </c>
      <c r="Q500" s="673"/>
      <c r="R500" s="673"/>
      <c r="S500" s="673"/>
      <c r="T500" s="673"/>
      <c r="U500" s="673"/>
      <c r="V500" s="674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1390.1944069909757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1413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1"/>
      <c r="P501" s="699" t="s">
        <v>756</v>
      </c>
      <c r="Q501" s="673"/>
      <c r="R501" s="673"/>
      <c r="S501" s="673"/>
      <c r="T501" s="673"/>
      <c r="U501" s="673"/>
      <c r="V501" s="674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12.999359999999999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4" t="s">
        <v>99</v>
      </c>
      <c r="D503" s="644"/>
      <c r="E503" s="644"/>
      <c r="F503" s="644"/>
      <c r="G503" s="644"/>
      <c r="H503" s="645"/>
      <c r="I503" s="604" t="s">
        <v>250</v>
      </c>
      <c r="J503" s="644"/>
      <c r="K503" s="644"/>
      <c r="L503" s="644"/>
      <c r="M503" s="644"/>
      <c r="N503" s="644"/>
      <c r="O503" s="644"/>
      <c r="P503" s="644"/>
      <c r="Q503" s="644"/>
      <c r="R503" s="644"/>
      <c r="S503" s="645"/>
      <c r="T503" s="604" t="s">
        <v>538</v>
      </c>
      <c r="U503" s="645"/>
      <c r="V503" s="604" t="s">
        <v>595</v>
      </c>
      <c r="W503" s="644"/>
      <c r="X503" s="645"/>
      <c r="Y503" s="544" t="s">
        <v>647</v>
      </c>
      <c r="Z503" s="604" t="s">
        <v>709</v>
      </c>
      <c r="AA503" s="645"/>
      <c r="AB503" s="52"/>
      <c r="AC503" s="52"/>
      <c r="AF503" s="545"/>
    </row>
    <row r="504" spans="1:32" ht="14.25" customHeight="1" thickTop="1" x14ac:dyDescent="0.2">
      <c r="A504" s="732" t="s">
        <v>759</v>
      </c>
      <c r="B504" s="604" t="s">
        <v>63</v>
      </c>
      <c r="C504" s="604" t="s">
        <v>100</v>
      </c>
      <c r="D504" s="604" t="s">
        <v>117</v>
      </c>
      <c r="E504" s="604" t="s">
        <v>173</v>
      </c>
      <c r="F504" s="604" t="s">
        <v>192</v>
      </c>
      <c r="G504" s="604" t="s">
        <v>222</v>
      </c>
      <c r="H504" s="604" t="s">
        <v>99</v>
      </c>
      <c r="I504" s="604" t="s">
        <v>251</v>
      </c>
      <c r="J504" s="604" t="s">
        <v>292</v>
      </c>
      <c r="K504" s="604" t="s">
        <v>352</v>
      </c>
      <c r="L504" s="604" t="s">
        <v>397</v>
      </c>
      <c r="M504" s="604" t="s">
        <v>413</v>
      </c>
      <c r="N504" s="545"/>
      <c r="O504" s="604" t="s">
        <v>425</v>
      </c>
      <c r="P504" s="604" t="s">
        <v>435</v>
      </c>
      <c r="Q504" s="604" t="s">
        <v>442</v>
      </c>
      <c r="R504" s="604" t="s">
        <v>447</v>
      </c>
      <c r="S504" s="604" t="s">
        <v>528</v>
      </c>
      <c r="T504" s="604" t="s">
        <v>539</v>
      </c>
      <c r="U504" s="604" t="s">
        <v>573</v>
      </c>
      <c r="V504" s="604" t="s">
        <v>596</v>
      </c>
      <c r="W504" s="604" t="s">
        <v>628</v>
      </c>
      <c r="X504" s="604" t="s">
        <v>643</v>
      </c>
      <c r="Y504" s="604" t="s">
        <v>647</v>
      </c>
      <c r="Z504" s="604" t="s">
        <v>709</v>
      </c>
      <c r="AA504" s="604" t="s">
        <v>746</v>
      </c>
      <c r="AB504" s="52"/>
      <c r="AC504" s="52"/>
      <c r="AF504" s="545"/>
    </row>
    <row r="505" spans="1:32" ht="13.5" customHeight="1" thickBot="1" x14ac:dyDescent="0.25">
      <c r="A505" s="733"/>
      <c r="B505" s="605"/>
      <c r="C505" s="605"/>
      <c r="D505" s="605"/>
      <c r="E505" s="605"/>
      <c r="F505" s="605"/>
      <c r="G505" s="605"/>
      <c r="H505" s="605"/>
      <c r="I505" s="605"/>
      <c r="J505" s="605"/>
      <c r="K505" s="605"/>
      <c r="L505" s="605"/>
      <c r="M505" s="605"/>
      <c r="N505" s="545"/>
      <c r="O505" s="605"/>
      <c r="P505" s="605"/>
      <c r="Q505" s="605"/>
      <c r="R505" s="605"/>
      <c r="S505" s="605"/>
      <c r="T505" s="605"/>
      <c r="U505" s="605"/>
      <c r="V505" s="605"/>
      <c r="W505" s="605"/>
      <c r="X505" s="605"/>
      <c r="Y505" s="605"/>
      <c r="Z505" s="605"/>
      <c r="AA505" s="605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160.80000000000001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516.6</v>
      </c>
      <c r="E506" s="46">
        <f>IFERROR(Y86*1,"0")+IFERROR(Y87*1,"0")+IFERROR(Y88*1,"0")+IFERROR(Y92*1,"0")+IFERROR(Y93*1,"0")+IFERROR(Y94*1,"0")+IFERROR(Y95*1,"0")</f>
        <v>405.90000000000003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476.76</v>
      </c>
      <c r="G506" s="46">
        <f>IFERROR(Y125*1,"0")+IFERROR(Y126*1,"0")+IFERROR(Y130*1,"0")+IFERROR(Y131*1,"0")+IFERROR(Y135*1,"0")+IFERROR(Y136*1,"0")</f>
        <v>134</v>
      </c>
      <c r="H506" s="46">
        <f>IFERROR(Y141*1,"0")+IFERROR(Y142*1,"0")+IFERROR(Y146*1,"0")+IFERROR(Y147*1,"0")+IFERROR(Y148*1,"0")</f>
        <v>65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184.38000000000002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396.00000000000006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27.450000000000003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9.6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2027.23</v>
      </c>
      <c r="S506" s="46">
        <f>IFERROR(Y335*1,"0")+IFERROR(Y336*1,"0")+IFERROR(Y337*1,"0")</f>
        <v>312.89999999999998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505</v>
      </c>
      <c r="U506" s="46">
        <f>IFERROR(Y368*1,"0")+IFERROR(Y369*1,"0")+IFERROR(Y370*1,"0")+IFERROR(Y374*1,"0")+IFERROR(Y375*1,"0")+IFERROR(Y379*1,"0")+IFERROR(Y380*1,"0")+IFERROR(Y384*1,"0")</f>
        <v>48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2.1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273.60000000000002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11"/>
        <filter val="0,79"/>
        <filter val="0,95"/>
        <filter val="1 300,00"/>
        <filter val="1 380,00"/>
        <filter val="1 390,19"/>
        <filter val="1,00"/>
        <filter val="10,00"/>
        <filter val="10,40"/>
        <filter val="100,00"/>
        <filter val="102,00"/>
        <filter val="104,00"/>
        <filter val="108,00"/>
        <filter val="11"/>
        <filter val="110,48"/>
        <filter val="117,00"/>
        <filter val="120,00"/>
        <filter val="126,00"/>
        <filter val="13,93"/>
        <filter val="130,00"/>
        <filter val="14,00"/>
        <filter val="148,57"/>
        <filter val="15,00"/>
        <filter val="15,15"/>
        <filter val="15,35"/>
        <filter val="15,70"/>
        <filter val="156,00"/>
        <filter val="16,00"/>
        <filter val="166,00"/>
        <filter val="172,00"/>
        <filter val="18,41"/>
        <filter val="180,00"/>
        <filter val="182,00"/>
        <filter val="190,00"/>
        <filter val="193,33"/>
        <filter val="2,00"/>
        <filter val="20,00"/>
        <filter val="200,00"/>
        <filter val="210,00"/>
        <filter val="22,34"/>
        <filter val="23,00"/>
        <filter val="230,00"/>
        <filter val="235,00"/>
        <filter val="24,62"/>
        <filter val="241,00"/>
        <filter val="248,00"/>
        <filter val="25,00"/>
        <filter val="26,00"/>
        <filter val="27,00"/>
        <filter val="278,00"/>
        <filter val="28,00"/>
        <filter val="289,00"/>
        <filter val="29,56"/>
        <filter val="3,33"/>
        <filter val="30,00"/>
        <filter val="300,00"/>
        <filter val="31,70"/>
        <filter val="312,00"/>
        <filter val="33,00"/>
        <filter val="35,00"/>
        <filter val="39,00"/>
        <filter val="4,00"/>
        <filter val="40,00"/>
        <filter val="44,00"/>
        <filter val="45,00"/>
        <filter val="48,00"/>
        <filter val="5 457,00"/>
        <filter val="5 836,11"/>
        <filter val="5,00"/>
        <filter val="50,00"/>
        <filter val="505,00"/>
        <filter val="52,00"/>
        <filter val="54,00"/>
        <filter val="55,00"/>
        <filter val="56,00"/>
        <filter val="56,92"/>
        <filter val="57,89"/>
        <filter val="6 111,11"/>
        <filter val="6,00"/>
        <filter val="6,35"/>
        <filter val="60,00"/>
        <filter val="62,81"/>
        <filter val="66,00"/>
        <filter val="68,52"/>
        <filter val="69,00"/>
        <filter val="7,00"/>
        <filter val="70,00"/>
        <filter val="77,00"/>
        <filter val="8,00"/>
        <filter val="8,75"/>
        <filter val="80,00"/>
        <filter val="81,90"/>
        <filter val="83,33"/>
        <filter val="85,19"/>
        <filter val="86,45"/>
        <filter val="88,00"/>
        <filter val="9,00"/>
        <filter val="96,00"/>
      </filters>
    </filterColumn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P307:T307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