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650B3E-B57A-4315-98F5-35E32CCDA9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498" i="1" s="1"/>
  <c r="BM22" i="1"/>
  <c r="Y22" i="1"/>
  <c r="B506" i="1" s="1"/>
  <c r="P22" i="1"/>
  <c r="H10" i="1"/>
  <c r="A9" i="1"/>
  <c r="F10" i="1" s="1"/>
  <c r="D7" i="1"/>
  <c r="Q6" i="1"/>
  <c r="P2" i="1"/>
  <c r="BP95" i="1" l="1"/>
  <c r="BN95" i="1"/>
  <c r="Z95" i="1"/>
  <c r="BP163" i="1"/>
  <c r="BN163" i="1"/>
  <c r="Z163" i="1"/>
  <c r="BP198" i="1"/>
  <c r="BN198" i="1"/>
  <c r="Z198" i="1"/>
  <c r="BP224" i="1"/>
  <c r="BN224" i="1"/>
  <c r="Z224" i="1"/>
  <c r="BP254" i="1"/>
  <c r="BN254" i="1"/>
  <c r="Z254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BP397" i="1"/>
  <c r="BN397" i="1"/>
  <c r="Z397" i="1"/>
  <c r="BP433" i="1"/>
  <c r="BN433" i="1"/>
  <c r="Z433" i="1"/>
  <c r="BP459" i="1"/>
  <c r="BN459" i="1"/>
  <c r="Z459" i="1"/>
  <c r="X497" i="1"/>
  <c r="X499" i="1" s="1"/>
  <c r="X500" i="1"/>
  <c r="Z27" i="1"/>
  <c r="BN27" i="1"/>
  <c r="Z54" i="1"/>
  <c r="BN54" i="1"/>
  <c r="Z66" i="1"/>
  <c r="BN66" i="1"/>
  <c r="Z76" i="1"/>
  <c r="BN76" i="1"/>
  <c r="BP116" i="1"/>
  <c r="BN116" i="1"/>
  <c r="Z116" i="1"/>
  <c r="BP186" i="1"/>
  <c r="BN186" i="1"/>
  <c r="Z186" i="1"/>
  <c r="BP208" i="1"/>
  <c r="BN208" i="1"/>
  <c r="Z208" i="1"/>
  <c r="BP243" i="1"/>
  <c r="BN243" i="1"/>
  <c r="Z243" i="1"/>
  <c r="BP289" i="1"/>
  <c r="BN289" i="1"/>
  <c r="Z289" i="1"/>
  <c r="BP307" i="1"/>
  <c r="BN307" i="1"/>
  <c r="Z307" i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Y212" i="1"/>
  <c r="Y263" i="1"/>
  <c r="V506" i="1"/>
  <c r="BP114" i="1"/>
  <c r="BN114" i="1"/>
  <c r="Z114" i="1"/>
  <c r="Y137" i="1"/>
  <c r="BP135" i="1"/>
  <c r="BN135" i="1"/>
  <c r="Z135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Z93" i="1"/>
  <c r="BN93" i="1"/>
  <c r="Z100" i="1"/>
  <c r="BN100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Z161" i="1"/>
  <c r="BN161" i="1"/>
  <c r="Z165" i="1"/>
  <c r="BN165" i="1"/>
  <c r="Z182" i="1"/>
  <c r="BN182" i="1"/>
  <c r="Y188" i="1"/>
  <c r="Z192" i="1"/>
  <c r="BN192" i="1"/>
  <c r="Z196" i="1"/>
  <c r="BN196" i="1"/>
  <c r="Z202" i="1"/>
  <c r="BN202" i="1"/>
  <c r="BP202" i="1"/>
  <c r="Z206" i="1"/>
  <c r="BN206" i="1"/>
  <c r="Z210" i="1"/>
  <c r="BN210" i="1"/>
  <c r="Y216" i="1"/>
  <c r="Z222" i="1"/>
  <c r="BN222" i="1"/>
  <c r="Z226" i="1"/>
  <c r="BN226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BP299" i="1"/>
  <c r="BN299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313" i="1"/>
  <c r="Y332" i="1"/>
  <c r="Y331" i="1"/>
  <c r="Y405" i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Z35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304" i="1" l="1"/>
  <c r="Z376" i="1"/>
  <c r="Z489" i="1"/>
  <c r="Z294" i="1"/>
  <c r="Z246" i="1"/>
  <c r="Z211" i="1"/>
  <c r="Z338" i="1"/>
  <c r="Z110" i="1"/>
  <c r="Z325" i="1"/>
  <c r="Z230" i="1"/>
  <c r="Z167" i="1"/>
  <c r="Z77" i="1"/>
  <c r="Z104" i="1"/>
  <c r="Z96" i="1"/>
  <c r="Y498" i="1"/>
  <c r="Z270" i="1"/>
  <c r="Z117" i="1"/>
  <c r="Y496" i="1"/>
  <c r="Z454" i="1"/>
  <c r="Z475" i="1"/>
  <c r="Z439" i="1"/>
  <c r="Z417" i="1"/>
  <c r="Z445" i="1"/>
  <c r="Z400" i="1"/>
  <c r="Z263" i="1"/>
  <c r="Z173" i="1"/>
  <c r="Z43" i="1"/>
  <c r="Z31" i="1"/>
  <c r="Y500" i="1"/>
  <c r="Y497" i="1"/>
  <c r="Y499" i="1" s="1"/>
  <c r="Z149" i="1"/>
  <c r="Z501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<sst xmlns="http://schemas.openxmlformats.org/spreadsheetml/2006/main" count="2383" uniqueCount="777">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</sst>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72" sqref="AA7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9" t="s">
        <v>0</v>
      </c>
      <c r="E1" s="589"/>
      <c r="F1" s="589"/>
      <c r="G1" s="12" t="s">
        <v>1</v>
      </c>
      <c r="H1" s="799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851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78"/>
      <c r="C5" s="557"/>
      <c r="D5" s="675"/>
      <c r="E5" s="677"/>
      <c r="F5" s="627" t="s">
        <v>9</v>
      </c>
      <c r="G5" s="557"/>
      <c r="H5" s="675" t="s">
        <v>776</v>
      </c>
      <c r="I5" s="676"/>
      <c r="J5" s="676"/>
      <c r="K5" s="676"/>
      <c r="L5" s="676"/>
      <c r="M5" s="677"/>
      <c r="N5" s="58"/>
      <c r="P5" s="24" t="s">
        <v>10</v>
      </c>
      <c r="Q5" s="593">
        <v>45953</v>
      </c>
      <c r="R5" s="594"/>
      <c r="T5" s="744" t="s">
        <v>11</v>
      </c>
      <c r="U5" s="591"/>
      <c r="V5" s="746" t="s">
        <v>12</v>
      </c>
      <c r="W5" s="594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78"/>
      <c r="C6" s="557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94"/>
      <c r="N6" s="59"/>
      <c r="P6" s="24" t="s">
        <v>15</v>
      </c>
      <c r="Q6" s="584" t="str">
        <f>IF(Q5=0," ",CHOOSE(WEEKDAY(Q5,2),"Понедельник","Вторник","Среда","Четверг","Пятница","Суббота","Воскресенье"))</f>
        <v>Четверг</v>
      </c>
      <c r="R6" s="562"/>
      <c r="T6" s="754" t="s">
        <v>16</v>
      </c>
      <c r="U6" s="591"/>
      <c r="V6" s="690" t="s">
        <v>17</v>
      </c>
      <c r="W6" s="69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50"/>
      <c r="N7" s="60"/>
      <c r="P7" s="24"/>
      <c r="Q7" s="42"/>
      <c r="R7" s="42"/>
      <c r="T7" s="564"/>
      <c r="U7" s="591"/>
      <c r="V7" s="692"/>
      <c r="W7" s="69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9">
        <v>0.41666666666666669</v>
      </c>
      <c r="R8" s="750"/>
      <c r="T8" s="564"/>
      <c r="U8" s="591"/>
      <c r="V8" s="692"/>
      <c r="W8" s="69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40"/>
      <c r="E9" s="64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2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21</v>
      </c>
      <c r="Q9" s="789"/>
      <c r="R9" s="632"/>
      <c r="T9" s="564"/>
      <c r="U9" s="591"/>
      <c r="V9" s="694"/>
      <c r="W9" s="69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40"/>
      <c r="E10" s="64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0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55"/>
      <c r="R10" s="756"/>
      <c r="U10" s="24" t="s">
        <v>23</v>
      </c>
      <c r="V10" s="813" t="s">
        <v>24</v>
      </c>
      <c r="W10" s="69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1"/>
      <c r="R11" s="594"/>
      <c r="U11" s="24" t="s">
        <v>27</v>
      </c>
      <c r="V11" s="631" t="s">
        <v>28</v>
      </c>
      <c r="W11" s="63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5" t="s">
        <v>29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57"/>
      <c r="N12" s="62"/>
      <c r="P12" s="24" t="s">
        <v>30</v>
      </c>
      <c r="Q12" s="749"/>
      <c r="R12" s="750"/>
      <c r="S12" s="23"/>
      <c r="U12" s="24"/>
      <c r="V12" s="589"/>
      <c r="W12" s="564"/>
      <c r="AB12" s="51"/>
      <c r="AC12" s="51"/>
      <c r="AD12" s="51"/>
      <c r="AE12" s="51"/>
    </row>
    <row r="13" spans="1:32" s="541" customFormat="1" ht="23.25" customHeight="1" x14ac:dyDescent="0.2">
      <c r="A13" s="715" t="s">
        <v>31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57"/>
      <c r="N13" s="62"/>
      <c r="O13" s="26"/>
      <c r="P13" s="26" t="s">
        <v>32</v>
      </c>
      <c r="Q13" s="631"/>
      <c r="R13" s="6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5" t="s">
        <v>33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5" t="s">
        <v>34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57"/>
      <c r="N15" s="63"/>
      <c r="P15" s="768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8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804"/>
      <c r="R17" s="804"/>
      <c r="S17" s="804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12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805"/>
      <c r="R18" s="805"/>
      <c r="S18" s="805"/>
      <c r="T18" s="574"/>
      <c r="U18" s="67" t="s">
        <v>61</v>
      </c>
      <c r="V18" s="67" t="s">
        <v>62</v>
      </c>
      <c r="W18" s="552"/>
      <c r="X18" s="552"/>
      <c r="Y18" s="559"/>
      <c r="Z18" s="713"/>
      <c r="AA18" s="704"/>
      <c r="AB18" s="704"/>
      <c r="AC18" s="704"/>
      <c r="AD18" s="624"/>
      <c r="AE18" s="625"/>
      <c r="AF18" s="626"/>
      <c r="AG18" s="66"/>
      <c r="BD18" s="65"/>
    </row>
    <row r="19" spans="1:68" ht="27.75" hidden="1" customHeight="1" x14ac:dyDescent="0.2">
      <c r="A19" s="720" t="s">
        <v>63</v>
      </c>
      <c r="B19" s="721"/>
      <c r="C19" s="721"/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  <c r="R19" s="721"/>
      <c r="S19" s="721"/>
      <c r="T19" s="721"/>
      <c r="U19" s="721"/>
      <c r="V19" s="721"/>
      <c r="W19" s="721"/>
      <c r="X19" s="721"/>
      <c r="Y19" s="721"/>
      <c r="Z19" s="721"/>
      <c r="AA19" s="48"/>
      <c r="AB19" s="48"/>
      <c r="AC19" s="48"/>
    </row>
    <row r="20" spans="1:68" ht="16.5" hidden="1" customHeight="1" x14ac:dyDescent="0.25">
      <c r="A20" s="58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720" t="s">
        <v>99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1"/>
      <c r="W37" s="721"/>
      <c r="X37" s="721"/>
      <c r="Y37" s="721"/>
      <c r="Z37" s="721"/>
      <c r="AA37" s="48"/>
      <c r="AB37" s="48"/>
      <c r="AC37" s="48"/>
    </row>
    <row r="38" spans="1:68" ht="16.5" hidden="1" customHeight="1" x14ac:dyDescent="0.25">
      <c r="A38" s="587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hidden="1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hidden="1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87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hidden="1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hidden="1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hidden="1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30</v>
      </c>
      <c r="Y72" s="548">
        <f>IFERROR(IF(X72="",0,CEILING((X72/$H72),1)*$H72),"")</f>
        <v>33.6</v>
      </c>
      <c r="Z72" s="36">
        <f>IFERROR(IF(Y72=0,"",ROUNDUP(Y72/H72,0)*0.01898),"")</f>
        <v>7.5920000000000001E-2</v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31.853571428571428</v>
      </c>
      <c r="BN72" s="64">
        <f>IFERROR(Y72*I72/H72,"0")</f>
        <v>35.676000000000002</v>
      </c>
      <c r="BO72" s="64">
        <f>IFERROR(1/J72*(X72/H72),"0")</f>
        <v>5.5803571428571425E-2</v>
      </c>
      <c r="BP72" s="64">
        <f>IFERROR(1/J72*(Y72/H72),"0")</f>
        <v>6.25E-2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3.5714285714285712</v>
      </c>
      <c r="Y77" s="549">
        <f>IFERROR(Y72/H72,"0")+IFERROR(Y73/H73,"0")+IFERROR(Y74/H74,"0")+IFERROR(Y75/H75,"0")+IFERROR(Y76/H76,"0")</f>
        <v>4</v>
      </c>
      <c r="Z77" s="549">
        <f>IFERROR(IF(Z72="",0,Z72),"0")+IFERROR(IF(Z73="",0,Z73),"0")+IFERROR(IF(Z74="",0,Z74),"0")+IFERROR(IF(Z75="",0,Z75),"0")+IFERROR(IF(Z76="",0,Z76),"0")</f>
        <v>7.5920000000000001E-2</v>
      </c>
      <c r="AA77" s="550"/>
      <c r="AB77" s="550"/>
      <c r="AC77" s="550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30</v>
      </c>
      <c r="Y78" s="549">
        <f>IFERROR(SUM(Y72:Y76),"0")</f>
        <v>33.6</v>
      </c>
      <c r="Z78" s="37"/>
      <c r="AA78" s="550"/>
      <c r="AB78" s="550"/>
      <c r="AC78" s="550"/>
    </row>
    <row r="79" spans="1:68" ht="14.25" hidden="1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80</v>
      </c>
      <c r="Y80" s="548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84.461538461538453</v>
      </c>
      <c r="BN80" s="64">
        <f>IFERROR(Y80*I80/H80,"0")</f>
        <v>90.58499999999998</v>
      </c>
      <c r="BO80" s="64">
        <f>IFERROR(1/J80*(X80/H80),"0")</f>
        <v>0.16025641025641027</v>
      </c>
      <c r="BP80" s="64">
        <f>IFERROR(1/J80*(Y80/H80),"0")</f>
        <v>0.171875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10.256410256410257</v>
      </c>
      <c r="Y82" s="549">
        <f>IFERROR(Y80/H80,"0")+IFERROR(Y81/H81,"0")</f>
        <v>11</v>
      </c>
      <c r="Z82" s="549">
        <f>IFERROR(IF(Z80="",0,Z80),"0")+IFERROR(IF(Z81="",0,Z81),"0")</f>
        <v>0.20877999999999999</v>
      </c>
      <c r="AA82" s="550"/>
      <c r="AB82" s="550"/>
      <c r="AC82" s="550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80</v>
      </c>
      <c r="Y83" s="549">
        <f>IFERROR(SUM(Y80:Y81),"0")</f>
        <v>85.8</v>
      </c>
      <c r="Z83" s="37"/>
      <c r="AA83" s="550"/>
      <c r="AB83" s="550"/>
      <c r="AC83" s="550"/>
    </row>
    <row r="84" spans="1:68" ht="16.5" hidden="1" customHeight="1" x14ac:dyDescent="0.25">
      <c r="A84" s="587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hidden="1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hidden="1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hidden="1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40</v>
      </c>
      <c r="Y92" s="548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4.9382716049382722</v>
      </c>
      <c r="Y96" s="549">
        <f>IFERROR(Y92/H92,"0")+IFERROR(Y93/H93,"0")+IFERROR(Y94/H94,"0")+IFERROR(Y95/H95,"0")</f>
        <v>5</v>
      </c>
      <c r="Z96" s="549">
        <f>IFERROR(IF(Z92="",0,Z92),"0")+IFERROR(IF(Z93="",0,Z93),"0")+IFERROR(IF(Z94="",0,Z94),"0")+IFERROR(IF(Z95="",0,Z95),"0")</f>
        <v>9.4899999999999998E-2</v>
      </c>
      <c r="AA96" s="550"/>
      <c r="AB96" s="550"/>
      <c r="AC96" s="550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40</v>
      </c>
      <c r="Y97" s="549">
        <f>IFERROR(SUM(Y92:Y95),"0")</f>
        <v>40.5</v>
      </c>
      <c r="Z97" s="37"/>
      <c r="AA97" s="550"/>
      <c r="AB97" s="550"/>
      <c r="AC97" s="550"/>
    </row>
    <row r="98" spans="1:68" ht="16.5" hidden="1" customHeight="1" x14ac:dyDescent="0.25">
      <c r="A98" s="587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hidden="1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20</v>
      </c>
      <c r="Y109" s="548">
        <f>IFERROR(IF(X109="",0,CEILING((X109/$H109),1)*$H109),"")</f>
        <v>21.599999999999998</v>
      </c>
      <c r="Z109" s="36">
        <f>IFERROR(IF(Y109=0,"",ROUNDUP(Y109/H109,0)*0.00651),"")</f>
        <v>5.8590000000000003E-2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21.5</v>
      </c>
      <c r="BN109" s="64">
        <f>IFERROR(Y109*I109/H109,"0")</f>
        <v>23.22</v>
      </c>
      <c r="BO109" s="64">
        <f>IFERROR(1/J109*(X109/H109),"0")</f>
        <v>4.5787545787545791E-2</v>
      </c>
      <c r="BP109" s="64">
        <f>IFERROR(1/J109*(Y109/H109),"0")</f>
        <v>4.9450549450549455E-2</v>
      </c>
    </row>
    <row r="110" spans="1:68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8.3333333333333339</v>
      </c>
      <c r="Y110" s="549">
        <f>IFERROR(Y107/H107,"0")+IFERROR(Y108/H108,"0")+IFERROR(Y109/H109,"0")</f>
        <v>9</v>
      </c>
      <c r="Z110" s="549">
        <f>IFERROR(IF(Z107="",0,Z107),"0")+IFERROR(IF(Z108="",0,Z108),"0")+IFERROR(IF(Z109="",0,Z109),"0")</f>
        <v>5.8590000000000003E-2</v>
      </c>
      <c r="AA110" s="550"/>
      <c r="AB110" s="550"/>
      <c r="AC110" s="550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20</v>
      </c>
      <c r="Y111" s="549">
        <f>IFERROR(SUM(Y107:Y109),"0")</f>
        <v>21.599999999999998</v>
      </c>
      <c r="Z111" s="37"/>
      <c r="AA111" s="550"/>
      <c r="AB111" s="550"/>
      <c r="AC111" s="550"/>
    </row>
    <row r="112" spans="1:68" ht="14.25" hidden="1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140</v>
      </c>
      <c r="Y113" s="548">
        <f>IFERROR(IF(X113="",0,CEILING((X113/$H113),1)*$H113),"")</f>
        <v>145.79999999999998</v>
      </c>
      <c r="Z113" s="36">
        <f>IFERROR(IF(Y113=0,"",ROUNDUP(Y113/H113,0)*0.01898),"")</f>
        <v>0.34164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148.86666666666667</v>
      </c>
      <c r="BN113" s="64">
        <f>IFERROR(Y113*I113/H113,"0")</f>
        <v>155.03399999999996</v>
      </c>
      <c r="BO113" s="64">
        <f>IFERROR(1/J113*(X113/H113),"0")</f>
        <v>0.27006172839506176</v>
      </c>
      <c r="BP113" s="64">
        <f>IFERROR(1/J113*(Y113/H113),"0")</f>
        <v>0.28125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6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17.283950617283953</v>
      </c>
      <c r="Y117" s="549">
        <f>IFERROR(Y113/H113,"0")+IFERROR(Y114/H114,"0")+IFERROR(Y115/H115,"0")+IFERROR(Y116/H116,"0")</f>
        <v>18</v>
      </c>
      <c r="Z117" s="549">
        <f>IFERROR(IF(Z113="",0,Z113),"0")+IFERROR(IF(Z114="",0,Z114),"0")+IFERROR(IF(Z115="",0,Z115),"0")+IFERROR(IF(Z116="",0,Z116),"0")</f>
        <v>0.34164</v>
      </c>
      <c r="AA117" s="550"/>
      <c r="AB117" s="550"/>
      <c r="AC117" s="550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140</v>
      </c>
      <c r="Y118" s="549">
        <f>IFERROR(SUM(Y113:Y116),"0")</f>
        <v>145.79999999999998</v>
      </c>
      <c r="Z118" s="37"/>
      <c r="AA118" s="550"/>
      <c r="AB118" s="550"/>
      <c r="AC118" s="550"/>
    </row>
    <row r="119" spans="1:68" ht="14.25" hidden="1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87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hidden="1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60</v>
      </c>
      <c r="Y125" s="548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18.75</v>
      </c>
      <c r="Y127" s="549">
        <f>IFERROR(Y125/H125,"0")+IFERROR(Y126/H126,"0")</f>
        <v>19</v>
      </c>
      <c r="Z127" s="549">
        <f>IFERROR(IF(Z125="",0,Z125),"0")+IFERROR(IF(Z126="",0,Z126),"0")</f>
        <v>0.12369000000000001</v>
      </c>
      <c r="AA127" s="550"/>
      <c r="AB127" s="550"/>
      <c r="AC127" s="550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60</v>
      </c>
      <c r="Y128" s="549">
        <f>IFERROR(SUM(Y125:Y126),"0")</f>
        <v>60.800000000000004</v>
      </c>
      <c r="Z128" s="37"/>
      <c r="AA128" s="550"/>
      <c r="AB128" s="550"/>
      <c r="AC128" s="550"/>
    </row>
    <row r="129" spans="1:68" ht="14.25" hidden="1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66</v>
      </c>
      <c r="Y130" s="548">
        <f>IFERROR(IF(X130="",0,CEILING((X130/$H130),1)*$H130),"")</f>
        <v>67.199999999999989</v>
      </c>
      <c r="Z130" s="36">
        <f>IFERROR(IF(Y130=0,"",ROUNDUP(Y130/H130,0)*0.00651),"")</f>
        <v>0.15623999999999999</v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72.317142857142855</v>
      </c>
      <c r="BN130" s="64">
        <f>IFERROR(Y130*I130/H130,"0")</f>
        <v>73.631999999999991</v>
      </c>
      <c r="BO130" s="64">
        <f>IFERROR(1/J130*(X130/H130),"0")</f>
        <v>0.1295133437990581</v>
      </c>
      <c r="BP130" s="64">
        <f>IFERROR(1/J130*(Y130/H130),"0")</f>
        <v>0.13186813186813187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23.571428571428573</v>
      </c>
      <c r="Y132" s="549">
        <f>IFERROR(Y130/H130,"0")+IFERROR(Y131/H131,"0")</f>
        <v>23.999999999999996</v>
      </c>
      <c r="Z132" s="549">
        <f>IFERROR(IF(Z130="",0,Z130),"0")+IFERROR(IF(Z131="",0,Z131),"0")</f>
        <v>0.15623999999999999</v>
      </c>
      <c r="AA132" s="550"/>
      <c r="AB132" s="550"/>
      <c r="AC132" s="550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66</v>
      </c>
      <c r="Y133" s="549">
        <f>IFERROR(SUM(Y130:Y131),"0")</f>
        <v>67.199999999999989</v>
      </c>
      <c r="Z133" s="37"/>
      <c r="AA133" s="550"/>
      <c r="AB133" s="550"/>
      <c r="AC133" s="550"/>
    </row>
    <row r="134" spans="1:68" ht="14.25" hidden="1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10</v>
      </c>
      <c r="Y135" s="548">
        <f>IFERROR(IF(X135="",0,CEILING((X135/$H135),1)*$H135),"")</f>
        <v>10.56</v>
      </c>
      <c r="Z135" s="36">
        <f>IFERROR(IF(Y135=0,"",ROUNDUP(Y135/H135,0)*0.00651),"")</f>
        <v>2.6040000000000001E-2</v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11.015151515151514</v>
      </c>
      <c r="BN135" s="64">
        <f>IFERROR(Y135*I135/H135,"0")</f>
        <v>11.632</v>
      </c>
      <c r="BO135" s="64">
        <f>IFERROR(1/J135*(X135/H135),"0")</f>
        <v>2.0812520812520812E-2</v>
      </c>
      <c r="BP135" s="64">
        <f>IFERROR(1/J135*(Y135/H135),"0")</f>
        <v>2.197802197802198E-2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6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3.7878787878787876</v>
      </c>
      <c r="Y137" s="549">
        <f>IFERROR(Y135/H135,"0")+IFERROR(Y136/H136,"0")</f>
        <v>4</v>
      </c>
      <c r="Z137" s="549">
        <f>IFERROR(IF(Z135="",0,Z135),"0")+IFERROR(IF(Z136="",0,Z136),"0")</f>
        <v>2.6040000000000001E-2</v>
      </c>
      <c r="AA137" s="550"/>
      <c r="AB137" s="550"/>
      <c r="AC137" s="550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10</v>
      </c>
      <c r="Y138" s="549">
        <f>IFERROR(SUM(Y135:Y136),"0")</f>
        <v>10.56</v>
      </c>
      <c r="Z138" s="37"/>
      <c r="AA138" s="550"/>
      <c r="AB138" s="550"/>
      <c r="AC138" s="550"/>
    </row>
    <row r="139" spans="1:68" ht="16.5" hidden="1" customHeight="1" x14ac:dyDescent="0.25">
      <c r="A139" s="587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hidden="1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4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720" t="s">
        <v>250</v>
      </c>
      <c r="B151" s="721"/>
      <c r="C151" s="721"/>
      <c r="D151" s="721"/>
      <c r="E151" s="721"/>
      <c r="F151" s="721"/>
      <c r="G151" s="721"/>
      <c r="H151" s="721"/>
      <c r="I151" s="721"/>
      <c r="J151" s="721"/>
      <c r="K151" s="721"/>
      <c r="L151" s="721"/>
      <c r="M151" s="721"/>
      <c r="N151" s="721"/>
      <c r="O151" s="721"/>
      <c r="P151" s="721"/>
      <c r="Q151" s="721"/>
      <c r="R151" s="721"/>
      <c r="S151" s="721"/>
      <c r="T151" s="721"/>
      <c r="U151" s="721"/>
      <c r="V151" s="721"/>
      <c r="W151" s="721"/>
      <c r="X151" s="721"/>
      <c r="Y151" s="721"/>
      <c r="Z151" s="721"/>
      <c r="AA151" s="48"/>
      <c r="AB151" s="48"/>
      <c r="AC151" s="48"/>
    </row>
    <row r="152" spans="1:68" ht="16.5" hidden="1" customHeight="1" x14ac:dyDescent="0.25">
      <c r="A152" s="587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hidden="1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20</v>
      </c>
      <c r="Y158" s="548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21.285714285714281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3.6075036075036072E-2</v>
      </c>
      <c r="BP158" s="64">
        <f t="shared" ref="BP158:BP166" si="9">IFERROR(1/J158*(Y158/H158),"0")</f>
        <v>3.787878787878788E-2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100</v>
      </c>
      <c r="Y160" s="548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28.571428571428573</v>
      </c>
      <c r="Y167" s="549">
        <f>IFERROR(Y158/H158,"0")+IFERROR(Y159/H159,"0")+IFERROR(Y160/H160,"0")+IFERROR(Y161/H161,"0")+IFERROR(Y162/H162,"0")+IFERROR(Y163/H163,"0")+IFERROR(Y164/H164,"0")+IFERROR(Y165/H165,"0")+IFERROR(Y166/H166,"0")</f>
        <v>29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0.26158000000000003</v>
      </c>
      <c r="AA167" s="550"/>
      <c r="AB167" s="550"/>
      <c r="AC167" s="550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120</v>
      </c>
      <c r="Y168" s="549">
        <f>IFERROR(SUM(Y158:Y166),"0")</f>
        <v>121.80000000000001</v>
      </c>
      <c r="Z168" s="37"/>
      <c r="AA168" s="550"/>
      <c r="AB168" s="550"/>
      <c r="AC168" s="550"/>
    </row>
    <row r="169" spans="1:68" ht="14.25" hidden="1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87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hidden="1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320</v>
      </c>
      <c r="Y191" s="548">
        <f t="shared" ref="Y191:Y198" si="10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332.44444444444446</v>
      </c>
      <c r="BN191" s="64">
        <f t="shared" ref="BN191:BN198" si="12">IFERROR(Y191*I191/H191,"0")</f>
        <v>336.6</v>
      </c>
      <c r="BO191" s="64">
        <f t="shared" ref="BO191:BO198" si="13">IFERROR(1/J191*(X191/H191),"0")</f>
        <v>0.44893378226711556</v>
      </c>
      <c r="BP191" s="64">
        <f t="shared" ref="BP191:BP198" si="14">IFERROR(1/J191*(Y191/H191),"0")</f>
        <v>0.45454545454545453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370</v>
      </c>
      <c r="Y192" s="548">
        <f t="shared" si="10"/>
        <v>372.6</v>
      </c>
      <c r="Z192" s="36">
        <f>IFERROR(IF(Y192=0,"",ROUNDUP(Y192/H192,0)*0.00902),"")</f>
        <v>0.62238000000000004</v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384.38888888888891</v>
      </c>
      <c r="BN192" s="64">
        <f t="shared" si="12"/>
        <v>387.09</v>
      </c>
      <c r="BO192" s="64">
        <f t="shared" si="13"/>
        <v>0.51907968574635244</v>
      </c>
      <c r="BP192" s="64">
        <f t="shared" si="14"/>
        <v>0.52272727272727271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530</v>
      </c>
      <c r="Y193" s="548">
        <f t="shared" si="10"/>
        <v>534.6</v>
      </c>
      <c r="Z193" s="36">
        <f>IFERROR(IF(Y193=0,"",ROUNDUP(Y193/H193,0)*0.00902),"")</f>
        <v>0.89298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550.61111111111109</v>
      </c>
      <c r="BN193" s="64">
        <f t="shared" si="12"/>
        <v>555.39</v>
      </c>
      <c r="BO193" s="64">
        <f t="shared" si="13"/>
        <v>0.7435465768799101</v>
      </c>
      <c r="BP193" s="64">
        <f t="shared" si="14"/>
        <v>0.75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610</v>
      </c>
      <c r="Y194" s="548">
        <f t="shared" si="10"/>
        <v>610.20000000000005</v>
      </c>
      <c r="Z194" s="36">
        <f>IFERROR(IF(Y194=0,"",ROUNDUP(Y194/H194,0)*0.00902),"")</f>
        <v>1.0192600000000001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633.72222222222229</v>
      </c>
      <c r="BN194" s="64">
        <f t="shared" si="12"/>
        <v>633.93000000000006</v>
      </c>
      <c r="BO194" s="64">
        <f t="shared" si="13"/>
        <v>0.85578002244668916</v>
      </c>
      <c r="BP194" s="64">
        <f t="shared" si="14"/>
        <v>0.85606060606060608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5</v>
      </c>
      <c r="Y195" s="548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5.3611111111111116</v>
      </c>
      <c r="BN195" s="64">
        <f t="shared" si="12"/>
        <v>5.79</v>
      </c>
      <c r="BO195" s="64">
        <f t="shared" si="13"/>
        <v>1.1870845204178538E-2</v>
      </c>
      <c r="BP195" s="64">
        <f t="shared" si="14"/>
        <v>1.2820512820512822E-2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5</v>
      </c>
      <c r="Y196" s="548">
        <f t="shared" si="10"/>
        <v>5.4</v>
      </c>
      <c r="Z196" s="36">
        <f>IFERROR(IF(Y196=0,"",ROUNDUP(Y196/H196,0)*0.00502),"")</f>
        <v>1.506E-2</v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5.2777777777777777</v>
      </c>
      <c r="BN196" s="64">
        <f t="shared" si="12"/>
        <v>5.7</v>
      </c>
      <c r="BO196" s="64">
        <f t="shared" si="13"/>
        <v>1.1870845204178538E-2</v>
      </c>
      <c r="BP196" s="64">
        <f t="shared" si="14"/>
        <v>1.2820512820512822E-2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5</v>
      </c>
      <c r="Y197" s="548">
        <f t="shared" si="10"/>
        <v>5.4</v>
      </c>
      <c r="Z197" s="36">
        <f>IFERROR(IF(Y197=0,"",ROUNDUP(Y197/H197,0)*0.00502),"")</f>
        <v>1.506E-2</v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5.2777777777777777</v>
      </c>
      <c r="BN197" s="64">
        <f t="shared" si="12"/>
        <v>5.7</v>
      </c>
      <c r="BO197" s="64">
        <f t="shared" si="13"/>
        <v>1.1870845204178538E-2</v>
      </c>
      <c r="BP197" s="64">
        <f t="shared" si="14"/>
        <v>1.2820512820512822E-2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5</v>
      </c>
      <c r="Y198" s="548">
        <f t="shared" si="10"/>
        <v>5.4</v>
      </c>
      <c r="Z198" s="36">
        <f>IFERROR(IF(Y198=0,"",ROUNDUP(Y198/H198,0)*0.00502),"")</f>
        <v>1.506E-2</v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5.2777777777777777</v>
      </c>
      <c r="BN198" s="64">
        <f t="shared" si="12"/>
        <v>5.7</v>
      </c>
      <c r="BO198" s="64">
        <f t="shared" si="13"/>
        <v>1.1870845204178538E-2</v>
      </c>
      <c r="BP198" s="64">
        <f t="shared" si="14"/>
        <v>1.2820512820512822E-2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350</v>
      </c>
      <c r="Y199" s="549">
        <f>IFERROR(Y191/H191,"0")+IFERROR(Y192/H192,"0")+IFERROR(Y193/H193,"0")+IFERROR(Y194/H194,"0")+IFERROR(Y195/H195,"0")+IFERROR(Y196/H196,"0")+IFERROR(Y197/H197,"0")+IFERROR(Y198/H198,"0")</f>
        <v>353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3.1360600000000005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1850</v>
      </c>
      <c r="Y200" s="549">
        <f>IFERROR(SUM(Y191:Y198),"0")</f>
        <v>1863.0000000000005</v>
      </c>
      <c r="Z200" s="37"/>
      <c r="AA200" s="550"/>
      <c r="AB200" s="550"/>
      <c r="AC200" s="550"/>
    </row>
    <row r="201" spans="1:68" ht="14.25" hidden="1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30</v>
      </c>
      <c r="Y202" s="548">
        <f t="shared" ref="Y202:Y210" si="15">IFERROR(IF(X202="",0,CEILING((X202/$H202),1)*$H202),"")</f>
        <v>32.4</v>
      </c>
      <c r="Z202" s="36">
        <f>IFERROR(IF(Y202=0,"",ROUNDUP(Y202/H202,0)*0.01898),"")</f>
        <v>7.5920000000000001E-2</v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31.922222222222224</v>
      </c>
      <c r="BN202" s="64">
        <f t="shared" ref="BN202:BN210" si="17">IFERROR(Y202*I202/H202,"0")</f>
        <v>34.475999999999999</v>
      </c>
      <c r="BO202" s="64">
        <f t="shared" ref="BO202:BO210" si="18">IFERROR(1/J202*(X202/H202),"0")</f>
        <v>5.7870370370370371E-2</v>
      </c>
      <c r="BP202" s="64">
        <f t="shared" ref="BP202:BP210" si="19">IFERROR(1/J202*(Y202/H202),"0")</f>
        <v>6.25E-2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280</v>
      </c>
      <c r="Y204" s="548">
        <f t="shared" si="15"/>
        <v>287.09999999999997</v>
      </c>
      <c r="Z204" s="36">
        <f>IFERROR(IF(Y204=0,"",ROUNDUP(Y204/H204,0)*0.01898),"")</f>
        <v>0.62634000000000001</v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296.70344827586206</v>
      </c>
      <c r="BN204" s="64">
        <f t="shared" si="17"/>
        <v>304.22699999999998</v>
      </c>
      <c r="BO204" s="64">
        <f t="shared" si="18"/>
        <v>0.50287356321839083</v>
      </c>
      <c r="BP204" s="64">
        <f t="shared" si="19"/>
        <v>0.515625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6</v>
      </c>
      <c r="Y205" s="548">
        <f t="shared" si="15"/>
        <v>7.1999999999999993</v>
      </c>
      <c r="Z205" s="36">
        <f t="shared" ref="Z205:Z210" si="20">IFERROR(IF(Y205=0,"",ROUNDUP(Y205/H205,0)*0.00651),"")</f>
        <v>1.9529999999999999E-2</v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6.6749999999999998</v>
      </c>
      <c r="BN205" s="64">
        <f t="shared" si="17"/>
        <v>8.009999999999998</v>
      </c>
      <c r="BO205" s="64">
        <f t="shared" si="18"/>
        <v>1.3736263736263738E-2</v>
      </c>
      <c r="BP205" s="64">
        <f t="shared" si="19"/>
        <v>1.6483516483516484E-2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70</v>
      </c>
      <c r="Y207" s="548">
        <f t="shared" si="15"/>
        <v>72</v>
      </c>
      <c r="Z207" s="36">
        <f t="shared" si="20"/>
        <v>0.1953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77.350000000000009</v>
      </c>
      <c r="BN207" s="64">
        <f t="shared" si="17"/>
        <v>79.560000000000016</v>
      </c>
      <c r="BO207" s="64">
        <f t="shared" si="18"/>
        <v>0.16025641025641027</v>
      </c>
      <c r="BP207" s="64">
        <f t="shared" si="19"/>
        <v>0.16483516483516486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6</v>
      </c>
      <c r="Y208" s="548">
        <f t="shared" si="15"/>
        <v>7.1999999999999993</v>
      </c>
      <c r="Z208" s="36">
        <f t="shared" si="20"/>
        <v>1.9529999999999999E-2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6.6300000000000008</v>
      </c>
      <c r="BN208" s="64">
        <f t="shared" si="17"/>
        <v>7.9560000000000004</v>
      </c>
      <c r="BO208" s="64">
        <f t="shared" si="18"/>
        <v>1.3736263736263738E-2</v>
      </c>
      <c r="BP208" s="64">
        <f t="shared" si="19"/>
        <v>1.6483516483516484E-2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166</v>
      </c>
      <c r="Y209" s="548">
        <f t="shared" si="15"/>
        <v>168</v>
      </c>
      <c r="Z209" s="36">
        <f t="shared" si="20"/>
        <v>0.45569999999999999</v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183.43</v>
      </c>
      <c r="BN209" s="64">
        <f t="shared" si="17"/>
        <v>185.64000000000001</v>
      </c>
      <c r="BO209" s="64">
        <f t="shared" si="18"/>
        <v>0.38003663003663007</v>
      </c>
      <c r="BP209" s="64">
        <f t="shared" si="19"/>
        <v>0.38461538461538464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150</v>
      </c>
      <c r="Y210" s="548">
        <f t="shared" si="15"/>
        <v>151.19999999999999</v>
      </c>
      <c r="Z210" s="36">
        <f t="shared" si="20"/>
        <v>0.41012999999999999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166.125</v>
      </c>
      <c r="BN210" s="64">
        <f t="shared" si="17"/>
        <v>167.45400000000001</v>
      </c>
      <c r="BO210" s="64">
        <f t="shared" si="18"/>
        <v>0.34340659340659341</v>
      </c>
      <c r="BP210" s="64">
        <f t="shared" si="19"/>
        <v>0.3461538461538462</v>
      </c>
    </row>
    <row r="211" spans="1:68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201.72094508301404</v>
      </c>
      <c r="Y211" s="549">
        <f>IFERROR(Y202/H202,"0")+IFERROR(Y203/H203,"0")+IFERROR(Y204/H204,"0")+IFERROR(Y205/H205,"0")+IFERROR(Y206/H206,"0")+IFERROR(Y207/H207,"0")+IFERROR(Y208/H208,"0")+IFERROR(Y209/H209,"0")+IFERROR(Y210/H210,"0")</f>
        <v>206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1.8024500000000003</v>
      </c>
      <c r="AA211" s="550"/>
      <c r="AB211" s="550"/>
      <c r="AC211" s="550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708</v>
      </c>
      <c r="Y212" s="549">
        <f>IFERROR(SUM(Y202:Y210),"0")</f>
        <v>725.09999999999991</v>
      </c>
      <c r="Z212" s="37"/>
      <c r="AA212" s="550"/>
      <c r="AB212" s="550"/>
      <c r="AC212" s="550"/>
    </row>
    <row r="213" spans="1:68" ht="14.25" hidden="1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20</v>
      </c>
      <c r="Y215" s="548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8.3333333333333339</v>
      </c>
      <c r="Y216" s="549">
        <f>IFERROR(Y214/H214,"0")+IFERROR(Y215/H215,"0")</f>
        <v>9</v>
      </c>
      <c r="Z216" s="549">
        <f>IFERROR(IF(Z214="",0,Z214),"0")+IFERROR(IF(Z215="",0,Z215),"0")</f>
        <v>5.8590000000000003E-2</v>
      </c>
      <c r="AA216" s="550"/>
      <c r="AB216" s="550"/>
      <c r="AC216" s="550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20</v>
      </c>
      <c r="Y217" s="549">
        <f>IFERROR(SUM(Y214:Y215),"0")</f>
        <v>21.599999999999998</v>
      </c>
      <c r="Z217" s="37"/>
      <c r="AA217" s="550"/>
      <c r="AB217" s="550"/>
      <c r="AC217" s="550"/>
    </row>
    <row r="218" spans="1:68" ht="16.5" hidden="1" customHeight="1" x14ac:dyDescent="0.25">
      <c r="A218" s="587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hidden="1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87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hidden="1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20</v>
      </c>
      <c r="Y250" s="548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20</v>
      </c>
      <c r="Y251" s="548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3.7037037037037033</v>
      </c>
      <c r="Y255" s="549">
        <f>IFERROR(Y250/H250,"0")+IFERROR(Y251/H251,"0")+IFERROR(Y252/H252,"0")+IFERROR(Y253/H253,"0")+IFERROR(Y254/H254,"0")</f>
        <v>4</v>
      </c>
      <c r="Z255" s="549">
        <f>IFERROR(IF(Z250="",0,Z250),"0")+IFERROR(IF(Z251="",0,Z251),"0")+IFERROR(IF(Z252="",0,Z252),"0")+IFERROR(IF(Z253="",0,Z253),"0")+IFERROR(IF(Z254="",0,Z254),"0")</f>
        <v>7.5920000000000001E-2</v>
      </c>
      <c r="AA255" s="550"/>
      <c r="AB255" s="550"/>
      <c r="AC255" s="550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40</v>
      </c>
      <c r="Y256" s="549">
        <f>IFERROR(SUM(Y250:Y254),"0")</f>
        <v>43.2</v>
      </c>
      <c r="Z256" s="37"/>
      <c r="AA256" s="550"/>
      <c r="AB256" s="550"/>
      <c r="AC256" s="550"/>
    </row>
    <row r="257" spans="1:68" ht="16.5" hidden="1" customHeight="1" x14ac:dyDescent="0.25">
      <c r="A257" s="587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hidden="1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6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3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87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hidden="1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87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hidden="1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87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hidden="1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87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hidden="1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1700</v>
      </c>
      <c r="Y288" s="548">
        <f t="shared" ref="Y288:Y293" si="27">IFERROR(IF(X288="",0,CEILING((X288/$H288),1)*$H288),"")</f>
        <v>1706.4</v>
      </c>
      <c r="Z288" s="36">
        <f>IFERROR(IF(Y288=0,"",ROUNDUP(Y288/H288,0)*0.01898),"")</f>
        <v>2.99884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1768.4722222222222</v>
      </c>
      <c r="BN288" s="64">
        <f t="shared" ref="BN288:BN293" si="29">IFERROR(Y288*I288/H288,"0")</f>
        <v>1775.1299999999997</v>
      </c>
      <c r="BO288" s="64">
        <f t="shared" ref="BO288:BO293" si="30">IFERROR(1/J288*(X288/H288),"0")</f>
        <v>2.4594907407407405</v>
      </c>
      <c r="BP288" s="64">
        <f t="shared" ref="BP288:BP293" si="31">IFERROR(1/J288*(Y288/H288),"0")</f>
        <v>2.46875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157.40740740740739</v>
      </c>
      <c r="Y294" s="549">
        <f>IFERROR(Y288/H288,"0")+IFERROR(Y289/H289,"0")+IFERROR(Y290/H290,"0")+IFERROR(Y291/H291,"0")+IFERROR(Y292/H292,"0")+IFERROR(Y293/H293,"0")</f>
        <v>158</v>
      </c>
      <c r="Z294" s="549">
        <f>IFERROR(IF(Z288="",0,Z288),"0")+IFERROR(IF(Z289="",0,Z289),"0")+IFERROR(IF(Z290="",0,Z290),"0")+IFERROR(IF(Z291="",0,Z291),"0")+IFERROR(IF(Z292="",0,Z292),"0")+IFERROR(IF(Z293="",0,Z293),"0")</f>
        <v>2.99884</v>
      </c>
      <c r="AA294" s="550"/>
      <c r="AB294" s="550"/>
      <c r="AC294" s="550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1700</v>
      </c>
      <c r="Y295" s="549">
        <f>IFERROR(SUM(Y288:Y293),"0")</f>
        <v>1706.4</v>
      </c>
      <c r="Z295" s="37"/>
      <c r="AA295" s="550"/>
      <c r="AB295" s="550"/>
      <c r="AC295" s="550"/>
    </row>
    <row r="296" spans="1:68" ht="14.25" hidden="1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4000</v>
      </c>
      <c r="Y307" s="548">
        <f>IFERROR(IF(X307="",0,CEILING((X307/$H307),1)*$H307),"")</f>
        <v>4001.4</v>
      </c>
      <c r="Z307" s="36">
        <f>IFERROR(IF(Y307=0,"",ROUNDUP(Y307/H307,0)*0.01898),"")</f>
        <v>9.7367400000000011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4263.0769230769229</v>
      </c>
      <c r="BN307" s="64">
        <f>IFERROR(Y307*I307/H307,"0")</f>
        <v>4264.5690000000004</v>
      </c>
      <c r="BO307" s="64">
        <f>IFERROR(1/J307*(X307/H307),"0")</f>
        <v>8.0128205128205128</v>
      </c>
      <c r="BP307" s="64">
        <f>IFERROR(1/J307*(Y307/H307),"0")</f>
        <v>8.015625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512.82051282051282</v>
      </c>
      <c r="Y312" s="549">
        <f>IFERROR(Y307/H307,"0")+IFERROR(Y308/H308,"0")+IFERROR(Y309/H309,"0")+IFERROR(Y310/H310,"0")+IFERROR(Y311/H311,"0")</f>
        <v>513</v>
      </c>
      <c r="Z312" s="549">
        <f>IFERROR(IF(Z307="",0,Z307),"0")+IFERROR(IF(Z308="",0,Z308),"0")+IFERROR(IF(Z309="",0,Z309),"0")+IFERROR(IF(Z310="",0,Z310),"0")+IFERROR(IF(Z311="",0,Z311),"0")</f>
        <v>9.7367400000000011</v>
      </c>
      <c r="AA312" s="550"/>
      <c r="AB312" s="550"/>
      <c r="AC312" s="550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4000</v>
      </c>
      <c r="Y313" s="549">
        <f>IFERROR(SUM(Y307:Y311),"0")</f>
        <v>4001.4</v>
      </c>
      <c r="Z313" s="37"/>
      <c r="AA313" s="550"/>
      <c r="AB313" s="550"/>
      <c r="AC313" s="550"/>
    </row>
    <row r="314" spans="1:68" ht="14.25" hidden="1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230</v>
      </c>
      <c r="Y315" s="548">
        <f>IFERROR(IF(X315="",0,CEILING((X315/$H315),1)*$H315),"")</f>
        <v>235.20000000000002</v>
      </c>
      <c r="Z315" s="36">
        <f>IFERROR(IF(Y315=0,"",ROUNDUP(Y315/H315,0)*0.01898),"")</f>
        <v>0.53144000000000002</v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244.21071428571426</v>
      </c>
      <c r="BN315" s="64">
        <f>IFERROR(Y315*I315/H315,"0")</f>
        <v>249.73200000000003</v>
      </c>
      <c r="BO315" s="64">
        <f>IFERROR(1/J315*(X315/H315),"0")</f>
        <v>0.42782738095238093</v>
      </c>
      <c r="BP315" s="64">
        <f>IFERROR(1/J315*(Y315/H315),"0")</f>
        <v>0.4375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120</v>
      </c>
      <c r="Y316" s="548">
        <f>IFERROR(IF(X316="",0,CEILING((X316/$H316),1)*$H316),"")</f>
        <v>124.8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127.9846153846154</v>
      </c>
      <c r="BN316" s="64">
        <f>IFERROR(Y316*I316/H316,"0")</f>
        <v>133.10400000000001</v>
      </c>
      <c r="BO316" s="64">
        <f>IFERROR(1/J316*(X316/H316),"0")</f>
        <v>0.24038461538461539</v>
      </c>
      <c r="BP316" s="64">
        <f>IFERROR(1/J316*(Y316/H316),"0")</f>
        <v>0.25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50</v>
      </c>
      <c r="Y317" s="548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53.089285714285715</v>
      </c>
      <c r="BN317" s="64">
        <f>IFERROR(Y317*I317/H317,"0")</f>
        <v>53.514000000000003</v>
      </c>
      <c r="BO317" s="64">
        <f>IFERROR(1/J317*(X317/H317),"0")</f>
        <v>9.3005952380952384E-2</v>
      </c>
      <c r="BP317" s="64">
        <f>IFERROR(1/J317*(Y317/H317),"0")</f>
        <v>9.375E-2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48.717948717948715</v>
      </c>
      <c r="Y318" s="549">
        <f>IFERROR(Y315/H315,"0")+IFERROR(Y316/H316,"0")+IFERROR(Y317/H317,"0")</f>
        <v>50</v>
      </c>
      <c r="Z318" s="549">
        <f>IFERROR(IF(Z315="",0,Z315),"0")+IFERROR(IF(Z316="",0,Z316),"0")+IFERROR(IF(Z317="",0,Z317),"0")</f>
        <v>0.94900000000000007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400</v>
      </c>
      <c r="Y319" s="549">
        <f>IFERROR(SUM(Y315:Y317),"0")</f>
        <v>410.4</v>
      </c>
      <c r="Z319" s="37"/>
      <c r="AA319" s="550"/>
      <c r="AB319" s="550"/>
      <c r="AC319" s="550"/>
    </row>
    <row r="320" spans="1:68" ht="14.25" hidden="1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63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7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hidden="1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70</v>
      </c>
      <c r="Y335" s="548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74.485185185185173</v>
      </c>
      <c r="BN335" s="64">
        <f>IFERROR(Y335*I335/H335,"0")</f>
        <v>77.570999999999998</v>
      </c>
      <c r="BO335" s="64">
        <f>IFERROR(1/J335*(X335/H335),"0")</f>
        <v>0.13503086419753088</v>
      </c>
      <c r="BP335" s="64">
        <f>IFERROR(1/J335*(Y335/H335),"0")</f>
        <v>0.140625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8.6419753086419764</v>
      </c>
      <c r="Y338" s="549">
        <f>IFERROR(Y335/H335,"0")+IFERROR(Y336/H336,"0")+IFERROR(Y337/H337,"0")</f>
        <v>9</v>
      </c>
      <c r="Z338" s="549">
        <f>IFERROR(IF(Z335="",0,Z335),"0")+IFERROR(IF(Z336="",0,Z336),"0")+IFERROR(IF(Z337="",0,Z337),"0")</f>
        <v>0.17082</v>
      </c>
      <c r="AA338" s="550"/>
      <c r="AB338" s="550"/>
      <c r="AC338" s="550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70</v>
      </c>
      <c r="Y339" s="549">
        <f>IFERROR(SUM(Y335:Y337),"0")</f>
        <v>72.899999999999991</v>
      </c>
      <c r="Z339" s="37"/>
      <c r="AA339" s="550"/>
      <c r="AB339" s="550"/>
      <c r="AC339" s="550"/>
    </row>
    <row r="340" spans="1:68" ht="27.75" hidden="1" customHeight="1" x14ac:dyDescent="0.2">
      <c r="A340" s="720" t="s">
        <v>538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48"/>
      <c r="AB340" s="48"/>
      <c r="AC340" s="48"/>
    </row>
    <row r="341" spans="1:68" ht="16.5" hidden="1" customHeight="1" x14ac:dyDescent="0.25">
      <c r="A341" s="587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hidden="1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750</v>
      </c>
      <c r="Y343" s="548">
        <f t="shared" ref="Y343:Y349" si="37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774</v>
      </c>
      <c r="BN343" s="64">
        <f t="shared" ref="BN343:BN349" si="39">IFERROR(Y343*I343/H343,"0")</f>
        <v>774</v>
      </c>
      <c r="BO343" s="64">
        <f t="shared" ref="BO343:BO349" si="40">IFERROR(1/J343*(X343/H343),"0")</f>
        <v>1.0416666666666665</v>
      </c>
      <c r="BP343" s="64">
        <f t="shared" ref="BP343:BP349" si="41">IFERROR(1/J343*(Y343/H343),"0")</f>
        <v>1.0416666666666665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1800</v>
      </c>
      <c r="Y344" s="548">
        <f t="shared" si="37"/>
        <v>1800</v>
      </c>
      <c r="Z344" s="36">
        <f>IFERROR(IF(Y344=0,"",ROUNDUP(Y344/H344,0)*0.02175),"")</f>
        <v>2.61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1857.6</v>
      </c>
      <c r="BN344" s="64">
        <f t="shared" si="39"/>
        <v>1857.6</v>
      </c>
      <c r="BO344" s="64">
        <f t="shared" si="40"/>
        <v>2.5</v>
      </c>
      <c r="BP344" s="64">
        <f t="shared" si="41"/>
        <v>2.5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1700</v>
      </c>
      <c r="Y345" s="548">
        <f t="shared" si="37"/>
        <v>1710</v>
      </c>
      <c r="Z345" s="36">
        <f>IFERROR(IF(Y345=0,"",ROUNDUP(Y345/H345,0)*0.02175),"")</f>
        <v>2.4794999999999998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1754.4</v>
      </c>
      <c r="BN345" s="64">
        <f t="shared" si="39"/>
        <v>1764.72</v>
      </c>
      <c r="BO345" s="64">
        <f t="shared" si="40"/>
        <v>2.3611111111111107</v>
      </c>
      <c r="BP345" s="64">
        <f t="shared" si="41"/>
        <v>2.375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50</v>
      </c>
      <c r="Y348" s="548">
        <f t="shared" si="37"/>
        <v>50</v>
      </c>
      <c r="Z348" s="36">
        <f>IFERROR(IF(Y348=0,"",ROUNDUP(Y348/H348,0)*0.00902),"")</f>
        <v>9.0200000000000002E-2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52.1</v>
      </c>
      <c r="BN348" s="64">
        <f t="shared" si="39"/>
        <v>52.1</v>
      </c>
      <c r="BO348" s="64">
        <f t="shared" si="40"/>
        <v>7.575757575757576E-2</v>
      </c>
      <c r="BP348" s="64">
        <f t="shared" si="41"/>
        <v>7.575757575757576E-2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293.33333333333331</v>
      </c>
      <c r="Y350" s="549">
        <f>IFERROR(Y343/H343,"0")+IFERROR(Y344/H344,"0")+IFERROR(Y345/H345,"0")+IFERROR(Y346/H346,"0")+IFERROR(Y347/H347,"0")+IFERROR(Y348/H348,"0")+IFERROR(Y349/H349,"0")</f>
        <v>294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6.2671999999999999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4300</v>
      </c>
      <c r="Y351" s="549">
        <f>IFERROR(SUM(Y343:Y349),"0")</f>
        <v>4310</v>
      </c>
      <c r="Z351" s="37"/>
      <c r="AA351" s="550"/>
      <c r="AB351" s="550"/>
      <c r="AC351" s="550"/>
    </row>
    <row r="352" spans="1:68" ht="14.25" hidden="1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1500</v>
      </c>
      <c r="Y353" s="548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105</v>
      </c>
      <c r="Y355" s="549">
        <f>IFERROR(Y353/H353,"0")+IFERROR(Y354/H354,"0")</f>
        <v>105</v>
      </c>
      <c r="Z355" s="549">
        <f>IFERROR(IF(Z353="",0,Z353),"0")+IFERROR(IF(Z354="",0,Z354),"0")</f>
        <v>2.2201</v>
      </c>
      <c r="AA355" s="550"/>
      <c r="AB355" s="550"/>
      <c r="AC355" s="550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1520</v>
      </c>
      <c r="Y356" s="549">
        <f>IFERROR(SUM(Y353:Y354),"0")</f>
        <v>1520</v>
      </c>
      <c r="Z356" s="37"/>
      <c r="AA356" s="550"/>
      <c r="AB356" s="550"/>
      <c r="AC356" s="550"/>
    </row>
    <row r="357" spans="1:68" ht="14.25" hidden="1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650</v>
      </c>
      <c r="Y358" s="548">
        <f>IFERROR(IF(X358="",0,CEILING((X358/$H358),1)*$H358),"")</f>
        <v>657</v>
      </c>
      <c r="Z358" s="36">
        <f>IFERROR(IF(Y358=0,"",ROUNDUP(Y358/H358,0)*0.01898),"")</f>
        <v>1.38554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687.91666666666663</v>
      </c>
      <c r="BN358" s="64">
        <f>IFERROR(Y358*I358/H358,"0")</f>
        <v>695.32500000000005</v>
      </c>
      <c r="BO358" s="64">
        <f>IFERROR(1/J358*(X358/H358),"0")</f>
        <v>1.1284722222222223</v>
      </c>
      <c r="BP358" s="64">
        <f>IFERROR(1/J358*(Y358/H358),"0")</f>
        <v>1.140625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250</v>
      </c>
      <c r="Y359" s="548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100</v>
      </c>
      <c r="Y360" s="549">
        <f>IFERROR(Y358/H358,"0")+IFERROR(Y359/H359,"0")</f>
        <v>101</v>
      </c>
      <c r="Z360" s="549">
        <f>IFERROR(IF(Z358="",0,Z358),"0")+IFERROR(IF(Z359="",0,Z359),"0")</f>
        <v>1.9169800000000001</v>
      </c>
      <c r="AA360" s="550"/>
      <c r="AB360" s="550"/>
      <c r="AC360" s="550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900</v>
      </c>
      <c r="Y361" s="549">
        <f>IFERROR(SUM(Y358:Y359),"0")</f>
        <v>909</v>
      </c>
      <c r="Z361" s="37"/>
      <c r="AA361" s="550"/>
      <c r="AB361" s="550"/>
      <c r="AC361" s="550"/>
    </row>
    <row r="362" spans="1:68" ht="14.25" hidden="1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160</v>
      </c>
      <c r="Y363" s="548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169.22666666666666</v>
      </c>
      <c r="BN363" s="64">
        <f>IFERROR(Y363*I363/H363,"0")</f>
        <v>171.34199999999998</v>
      </c>
      <c r="BO363" s="64">
        <f>IFERROR(1/J363*(X363/H363),"0")</f>
        <v>0.27777777777777779</v>
      </c>
      <c r="BP363" s="64">
        <f>IFERROR(1/J363*(Y363/H363),"0")</f>
        <v>0.28125</v>
      </c>
    </row>
    <row r="364" spans="1:68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17.777777777777779</v>
      </c>
      <c r="Y364" s="549">
        <f>IFERROR(Y363/H363,"0")</f>
        <v>18</v>
      </c>
      <c r="Z364" s="549">
        <f>IFERROR(IF(Z363="",0,Z363),"0")</f>
        <v>0.34164</v>
      </c>
      <c r="AA364" s="550"/>
      <c r="AB364" s="550"/>
      <c r="AC364" s="550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160</v>
      </c>
      <c r="Y365" s="549">
        <f>IFERROR(SUM(Y363:Y363),"0")</f>
        <v>162</v>
      </c>
      <c r="Z365" s="37"/>
      <c r="AA365" s="550"/>
      <c r="AB365" s="550"/>
      <c r="AC365" s="550"/>
    </row>
    <row r="366" spans="1:68" ht="16.5" hidden="1" customHeight="1" x14ac:dyDescent="0.25">
      <c r="A366" s="587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hidden="1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90</v>
      </c>
      <c r="Y374" s="548">
        <f>IFERROR(IF(X374="",0,CEILING((X374/$H374),1)*$H374),"")</f>
        <v>91.98</v>
      </c>
      <c r="Z374" s="36">
        <f>IFERROR(IF(Y374=0,"",ROUNDUP(Y374/H374,0)*0.00902),"")</f>
        <v>0.18942000000000001</v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95.547945205479465</v>
      </c>
      <c r="BN374" s="64">
        <f>IFERROR(Y374*I374/H374,"0")</f>
        <v>97.65000000000002</v>
      </c>
      <c r="BO374" s="64">
        <f>IFERROR(1/J374*(X374/H374),"0")</f>
        <v>0.15566625155666253</v>
      </c>
      <c r="BP374" s="64">
        <f>IFERROR(1/J374*(Y374/H374),"0")</f>
        <v>0.15909090909090909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43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20.547945205479454</v>
      </c>
      <c r="Y376" s="549">
        <f>IFERROR(Y374/H374,"0")+IFERROR(Y375/H375,"0")</f>
        <v>21</v>
      </c>
      <c r="Z376" s="549">
        <f>IFERROR(IF(Z374="",0,Z374),"0")+IFERROR(IF(Z375="",0,Z375),"0")</f>
        <v>0.18942000000000001</v>
      </c>
      <c r="AA376" s="550"/>
      <c r="AB376" s="550"/>
      <c r="AC376" s="550"/>
    </row>
    <row r="377" spans="1:68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90</v>
      </c>
      <c r="Y377" s="549">
        <f>IFERROR(SUM(Y374:Y375),"0")</f>
        <v>91.98</v>
      </c>
      <c r="Z377" s="37"/>
      <c r="AA377" s="550"/>
      <c r="AB377" s="550"/>
      <c r="AC377" s="550"/>
    </row>
    <row r="378" spans="1:68" ht="14.25" hidden="1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200</v>
      </c>
      <c r="Y379" s="548">
        <f>IFERROR(IF(X379="",0,CEILING((X379/$H379),1)*$H379),"")</f>
        <v>207</v>
      </c>
      <c r="Z379" s="36">
        <f>IFERROR(IF(Y379=0,"",ROUNDUP(Y379/H379,0)*0.01898),"")</f>
        <v>0.43653999999999998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211.53333333333333</v>
      </c>
      <c r="BN379" s="64">
        <f>IFERROR(Y379*I379/H379,"0")</f>
        <v>218.93700000000001</v>
      </c>
      <c r="BO379" s="64">
        <f>IFERROR(1/J379*(X379/H379),"0")</f>
        <v>0.34722222222222221</v>
      </c>
      <c r="BP379" s="64">
        <f>IFERROR(1/J379*(Y379/H379),"0")</f>
        <v>0.359375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22.222222222222221</v>
      </c>
      <c r="Y381" s="549">
        <f>IFERROR(Y379/H379,"0")+IFERROR(Y380/H380,"0")</f>
        <v>23</v>
      </c>
      <c r="Z381" s="549">
        <f>IFERROR(IF(Z379="",0,Z379),"0")+IFERROR(IF(Z380="",0,Z380),"0")</f>
        <v>0.43653999999999998</v>
      </c>
      <c r="AA381" s="550"/>
      <c r="AB381" s="550"/>
      <c r="AC381" s="550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200</v>
      </c>
      <c r="Y382" s="549">
        <f>IFERROR(SUM(Y379:Y380),"0")</f>
        <v>207</v>
      </c>
      <c r="Z382" s="37"/>
      <c r="AA382" s="550"/>
      <c r="AB382" s="550"/>
      <c r="AC382" s="550"/>
    </row>
    <row r="383" spans="1:68" ht="14.25" hidden="1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720" t="s">
        <v>595</v>
      </c>
      <c r="B387" s="721"/>
      <c r="C387" s="721"/>
      <c r="D387" s="721"/>
      <c r="E387" s="721"/>
      <c r="F387" s="721"/>
      <c r="G387" s="721"/>
      <c r="H387" s="721"/>
      <c r="I387" s="721"/>
      <c r="J387" s="721"/>
      <c r="K387" s="721"/>
      <c r="L387" s="721"/>
      <c r="M387" s="721"/>
      <c r="N387" s="721"/>
      <c r="O387" s="721"/>
      <c r="P387" s="721"/>
      <c r="Q387" s="721"/>
      <c r="R387" s="721"/>
      <c r="S387" s="721"/>
      <c r="T387" s="721"/>
      <c r="U387" s="721"/>
      <c r="V387" s="721"/>
      <c r="W387" s="721"/>
      <c r="X387" s="721"/>
      <c r="Y387" s="721"/>
      <c r="Z387" s="721"/>
      <c r="AA387" s="48"/>
      <c r="AB387" s="48"/>
      <c r="AC387" s="48"/>
    </row>
    <row r="388" spans="1:68" ht="16.5" hidden="1" customHeight="1" x14ac:dyDescent="0.25">
      <c r="A388" s="587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hidden="1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6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90</v>
      </c>
      <c r="Y390" s="548">
        <f t="shared" ref="Y390:Y399" si="42">IFERROR(IF(X390="",0,CEILING((X390/$H390),1)*$H390),"")</f>
        <v>91.800000000000011</v>
      </c>
      <c r="Z390" s="36">
        <f>IFERROR(IF(Y390=0,"",ROUNDUP(Y390/H390,0)*0.00902),"")</f>
        <v>0.15334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93.5</v>
      </c>
      <c r="BN390" s="64">
        <f t="shared" ref="BN390:BN399" si="44">IFERROR(Y390*I390/H390,"0")</f>
        <v>95.37</v>
      </c>
      <c r="BO390" s="64">
        <f t="shared" ref="BO390:BO399" si="45">IFERROR(1/J390*(X390/H390),"0")</f>
        <v>0.12626262626262624</v>
      </c>
      <c r="BP390" s="64">
        <f t="shared" ref="BP390:BP399" si="46">IFERROR(1/J390*(Y390/H390),"0")</f>
        <v>0.12878787878787878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80</v>
      </c>
      <c r="Y393" s="548">
        <f t="shared" si="42"/>
        <v>81</v>
      </c>
      <c r="Z393" s="36">
        <f>IFERROR(IF(Y393=0,"",ROUNDUP(Y393/H393,0)*0.00902),"")</f>
        <v>0.1353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83.111111111111114</v>
      </c>
      <c r="BN393" s="64">
        <f t="shared" si="44"/>
        <v>84.15</v>
      </c>
      <c r="BO393" s="64">
        <f t="shared" si="45"/>
        <v>0.11223344556677889</v>
      </c>
      <c r="BP393" s="64">
        <f t="shared" si="46"/>
        <v>0.11363636363636363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31.481481481481477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32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0.28864000000000001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170</v>
      </c>
      <c r="Y401" s="549">
        <f>IFERROR(SUM(Y390:Y399),"0")</f>
        <v>172.8</v>
      </c>
      <c r="Z401" s="37"/>
      <c r="AA401" s="550"/>
      <c r="AB401" s="550"/>
      <c r="AC401" s="550"/>
    </row>
    <row r="402" spans="1:68" ht="14.25" hidden="1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87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hidden="1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190</v>
      </c>
      <c r="Y413" s="548">
        <f>IFERROR(IF(X413="",0,CEILING((X413/$H413),1)*$H413),"")</f>
        <v>194.4</v>
      </c>
      <c r="Z413" s="36">
        <f>IFERROR(IF(Y413=0,"",ROUNDUP(Y413/H413,0)*0.00902),"")</f>
        <v>0.32472000000000001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197.38888888888889</v>
      </c>
      <c r="BN413" s="64">
        <f>IFERROR(Y413*I413/H413,"0")</f>
        <v>201.96</v>
      </c>
      <c r="BO413" s="64">
        <f>IFERROR(1/J413*(X413/H413),"0")</f>
        <v>0.2665544332210999</v>
      </c>
      <c r="BP413" s="64">
        <f>IFERROR(1/J413*(Y413/H413),"0")</f>
        <v>0.27272727272727271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35.185185185185183</v>
      </c>
      <c r="Y417" s="549">
        <f>IFERROR(Y413/H413,"0")+IFERROR(Y414/H414,"0")+IFERROR(Y415/H415,"0")+IFERROR(Y416/H416,"0")</f>
        <v>36</v>
      </c>
      <c r="Z417" s="549">
        <f>IFERROR(IF(Z413="",0,Z413),"0")+IFERROR(IF(Z414="",0,Z414),"0")+IFERROR(IF(Z415="",0,Z415),"0")+IFERROR(IF(Z416="",0,Z416),"0")</f>
        <v>0.32472000000000001</v>
      </c>
      <c r="AA417" s="550"/>
      <c r="AB417" s="550"/>
      <c r="AC417" s="550"/>
    </row>
    <row r="418" spans="1:68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190</v>
      </c>
      <c r="Y418" s="549">
        <f>IFERROR(SUM(Y413:Y416),"0")</f>
        <v>194.4</v>
      </c>
      <c r="Z418" s="37"/>
      <c r="AA418" s="550"/>
      <c r="AB418" s="550"/>
      <c r="AC418" s="550"/>
    </row>
    <row r="419" spans="1:68" ht="16.5" hidden="1" customHeight="1" x14ac:dyDescent="0.25">
      <c r="A419" s="587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hidden="1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720" t="s">
        <v>647</v>
      </c>
      <c r="B424" s="721"/>
      <c r="C424" s="721"/>
      <c r="D424" s="721"/>
      <c r="E424" s="721"/>
      <c r="F424" s="721"/>
      <c r="G424" s="721"/>
      <c r="H424" s="721"/>
      <c r="I424" s="721"/>
      <c r="J424" s="721"/>
      <c r="K424" s="721"/>
      <c r="L424" s="721"/>
      <c r="M424" s="721"/>
      <c r="N424" s="721"/>
      <c r="O424" s="721"/>
      <c r="P424" s="721"/>
      <c r="Q424" s="721"/>
      <c r="R424" s="721"/>
      <c r="S424" s="721"/>
      <c r="T424" s="721"/>
      <c r="U424" s="721"/>
      <c r="V424" s="721"/>
      <c r="W424" s="721"/>
      <c r="X424" s="721"/>
      <c r="Y424" s="721"/>
      <c r="Z424" s="721"/>
      <c r="AA424" s="48"/>
      <c r="AB424" s="48"/>
      <c r="AC424" s="48"/>
    </row>
    <row r="425" spans="1:68" ht="16.5" hidden="1" customHeight="1" x14ac:dyDescent="0.25">
      <c r="A425" s="587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hidden="1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210</v>
      </c>
      <c r="Y430" s="548">
        <f t="shared" si="48"/>
        <v>211.20000000000002</v>
      </c>
      <c r="Z430" s="36">
        <f t="shared" si="49"/>
        <v>0.47839999999999999</v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224.31818181818178</v>
      </c>
      <c r="BN430" s="64">
        <f t="shared" si="51"/>
        <v>225.60000000000002</v>
      </c>
      <c r="BO430" s="64">
        <f t="shared" si="52"/>
        <v>0.38243006993006995</v>
      </c>
      <c r="BP430" s="64">
        <f t="shared" si="53"/>
        <v>0.38461538461538464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140</v>
      </c>
      <c r="Y432" s="548">
        <f t="shared" si="48"/>
        <v>142.56</v>
      </c>
      <c r="Z432" s="36">
        <f t="shared" si="49"/>
        <v>0.32291999999999998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149.54545454545453</v>
      </c>
      <c r="BN432" s="64">
        <f t="shared" si="51"/>
        <v>152.27999999999997</v>
      </c>
      <c r="BO432" s="64">
        <f t="shared" si="52"/>
        <v>0.25495337995337997</v>
      </c>
      <c r="BP432" s="64">
        <f t="shared" si="53"/>
        <v>0.25961538461538464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66.287878787878782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67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0.80132000000000003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350</v>
      </c>
      <c r="Y440" s="549">
        <f>IFERROR(SUM(Y427:Y438),"0")</f>
        <v>353.76</v>
      </c>
      <c r="Z440" s="37"/>
      <c r="AA440" s="550"/>
      <c r="AB440" s="550"/>
      <c r="AC440" s="550"/>
    </row>
    <row r="441" spans="1:68" ht="14.25" hidden="1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210</v>
      </c>
      <c r="Y442" s="548">
        <f>IFERROR(IF(X442="",0,CEILING((X442/$H442),1)*$H442),"")</f>
        <v>211.20000000000002</v>
      </c>
      <c r="Z442" s="36">
        <f>IFERROR(IF(Y442=0,"",ROUNDUP(Y442/H442,0)*0.01196),"")</f>
        <v>0.47839999999999999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224.31818181818178</v>
      </c>
      <c r="BN442" s="64">
        <f>IFERROR(Y442*I442/H442,"0")</f>
        <v>225.60000000000002</v>
      </c>
      <c r="BO442" s="64">
        <f>IFERROR(1/J442*(X442/H442),"0")</f>
        <v>0.38243006993006995</v>
      </c>
      <c r="BP442" s="64">
        <f>IFERROR(1/J442*(Y442/H442),"0")</f>
        <v>0.38461538461538464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39.772727272727273</v>
      </c>
      <c r="Y445" s="549">
        <f>IFERROR(Y442/H442,"0")+IFERROR(Y443/H443,"0")+IFERROR(Y444/H444,"0")</f>
        <v>40</v>
      </c>
      <c r="Z445" s="549">
        <f>IFERROR(IF(Z442="",0,Z442),"0")+IFERROR(IF(Z443="",0,Z443),"0")+IFERROR(IF(Z444="",0,Z444),"0")</f>
        <v>0.47839999999999999</v>
      </c>
      <c r="AA445" s="550"/>
      <c r="AB445" s="550"/>
      <c r="AC445" s="550"/>
    </row>
    <row r="446" spans="1:68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210</v>
      </c>
      <c r="Y446" s="549">
        <f>IFERROR(SUM(Y442:Y444),"0")</f>
        <v>211.20000000000002</v>
      </c>
      <c r="Z446" s="37"/>
      <c r="AA446" s="550"/>
      <c r="AB446" s="550"/>
      <c r="AC446" s="550"/>
    </row>
    <row r="447" spans="1:68" ht="14.25" hidden="1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120</v>
      </c>
      <c r="Y448" s="548">
        <f t="shared" ref="Y448:Y453" si="54"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128.18181818181816</v>
      </c>
      <c r="BN448" s="64">
        <f t="shared" ref="BN448:BN453" si="56">IFERROR(Y448*I448/H448,"0")</f>
        <v>129.72</v>
      </c>
      <c r="BO448" s="64">
        <f t="shared" ref="BO448:BO453" si="57">IFERROR(1/J448*(X448/H448),"0")</f>
        <v>0.21853146853146854</v>
      </c>
      <c r="BP448" s="64">
        <f t="shared" ref="BP448:BP453" si="58">IFERROR(1/J448*(Y448/H448),"0")</f>
        <v>0.22115384615384617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30</v>
      </c>
      <c r="Y449" s="548">
        <f t="shared" si="54"/>
        <v>31.68</v>
      </c>
      <c r="Z449" s="36">
        <f>IFERROR(IF(Y449=0,"",ROUNDUP(Y449/H449,0)*0.01196),"")</f>
        <v>7.1760000000000004E-2</v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32.04545454545454</v>
      </c>
      <c r="BN449" s="64">
        <f t="shared" si="56"/>
        <v>33.839999999999996</v>
      </c>
      <c r="BO449" s="64">
        <f t="shared" si="57"/>
        <v>5.4632867132867136E-2</v>
      </c>
      <c r="BP449" s="64">
        <f t="shared" si="58"/>
        <v>5.7692307692307696E-2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60</v>
      </c>
      <c r="Y450" s="548">
        <f t="shared" si="54"/>
        <v>63.36</v>
      </c>
      <c r="Z450" s="36">
        <f>IFERROR(IF(Y450=0,"",ROUNDUP(Y450/H450,0)*0.01196),"")</f>
        <v>0.14352000000000001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64.090909090909079</v>
      </c>
      <c r="BN450" s="64">
        <f t="shared" si="56"/>
        <v>67.679999999999993</v>
      </c>
      <c r="BO450" s="64">
        <f t="shared" si="57"/>
        <v>0.10926573426573427</v>
      </c>
      <c r="BP450" s="64">
        <f t="shared" si="58"/>
        <v>0.11538461538461539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6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39.772727272727266</v>
      </c>
      <c r="Y454" s="549">
        <f>IFERROR(Y448/H448,"0")+IFERROR(Y449/H449,"0")+IFERROR(Y450/H450,"0")+IFERROR(Y451/H451,"0")+IFERROR(Y452/H452,"0")+IFERROR(Y453/H453,"0")</f>
        <v>41</v>
      </c>
      <c r="Z454" s="549">
        <f>IFERROR(IF(Z448="",0,Z448),"0")+IFERROR(IF(Z449="",0,Z449),"0")+IFERROR(IF(Z450="",0,Z450),"0")+IFERROR(IF(Z451="",0,Z451),"0")+IFERROR(IF(Z452="",0,Z452),"0")+IFERROR(IF(Z453="",0,Z453),"0")</f>
        <v>0.49036000000000002</v>
      </c>
      <c r="AA454" s="550"/>
      <c r="AB454" s="550"/>
      <c r="AC454" s="550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210</v>
      </c>
      <c r="Y455" s="549">
        <f>IFERROR(SUM(Y448:Y453),"0")</f>
        <v>216.48000000000002</v>
      </c>
      <c r="Z455" s="37"/>
      <c r="AA455" s="550"/>
      <c r="AB455" s="550"/>
      <c r="AC455" s="550"/>
    </row>
    <row r="456" spans="1:68" ht="14.25" hidden="1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720" t="s">
        <v>709</v>
      </c>
      <c r="B462" s="721"/>
      <c r="C462" s="721"/>
      <c r="D462" s="721"/>
      <c r="E462" s="721"/>
      <c r="F462" s="721"/>
      <c r="G462" s="721"/>
      <c r="H462" s="721"/>
      <c r="I462" s="721"/>
      <c r="J462" s="721"/>
      <c r="K462" s="721"/>
      <c r="L462" s="721"/>
      <c r="M462" s="721"/>
      <c r="N462" s="721"/>
      <c r="O462" s="721"/>
      <c r="P462" s="721"/>
      <c r="Q462" s="721"/>
      <c r="R462" s="721"/>
      <c r="S462" s="721"/>
      <c r="T462" s="721"/>
      <c r="U462" s="721"/>
      <c r="V462" s="721"/>
      <c r="W462" s="721"/>
      <c r="X462" s="721"/>
      <c r="Y462" s="721"/>
      <c r="Z462" s="721"/>
      <c r="AA462" s="48"/>
      <c r="AB462" s="48"/>
      <c r="AC462" s="48"/>
    </row>
    <row r="463" spans="1:68" ht="16.5" hidden="1" customHeight="1" x14ac:dyDescent="0.25">
      <c r="A463" s="587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hidden="1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2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200</v>
      </c>
      <c r="Y467" s="548">
        <f>IFERROR(IF(X467="",0,CEILING((X467/$H467),1)*$H467),"")</f>
        <v>204</v>
      </c>
      <c r="Z467" s="36">
        <f>IFERROR(IF(Y467=0,"",ROUNDUP(Y467/H467,0)*0.01898),"")</f>
        <v>0.32266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207.25</v>
      </c>
      <c r="BN467" s="64">
        <f>IFERROR(Y467*I467/H467,"0")</f>
        <v>211.39500000000001</v>
      </c>
      <c r="BO467" s="64">
        <f>IFERROR(1/J467*(X467/H467),"0")</f>
        <v>0.26041666666666669</v>
      </c>
      <c r="BP467" s="64">
        <f>IFERROR(1/J467*(Y467/H467),"0")</f>
        <v>0.265625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16.666666666666668</v>
      </c>
      <c r="Y469" s="549">
        <f>IFERROR(Y465/H465,"0")+IFERROR(Y466/H466,"0")+IFERROR(Y467/H467,"0")+IFERROR(Y468/H468,"0")</f>
        <v>17</v>
      </c>
      <c r="Z469" s="549">
        <f>IFERROR(IF(Z465="",0,Z465),"0")+IFERROR(IF(Z466="",0,Z466),"0")+IFERROR(IF(Z467="",0,Z467),"0")+IFERROR(IF(Z468="",0,Z468),"0")</f>
        <v>0.32266</v>
      </c>
      <c r="AA469" s="550"/>
      <c r="AB469" s="550"/>
      <c r="AC469" s="550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200</v>
      </c>
      <c r="Y470" s="549">
        <f>IFERROR(SUM(Y465:Y468),"0")</f>
        <v>204</v>
      </c>
      <c r="Z470" s="37"/>
      <c r="AA470" s="550"/>
      <c r="AB470" s="550"/>
      <c r="AC470" s="550"/>
    </row>
    <row r="471" spans="1:68" ht="14.25" hidden="1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0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90</v>
      </c>
      <c r="Y478" s="548">
        <f>IFERROR(IF(X478="",0,CEILING((X478/$H478),1)*$H478),"")</f>
        <v>92.4</v>
      </c>
      <c r="Z478" s="36">
        <f>IFERROR(IF(Y478=0,"",ROUNDUP(Y478/H478,0)*0.00902),"")</f>
        <v>0.19844000000000001</v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95.785714285714278</v>
      </c>
      <c r="BN478" s="64">
        <f>IFERROR(Y478*I478/H478,"0")</f>
        <v>98.34</v>
      </c>
      <c r="BO478" s="64">
        <f>IFERROR(1/J478*(X478/H478),"0")</f>
        <v>0.16233766233766234</v>
      </c>
      <c r="BP478" s="64">
        <f>IFERROR(1/J478*(Y478/H478),"0")</f>
        <v>0.16666666666666669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40</v>
      </c>
      <c r="Y479" s="548">
        <f>IFERROR(IF(X479="",0,CEILING((X479/$H479),1)*$H479),"")</f>
        <v>42</v>
      </c>
      <c r="Z479" s="36">
        <f>IFERROR(IF(Y479=0,"",ROUNDUP(Y479/H479,0)*0.00902),"")</f>
        <v>9.0200000000000002E-2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42.571428571428562</v>
      </c>
      <c r="BN479" s="64">
        <f>IFERROR(Y479*I479/H479,"0")</f>
        <v>44.699999999999996</v>
      </c>
      <c r="BO479" s="64">
        <f>IFERROR(1/J479*(X479/H479),"0")</f>
        <v>7.2150072150072145E-2</v>
      </c>
      <c r="BP479" s="64">
        <f>IFERROR(1/J479*(Y479/H479),"0")</f>
        <v>7.575757575757576E-2</v>
      </c>
    </row>
    <row r="480" spans="1:68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30.952380952380949</v>
      </c>
      <c r="Y480" s="549">
        <f>IFERROR(Y478/H478,"0")+IFERROR(Y479/H479,"0")</f>
        <v>32</v>
      </c>
      <c r="Z480" s="549">
        <f>IFERROR(IF(Z478="",0,Z478),"0")+IFERROR(IF(Z479="",0,Z479),"0")</f>
        <v>0.28864000000000001</v>
      </c>
      <c r="AA480" s="550"/>
      <c r="AB480" s="550"/>
      <c r="AC480" s="550"/>
    </row>
    <row r="481" spans="1:68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130</v>
      </c>
      <c r="Y481" s="549">
        <f>IFERROR(SUM(Y478:Y479),"0")</f>
        <v>134.4</v>
      </c>
      <c r="Z481" s="37"/>
      <c r="AA481" s="550"/>
      <c r="AB481" s="550"/>
      <c r="AC481" s="550"/>
    </row>
    <row r="482" spans="1:68" ht="14.25" hidden="1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1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1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87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hidden="1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9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590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91"/>
      <c r="P496" s="577" t="s">
        <v>750</v>
      </c>
      <c r="Q496" s="578"/>
      <c r="R496" s="578"/>
      <c r="S496" s="578"/>
      <c r="T496" s="578"/>
      <c r="U496" s="578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17984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18118.68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91"/>
      <c r="P497" s="577" t="s">
        <v>751</v>
      </c>
      <c r="Q497" s="578"/>
      <c r="R497" s="578"/>
      <c r="S497" s="578"/>
      <c r="T497" s="578"/>
      <c r="U497" s="578"/>
      <c r="V497" s="557"/>
      <c r="W497" s="37" t="s">
        <v>69</v>
      </c>
      <c r="X497" s="549">
        <f>IFERROR(SUM(BM22:BM493),"0")</f>
        <v>18866.363008162956</v>
      </c>
      <c r="Y497" s="549">
        <f>IFERROR(SUM(BN22:BN493),"0")</f>
        <v>19008.825999999997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91"/>
      <c r="P498" s="577" t="s">
        <v>752</v>
      </c>
      <c r="Q498" s="578"/>
      <c r="R498" s="578"/>
      <c r="S498" s="578"/>
      <c r="T498" s="578"/>
      <c r="U498" s="578"/>
      <c r="V498" s="557"/>
      <c r="W498" s="37" t="s">
        <v>753</v>
      </c>
      <c r="X498" s="38">
        <f>ROUNDUP(SUM(BO22:BO493),0)</f>
        <v>30</v>
      </c>
      <c r="Y498" s="38">
        <f>ROUNDUP(SUM(BP22:BP493),0)</f>
        <v>30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91"/>
      <c r="P499" s="577" t="s">
        <v>754</v>
      </c>
      <c r="Q499" s="578"/>
      <c r="R499" s="578"/>
      <c r="S499" s="578"/>
      <c r="T499" s="578"/>
      <c r="U499" s="578"/>
      <c r="V499" s="557"/>
      <c r="W499" s="37" t="s">
        <v>69</v>
      </c>
      <c r="X499" s="549">
        <f>GrossWeightTotal+PalletQtyTotal*25</f>
        <v>19616.363008162956</v>
      </c>
      <c r="Y499" s="549">
        <f>GrossWeightTotalR+PalletQtyTotalR*25</f>
        <v>19758.825999999997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91"/>
      <c r="P500" s="577" t="s">
        <v>755</v>
      </c>
      <c r="Q500" s="578"/>
      <c r="R500" s="578"/>
      <c r="S500" s="578"/>
      <c r="T500" s="578"/>
      <c r="U500" s="578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2229.4102828465529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2252</v>
      </c>
      <c r="Z500" s="37"/>
      <c r="AA500" s="550"/>
      <c r="AB500" s="550"/>
      <c r="AC500" s="550"/>
    </row>
    <row r="501" spans="1:32" ht="14.25" hidden="1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91"/>
      <c r="P501" s="577" t="s">
        <v>756</v>
      </c>
      <c r="Q501" s="578"/>
      <c r="R501" s="578"/>
      <c r="S501" s="578"/>
      <c r="T501" s="578"/>
      <c r="U501" s="578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34.642420000000001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5" t="s">
        <v>99</v>
      </c>
      <c r="D503" s="766"/>
      <c r="E503" s="766"/>
      <c r="F503" s="766"/>
      <c r="G503" s="766"/>
      <c r="H503" s="581"/>
      <c r="I503" s="575" t="s">
        <v>250</v>
      </c>
      <c r="J503" s="766"/>
      <c r="K503" s="766"/>
      <c r="L503" s="766"/>
      <c r="M503" s="766"/>
      <c r="N503" s="766"/>
      <c r="O503" s="766"/>
      <c r="P503" s="766"/>
      <c r="Q503" s="766"/>
      <c r="R503" s="766"/>
      <c r="S503" s="581"/>
      <c r="T503" s="575" t="s">
        <v>538</v>
      </c>
      <c r="U503" s="581"/>
      <c r="V503" s="575" t="s">
        <v>595</v>
      </c>
      <c r="W503" s="766"/>
      <c r="X503" s="581"/>
      <c r="Y503" s="544" t="s">
        <v>647</v>
      </c>
      <c r="Z503" s="575" t="s">
        <v>709</v>
      </c>
      <c r="AA503" s="581"/>
      <c r="AB503" s="52"/>
      <c r="AC503" s="52"/>
      <c r="AF503" s="545"/>
    </row>
    <row r="504" spans="1:32" ht="14.25" customHeight="1" thickTop="1" x14ac:dyDescent="0.2">
      <c r="A504" s="726" t="s">
        <v>759</v>
      </c>
      <c r="B504" s="575" t="s">
        <v>63</v>
      </c>
      <c r="C504" s="575" t="s">
        <v>100</v>
      </c>
      <c r="D504" s="575" t="s">
        <v>117</v>
      </c>
      <c r="E504" s="575" t="s">
        <v>173</v>
      </c>
      <c r="F504" s="575" t="s">
        <v>192</v>
      </c>
      <c r="G504" s="575" t="s">
        <v>222</v>
      </c>
      <c r="H504" s="575" t="s">
        <v>99</v>
      </c>
      <c r="I504" s="575" t="s">
        <v>251</v>
      </c>
      <c r="J504" s="575" t="s">
        <v>292</v>
      </c>
      <c r="K504" s="575" t="s">
        <v>352</v>
      </c>
      <c r="L504" s="575" t="s">
        <v>397</v>
      </c>
      <c r="M504" s="575" t="s">
        <v>413</v>
      </c>
      <c r="N504" s="545"/>
      <c r="O504" s="575" t="s">
        <v>425</v>
      </c>
      <c r="P504" s="575" t="s">
        <v>435</v>
      </c>
      <c r="Q504" s="575" t="s">
        <v>442</v>
      </c>
      <c r="R504" s="575" t="s">
        <v>447</v>
      </c>
      <c r="S504" s="575" t="s">
        <v>528</v>
      </c>
      <c r="T504" s="575" t="s">
        <v>539</v>
      </c>
      <c r="U504" s="575" t="s">
        <v>573</v>
      </c>
      <c r="V504" s="575" t="s">
        <v>596</v>
      </c>
      <c r="W504" s="575" t="s">
        <v>628</v>
      </c>
      <c r="X504" s="575" t="s">
        <v>643</v>
      </c>
      <c r="Y504" s="575" t="s">
        <v>647</v>
      </c>
      <c r="Z504" s="575" t="s">
        <v>709</v>
      </c>
      <c r="AA504" s="575" t="s">
        <v>746</v>
      </c>
      <c r="AB504" s="52"/>
      <c r="AC504" s="52"/>
      <c r="AF504" s="545"/>
    </row>
    <row r="505" spans="1:32" ht="13.5" customHeight="1" thickBot="1" x14ac:dyDescent="0.25">
      <c r="A505" s="727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45"/>
      <c r="O505" s="576"/>
      <c r="P505" s="576"/>
      <c r="Q505" s="576"/>
      <c r="R505" s="576"/>
      <c r="S505" s="576"/>
      <c r="T505" s="576"/>
      <c r="U505" s="576"/>
      <c r="V505" s="576"/>
      <c r="W505" s="576"/>
      <c r="X505" s="576"/>
      <c r="Y505" s="576"/>
      <c r="Z505" s="576"/>
      <c r="AA505" s="57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119.4</v>
      </c>
      <c r="E506" s="46">
        <f>IFERROR(Y86*1,"0")+IFERROR(Y87*1,"0")+IFERROR(Y88*1,"0")+IFERROR(Y92*1,"0")+IFERROR(Y93*1,"0")+IFERROR(Y94*1,"0")+IFERROR(Y95*1,"0")</f>
        <v>40.5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167.39999999999998</v>
      </c>
      <c r="G506" s="46">
        <f>IFERROR(Y125*1,"0")+IFERROR(Y126*1,"0")+IFERROR(Y130*1,"0")+IFERROR(Y131*1,"0")+IFERROR(Y135*1,"0")+IFERROR(Y136*1,"0")</f>
        <v>138.56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121.80000000000001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2609.6999999999998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43.2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6118.2</v>
      </c>
      <c r="S506" s="46">
        <f>IFERROR(Y335*1,"0")+IFERROR(Y336*1,"0")+IFERROR(Y337*1,"0")</f>
        <v>72.899999999999991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6901</v>
      </c>
      <c r="U506" s="46">
        <f>IFERROR(Y368*1,"0")+IFERROR(Y369*1,"0")+IFERROR(Y370*1,"0")+IFERROR(Y374*1,"0")+IFERROR(Y375*1,"0")+IFERROR(Y379*1,"0")+IFERROR(Y380*1,"0")+IFERROR(Y384*1,"0")</f>
        <v>298.98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172.8</v>
      </c>
      <c r="W506" s="46">
        <f>IFERROR(Y409*1,"0")+IFERROR(Y413*1,"0")+IFERROR(Y414*1,"0")+IFERROR(Y415*1,"0")+IFERROR(Y416*1,"0")</f>
        <v>194.4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781.44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338.4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20,00"/>
        <filter val="1 700,00"/>
        <filter val="1 800,00"/>
        <filter val="1 850,00"/>
        <filter val="10,00"/>
        <filter val="10,26"/>
        <filter val="100,00"/>
        <filter val="105,00"/>
        <filter val="120,00"/>
        <filter val="130,00"/>
        <filter val="140,00"/>
        <filter val="150,00"/>
        <filter val="157,41"/>
        <filter val="16,67"/>
        <filter val="160,00"/>
        <filter val="166,00"/>
        <filter val="17 984,00"/>
        <filter val="17,28"/>
        <filter val="17,78"/>
        <filter val="170,00"/>
        <filter val="18 866,36"/>
        <filter val="18,75"/>
        <filter val="19 616,36"/>
        <filter val="190,00"/>
        <filter val="2 229,41"/>
        <filter val="20,00"/>
        <filter val="20,55"/>
        <filter val="200,00"/>
        <filter val="201,72"/>
        <filter val="210,00"/>
        <filter val="22,22"/>
        <filter val="23,57"/>
        <filter val="230,00"/>
        <filter val="250,00"/>
        <filter val="28,57"/>
        <filter val="280,00"/>
        <filter val="293,33"/>
        <filter val="3,57"/>
        <filter val="3,70"/>
        <filter val="3,79"/>
        <filter val="30"/>
        <filter val="30,00"/>
        <filter val="30,95"/>
        <filter val="31,48"/>
        <filter val="320,00"/>
        <filter val="35,19"/>
        <filter val="350,00"/>
        <filter val="370,00"/>
        <filter val="39,77"/>
        <filter val="4 000,00"/>
        <filter val="4 300,00"/>
        <filter val="4,94"/>
        <filter val="40,00"/>
        <filter val="400,00"/>
        <filter val="48,72"/>
        <filter val="5,00"/>
        <filter val="50,00"/>
        <filter val="512,82"/>
        <filter val="530,00"/>
        <filter val="6,00"/>
        <filter val="60,00"/>
        <filter val="610,00"/>
        <filter val="650,00"/>
        <filter val="66,00"/>
        <filter val="66,29"/>
        <filter val="70,00"/>
        <filter val="708,00"/>
        <filter val="750,00"/>
        <filter val="8,33"/>
        <filter val="8,64"/>
        <filter val="80,00"/>
        <filter val="90,00"/>
        <filter val="900,00"/>
      </filters>
    </filterColumn>
    <filterColumn colId="29" showButton="0"/>
    <filterColumn colId="30" showButton="0"/>
  </autoFilter>
  <mergeCells count="886"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180:Z180"/>
    <mergeCell ref="P200:V200"/>
    <mergeCell ref="A190:Z190"/>
    <mergeCell ref="P224:T224"/>
    <mergeCell ref="D172:E172"/>
    <mergeCell ref="P88:T88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A400:O401"/>
    <mergeCell ref="D170:E170"/>
    <mergeCell ref="P132:V132"/>
    <mergeCell ref="A173:O174"/>
    <mergeCell ref="A266:Z266"/>
    <mergeCell ref="D131:E131"/>
    <mergeCell ref="P235:V235"/>
    <mergeCell ref="P404:T404"/>
    <mergeCell ref="P252:T252"/>
    <mergeCell ref="A424:Z424"/>
    <mergeCell ref="D473:E473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D493:E493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171:E171"/>
    <mergeCell ref="D336:E336"/>
    <mergeCell ref="D262:E262"/>
    <mergeCell ref="P368:T368"/>
    <mergeCell ref="P307:T307"/>
    <mergeCell ref="M17:M18"/>
    <mergeCell ref="O17:O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D483:E48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