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A6583B-1E03-4219-B232-4DD1820262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1" l="1"/>
  <c r="X494" i="1"/>
  <c r="BO493" i="1"/>
  <c r="BM493" i="1"/>
  <c r="Y493" i="1"/>
  <c r="P493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5" i="1"/>
  <c r="X364" i="1"/>
  <c r="BO363" i="1"/>
  <c r="BM363" i="1"/>
  <c r="Y363" i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Y318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Z299" i="1" s="1"/>
  <c r="P299" i="1"/>
  <c r="BO298" i="1"/>
  <c r="BM298" i="1"/>
  <c r="Y298" i="1"/>
  <c r="P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O95" i="1"/>
  <c r="BM95" i="1"/>
  <c r="Y95" i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D506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76" i="1" l="1"/>
  <c r="BN76" i="1"/>
  <c r="BP95" i="1"/>
  <c r="BN95" i="1"/>
  <c r="Z95" i="1"/>
  <c r="BP163" i="1"/>
  <c r="BN163" i="1"/>
  <c r="Z163" i="1"/>
  <c r="BP198" i="1"/>
  <c r="BN198" i="1"/>
  <c r="Z198" i="1"/>
  <c r="BP224" i="1"/>
  <c r="BN224" i="1"/>
  <c r="Z224" i="1"/>
  <c r="BP254" i="1"/>
  <c r="BN254" i="1"/>
  <c r="Z254" i="1"/>
  <c r="BP317" i="1"/>
  <c r="BN317" i="1"/>
  <c r="Z317" i="1"/>
  <c r="BP321" i="1"/>
  <c r="BN321" i="1"/>
  <c r="Z321" i="1"/>
  <c r="BP337" i="1"/>
  <c r="BN337" i="1"/>
  <c r="Z337" i="1"/>
  <c r="BP370" i="1"/>
  <c r="BN370" i="1"/>
  <c r="Z370" i="1"/>
  <c r="Y377" i="1"/>
  <c r="Y376" i="1"/>
  <c r="BP374" i="1"/>
  <c r="BN374" i="1"/>
  <c r="Z374" i="1"/>
  <c r="Z376" i="1" s="1"/>
  <c r="BP397" i="1"/>
  <c r="BN397" i="1"/>
  <c r="Z397" i="1"/>
  <c r="BP433" i="1"/>
  <c r="BN433" i="1"/>
  <c r="Z433" i="1"/>
  <c r="BP459" i="1"/>
  <c r="BN459" i="1"/>
  <c r="Z459" i="1"/>
  <c r="X497" i="1"/>
  <c r="X500" i="1"/>
  <c r="Z27" i="1"/>
  <c r="BN27" i="1"/>
  <c r="Z54" i="1"/>
  <c r="BN54" i="1"/>
  <c r="Z66" i="1"/>
  <c r="BN66" i="1"/>
  <c r="Z76" i="1"/>
  <c r="BP116" i="1"/>
  <c r="BN116" i="1"/>
  <c r="Z116" i="1"/>
  <c r="BP186" i="1"/>
  <c r="BN186" i="1"/>
  <c r="Z186" i="1"/>
  <c r="BP208" i="1"/>
  <c r="BN208" i="1"/>
  <c r="Z208" i="1"/>
  <c r="BP243" i="1"/>
  <c r="BN243" i="1"/>
  <c r="Z243" i="1"/>
  <c r="BP289" i="1"/>
  <c r="BN289" i="1"/>
  <c r="Z289" i="1"/>
  <c r="BP307" i="1"/>
  <c r="BN307" i="1"/>
  <c r="Z307" i="1"/>
  <c r="BP322" i="1"/>
  <c r="BN322" i="1"/>
  <c r="Z322" i="1"/>
  <c r="BP349" i="1"/>
  <c r="BN349" i="1"/>
  <c r="Z349" i="1"/>
  <c r="BP375" i="1"/>
  <c r="BN375" i="1"/>
  <c r="Z375" i="1"/>
  <c r="BP379" i="1"/>
  <c r="BN379" i="1"/>
  <c r="Z379" i="1"/>
  <c r="BP416" i="1"/>
  <c r="BN416" i="1"/>
  <c r="Z416" i="1"/>
  <c r="BP449" i="1"/>
  <c r="BN449" i="1"/>
  <c r="Z449" i="1"/>
  <c r="BP488" i="1"/>
  <c r="BN488" i="1"/>
  <c r="Z488" i="1"/>
  <c r="V506" i="1"/>
  <c r="BP114" i="1"/>
  <c r="BN114" i="1"/>
  <c r="Z114" i="1"/>
  <c r="Y137" i="1"/>
  <c r="BP135" i="1"/>
  <c r="BN135" i="1"/>
  <c r="Z135" i="1"/>
  <c r="BP161" i="1"/>
  <c r="BN161" i="1"/>
  <c r="Z161" i="1"/>
  <c r="BP182" i="1"/>
  <c r="BN182" i="1"/>
  <c r="Z182" i="1"/>
  <c r="BP196" i="1"/>
  <c r="BN196" i="1"/>
  <c r="Z196" i="1"/>
  <c r="BP206" i="1"/>
  <c r="BN206" i="1"/>
  <c r="Z206" i="1"/>
  <c r="BP222" i="1"/>
  <c r="BN222" i="1"/>
  <c r="Z222" i="1"/>
  <c r="Y235" i="1"/>
  <c r="Y234" i="1"/>
  <c r="BP233" i="1"/>
  <c r="BN233" i="1"/>
  <c r="Z233" i="1"/>
  <c r="Z234" i="1" s="1"/>
  <c r="Y239" i="1"/>
  <c r="Y238" i="1"/>
  <c r="BP237" i="1"/>
  <c r="BN237" i="1"/>
  <c r="Z237" i="1"/>
  <c r="Z238" i="1" s="1"/>
  <c r="Y247" i="1"/>
  <c r="BP241" i="1"/>
  <c r="BN241" i="1"/>
  <c r="Z241" i="1"/>
  <c r="BP252" i="1"/>
  <c r="BN252" i="1"/>
  <c r="Z252" i="1"/>
  <c r="BP268" i="1"/>
  <c r="BN268" i="1"/>
  <c r="Z268" i="1"/>
  <c r="BP297" i="1"/>
  <c r="BN297" i="1"/>
  <c r="Z297" i="1"/>
  <c r="B506" i="1"/>
  <c r="X498" i="1"/>
  <c r="Y31" i="1"/>
  <c r="Z29" i="1"/>
  <c r="BN29" i="1"/>
  <c r="C506" i="1"/>
  <c r="Z52" i="1"/>
  <c r="BN52" i="1"/>
  <c r="Z56" i="1"/>
  <c r="BN56" i="1"/>
  <c r="Y64" i="1"/>
  <c r="Z62" i="1"/>
  <c r="BN62" i="1"/>
  <c r="Y70" i="1"/>
  <c r="Z68" i="1"/>
  <c r="BN68" i="1"/>
  <c r="Y78" i="1"/>
  <c r="Z74" i="1"/>
  <c r="BN74" i="1"/>
  <c r="Z80" i="1"/>
  <c r="BN80" i="1"/>
  <c r="BP80" i="1"/>
  <c r="Z93" i="1"/>
  <c r="BN93" i="1"/>
  <c r="Z100" i="1"/>
  <c r="BN100" i="1"/>
  <c r="BP102" i="1"/>
  <c r="BN102" i="1"/>
  <c r="Z102" i="1"/>
  <c r="Y122" i="1"/>
  <c r="Y121" i="1"/>
  <c r="BP120" i="1"/>
  <c r="BN120" i="1"/>
  <c r="Z120" i="1"/>
  <c r="Z121" i="1" s="1"/>
  <c r="BP125" i="1"/>
  <c r="BN125" i="1"/>
  <c r="Z125" i="1"/>
  <c r="BP147" i="1"/>
  <c r="BN147" i="1"/>
  <c r="Z147" i="1"/>
  <c r="BP165" i="1"/>
  <c r="BN165" i="1"/>
  <c r="Z165" i="1"/>
  <c r="BP192" i="1"/>
  <c r="BN192" i="1"/>
  <c r="Z192" i="1"/>
  <c r="Y212" i="1"/>
  <c r="BP202" i="1"/>
  <c r="BN202" i="1"/>
  <c r="Z202" i="1"/>
  <c r="BP210" i="1"/>
  <c r="BN210" i="1"/>
  <c r="Z210" i="1"/>
  <c r="BP226" i="1"/>
  <c r="BN226" i="1"/>
  <c r="Z226" i="1"/>
  <c r="BP245" i="1"/>
  <c r="BN245" i="1"/>
  <c r="Z245" i="1"/>
  <c r="Y263" i="1"/>
  <c r="BP259" i="1"/>
  <c r="BN259" i="1"/>
  <c r="Z259" i="1"/>
  <c r="BP291" i="1"/>
  <c r="BN291" i="1"/>
  <c r="Z291" i="1"/>
  <c r="BP309" i="1"/>
  <c r="BN309" i="1"/>
  <c r="Z309" i="1"/>
  <c r="BP324" i="1"/>
  <c r="BN324" i="1"/>
  <c r="Z324" i="1"/>
  <c r="BP343" i="1"/>
  <c r="BN343" i="1"/>
  <c r="Z343" i="1"/>
  <c r="BP353" i="1"/>
  <c r="BN353" i="1"/>
  <c r="Z353" i="1"/>
  <c r="BP391" i="1"/>
  <c r="BN391" i="1"/>
  <c r="Z391" i="1"/>
  <c r="BP399" i="1"/>
  <c r="BN399" i="1"/>
  <c r="Z399" i="1"/>
  <c r="X506" i="1"/>
  <c r="Y422" i="1"/>
  <c r="BP421" i="1"/>
  <c r="BN421" i="1"/>
  <c r="Z421" i="1"/>
  <c r="Z422" i="1" s="1"/>
  <c r="BP427" i="1"/>
  <c r="BN427" i="1"/>
  <c r="Z427" i="1"/>
  <c r="BP435" i="1"/>
  <c r="BN435" i="1"/>
  <c r="Z435" i="1"/>
  <c r="BP451" i="1"/>
  <c r="BN451" i="1"/>
  <c r="Z451" i="1"/>
  <c r="Y469" i="1"/>
  <c r="BP465" i="1"/>
  <c r="BN465" i="1"/>
  <c r="Z465" i="1"/>
  <c r="AA506" i="1"/>
  <c r="Y494" i="1"/>
  <c r="BP493" i="1"/>
  <c r="BN493" i="1"/>
  <c r="Z493" i="1"/>
  <c r="Z494" i="1" s="1"/>
  <c r="Y188" i="1"/>
  <c r="Y216" i="1"/>
  <c r="BP299" i="1"/>
  <c r="BN299" i="1"/>
  <c r="BP303" i="1"/>
  <c r="BN303" i="1"/>
  <c r="Z303" i="1"/>
  <c r="Y319" i="1"/>
  <c r="BP315" i="1"/>
  <c r="BN315" i="1"/>
  <c r="Z315" i="1"/>
  <c r="BP330" i="1"/>
  <c r="BN330" i="1"/>
  <c r="Z330" i="1"/>
  <c r="BP335" i="1"/>
  <c r="BN335" i="1"/>
  <c r="Z335" i="1"/>
  <c r="BP347" i="1"/>
  <c r="BN347" i="1"/>
  <c r="Z347" i="1"/>
  <c r="Y365" i="1"/>
  <c r="Y364" i="1"/>
  <c r="BP363" i="1"/>
  <c r="BN363" i="1"/>
  <c r="Z363" i="1"/>
  <c r="Z364" i="1" s="1"/>
  <c r="BP368" i="1"/>
  <c r="BN368" i="1"/>
  <c r="Z368" i="1"/>
  <c r="BP395" i="1"/>
  <c r="BN395" i="1"/>
  <c r="Z395" i="1"/>
  <c r="BP414" i="1"/>
  <c r="BN414" i="1"/>
  <c r="Z414" i="1"/>
  <c r="BP431" i="1"/>
  <c r="BN431" i="1"/>
  <c r="Z431" i="1"/>
  <c r="BP443" i="1"/>
  <c r="BN443" i="1"/>
  <c r="Z443" i="1"/>
  <c r="BP457" i="1"/>
  <c r="BN457" i="1"/>
  <c r="Z457" i="1"/>
  <c r="BP478" i="1"/>
  <c r="BN478" i="1"/>
  <c r="Z478" i="1"/>
  <c r="Y313" i="1"/>
  <c r="Y332" i="1"/>
  <c r="Y331" i="1"/>
  <c r="Y405" i="1"/>
  <c r="H9" i="1"/>
  <c r="A10" i="1"/>
  <c r="Y24" i="1"/>
  <c r="Y32" i="1"/>
  <c r="Y36" i="1"/>
  <c r="Y44" i="1"/>
  <c r="Y48" i="1"/>
  <c r="Y57" i="1"/>
  <c r="Y63" i="1"/>
  <c r="Y69" i="1"/>
  <c r="Y77" i="1"/>
  <c r="Y83" i="1"/>
  <c r="Y89" i="1"/>
  <c r="BP86" i="1"/>
  <c r="BN86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Y128" i="1"/>
  <c r="Y133" i="1"/>
  <c r="BP130" i="1"/>
  <c r="BN130" i="1"/>
  <c r="Z130" i="1"/>
  <c r="Z132" i="1" s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6" i="1"/>
  <c r="Y184" i="1"/>
  <c r="BP181" i="1"/>
  <c r="BN181" i="1"/>
  <c r="Z181" i="1"/>
  <c r="Z183" i="1" s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44" i="1"/>
  <c r="BN244" i="1"/>
  <c r="Z244" i="1"/>
  <c r="BP262" i="1"/>
  <c r="BN262" i="1"/>
  <c r="Z262" i="1"/>
  <c r="Y264" i="1"/>
  <c r="O506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Y360" i="1"/>
  <c r="BP415" i="1"/>
  <c r="BN415" i="1"/>
  <c r="Z415" i="1"/>
  <c r="E506" i="1"/>
  <c r="F9" i="1"/>
  <c r="J9" i="1"/>
  <c r="Z22" i="1"/>
  <c r="Z23" i="1" s="1"/>
  <c r="BN22" i="1"/>
  <c r="BP22" i="1"/>
  <c r="Y23" i="1"/>
  <c r="X496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Z69" i="1" s="1"/>
  <c r="BN67" i="1"/>
  <c r="Z73" i="1"/>
  <c r="BN73" i="1"/>
  <c r="Z75" i="1"/>
  <c r="BN75" i="1"/>
  <c r="Z81" i="1"/>
  <c r="BN81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Y132" i="1"/>
  <c r="BP136" i="1"/>
  <c r="BN136" i="1"/>
  <c r="Z136" i="1"/>
  <c r="Y138" i="1"/>
  <c r="H506" i="1"/>
  <c r="Y143" i="1"/>
  <c r="BP141" i="1"/>
  <c r="BN141" i="1"/>
  <c r="Z141" i="1"/>
  <c r="Z143" i="1" s="1"/>
  <c r="BP148" i="1"/>
  <c r="BN148" i="1"/>
  <c r="Z148" i="1"/>
  <c r="Y150" i="1"/>
  <c r="I506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Y183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23" i="1"/>
  <c r="BN223" i="1"/>
  <c r="Z223" i="1"/>
  <c r="BP227" i="1"/>
  <c r="BN227" i="1"/>
  <c r="Z227" i="1"/>
  <c r="BP253" i="1"/>
  <c r="BN253" i="1"/>
  <c r="Z253" i="1"/>
  <c r="BP310" i="1"/>
  <c r="BN310" i="1"/>
  <c r="Z310" i="1"/>
  <c r="BP336" i="1"/>
  <c r="BN336" i="1"/>
  <c r="Z336" i="1"/>
  <c r="Y338" i="1"/>
  <c r="F506" i="1"/>
  <c r="Y104" i="1"/>
  <c r="G506" i="1"/>
  <c r="Y127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BP221" i="1"/>
  <c r="BN221" i="1"/>
  <c r="Z221" i="1"/>
  <c r="Z230" i="1" s="1"/>
  <c r="BP225" i="1"/>
  <c r="BN225" i="1"/>
  <c r="Z225" i="1"/>
  <c r="Y230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BP292" i="1"/>
  <c r="BN292" i="1"/>
  <c r="Z292" i="1"/>
  <c r="Y305" i="1"/>
  <c r="BP300" i="1"/>
  <c r="BN300" i="1"/>
  <c r="Z300" i="1"/>
  <c r="BP308" i="1"/>
  <c r="BN308" i="1"/>
  <c r="Z308" i="1"/>
  <c r="Z312" i="1" s="1"/>
  <c r="Y312" i="1"/>
  <c r="BP316" i="1"/>
  <c r="BN316" i="1"/>
  <c r="Z316" i="1"/>
  <c r="Z318" i="1" s="1"/>
  <c r="Y326" i="1"/>
  <c r="Z331" i="1"/>
  <c r="BP329" i="1"/>
  <c r="BN329" i="1"/>
  <c r="Z329" i="1"/>
  <c r="BP344" i="1"/>
  <c r="BN344" i="1"/>
  <c r="Z344" i="1"/>
  <c r="BP348" i="1"/>
  <c r="BN348" i="1"/>
  <c r="Z348" i="1"/>
  <c r="BP380" i="1"/>
  <c r="BN380" i="1"/>
  <c r="Z380" i="1"/>
  <c r="Z381" i="1" s="1"/>
  <c r="Y382" i="1"/>
  <c r="Y385" i="1"/>
  <c r="BP384" i="1"/>
  <c r="BN384" i="1"/>
  <c r="Z384" i="1"/>
  <c r="Z385" i="1" s="1"/>
  <c r="Y386" i="1"/>
  <c r="Y401" i="1"/>
  <c r="BP390" i="1"/>
  <c r="BN390" i="1"/>
  <c r="Z390" i="1"/>
  <c r="Y400" i="1"/>
  <c r="BP394" i="1"/>
  <c r="BN394" i="1"/>
  <c r="Z394" i="1"/>
  <c r="BP398" i="1"/>
  <c r="BN398" i="1"/>
  <c r="Z398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BP458" i="1"/>
  <c r="BN458" i="1"/>
  <c r="Z458" i="1"/>
  <c r="Y460" i="1"/>
  <c r="M506" i="1"/>
  <c r="K506" i="1"/>
  <c r="Y231" i="1"/>
  <c r="L506" i="1"/>
  <c r="Y256" i="1"/>
  <c r="S506" i="1"/>
  <c r="Y339" i="1"/>
  <c r="T506" i="1"/>
  <c r="Y351" i="1"/>
  <c r="Y355" i="1"/>
  <c r="BP369" i="1"/>
  <c r="BN369" i="1"/>
  <c r="Z369" i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Z480" i="1" s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BP452" i="1"/>
  <c r="BN452" i="1"/>
  <c r="Z452" i="1"/>
  <c r="Y461" i="1"/>
  <c r="BP466" i="1"/>
  <c r="BN466" i="1"/>
  <c r="Z466" i="1"/>
  <c r="Z469" i="1" s="1"/>
  <c r="BP473" i="1"/>
  <c r="BN473" i="1"/>
  <c r="Z473" i="1"/>
  <c r="Y480" i="1"/>
  <c r="Y495" i="1"/>
  <c r="Z371" i="1" l="1"/>
  <c r="Z338" i="1"/>
  <c r="Z188" i="1"/>
  <c r="Z110" i="1"/>
  <c r="Z127" i="1"/>
  <c r="X499" i="1"/>
  <c r="Z304" i="1"/>
  <c r="Z460" i="1"/>
  <c r="Z350" i="1"/>
  <c r="Z294" i="1"/>
  <c r="Z246" i="1"/>
  <c r="Z211" i="1"/>
  <c r="Z199" i="1"/>
  <c r="Z137" i="1"/>
  <c r="Z89" i="1"/>
  <c r="Z82" i="1"/>
  <c r="Z77" i="1"/>
  <c r="Z63" i="1"/>
  <c r="Z57" i="1"/>
  <c r="Z104" i="1"/>
  <c r="Z96" i="1"/>
  <c r="Z167" i="1"/>
  <c r="Y498" i="1"/>
  <c r="Z270" i="1"/>
  <c r="Z117" i="1"/>
  <c r="Y496" i="1"/>
  <c r="Z454" i="1"/>
  <c r="Z475" i="1"/>
  <c r="Z439" i="1"/>
  <c r="Z417" i="1"/>
  <c r="Z445" i="1"/>
  <c r="Z400" i="1"/>
  <c r="Z263" i="1"/>
  <c r="Z173" i="1"/>
  <c r="Z43" i="1"/>
  <c r="Z31" i="1"/>
  <c r="Y500" i="1"/>
  <c r="Y497" i="1"/>
  <c r="Z149" i="1"/>
  <c r="Y499" i="1" l="1"/>
  <c r="Z501" i="1"/>
</calcChain>
</file>

<file path=xl/sharedStrings.xml><?xml version="1.0" encoding="utf-8"?>
<sst xmlns="http://schemas.openxmlformats.org/spreadsheetml/2006/main" count="2383" uniqueCount="777">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</sst>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72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5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1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6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799" t="s">
        <v>0</v>
      </c>
      <c r="E1" s="589"/>
      <c r="F1" s="589"/>
      <c r="G1" s="12" t="s">
        <v>1</v>
      </c>
      <c r="H1" s="799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851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774" t="s">
        <v>8</v>
      </c>
      <c r="B5" s="578"/>
      <c r="C5" s="557"/>
      <c r="D5" s="675"/>
      <c r="E5" s="677"/>
      <c r="F5" s="627" t="s">
        <v>9</v>
      </c>
      <c r="G5" s="557"/>
      <c r="H5" s="675" t="s">
        <v>776</v>
      </c>
      <c r="I5" s="676"/>
      <c r="J5" s="676"/>
      <c r="K5" s="676"/>
      <c r="L5" s="676"/>
      <c r="M5" s="677"/>
      <c r="N5" s="58"/>
      <c r="P5" s="24" t="s">
        <v>10</v>
      </c>
      <c r="Q5" s="593">
        <v>45953</v>
      </c>
      <c r="R5" s="594"/>
      <c r="T5" s="744" t="s">
        <v>11</v>
      </c>
      <c r="U5" s="591"/>
      <c r="V5" s="746" t="s">
        <v>12</v>
      </c>
      <c r="W5" s="594"/>
      <c r="AB5" s="51"/>
      <c r="AC5" s="51"/>
      <c r="AD5" s="51"/>
      <c r="AE5" s="51"/>
    </row>
    <row r="6" spans="1:32" s="541" customFormat="1" ht="24" customHeight="1" x14ac:dyDescent="0.2">
      <c r="A6" s="774" t="s">
        <v>13</v>
      </c>
      <c r="B6" s="578"/>
      <c r="C6" s="557"/>
      <c r="D6" s="680" t="s">
        <v>14</v>
      </c>
      <c r="E6" s="681"/>
      <c r="F6" s="681"/>
      <c r="G6" s="681"/>
      <c r="H6" s="681"/>
      <c r="I6" s="681"/>
      <c r="J6" s="681"/>
      <c r="K6" s="681"/>
      <c r="L6" s="681"/>
      <c r="M6" s="594"/>
      <c r="N6" s="59"/>
      <c r="P6" s="24" t="s">
        <v>15</v>
      </c>
      <c r="Q6" s="584" t="str">
        <f>IF(Q5=0," ",CHOOSE(WEEKDAY(Q5,2),"Понедельник","Вторник","Среда","Четверг","Пятница","Суббота","Воскресенье"))</f>
        <v>Четверг</v>
      </c>
      <c r="R6" s="562"/>
      <c r="T6" s="754" t="s">
        <v>16</v>
      </c>
      <c r="U6" s="591"/>
      <c r="V6" s="690" t="s">
        <v>17</v>
      </c>
      <c r="W6" s="691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817" t="str">
        <f>IFERROR(VLOOKUP(DeliveryAddress,Table,3,0),1)</f>
        <v>1</v>
      </c>
      <c r="E7" s="818"/>
      <c r="F7" s="818"/>
      <c r="G7" s="818"/>
      <c r="H7" s="818"/>
      <c r="I7" s="818"/>
      <c r="J7" s="818"/>
      <c r="K7" s="818"/>
      <c r="L7" s="818"/>
      <c r="M7" s="750"/>
      <c r="N7" s="60"/>
      <c r="P7" s="24"/>
      <c r="Q7" s="42"/>
      <c r="R7" s="42"/>
      <c r="T7" s="564"/>
      <c r="U7" s="591"/>
      <c r="V7" s="692"/>
      <c r="W7" s="693"/>
      <c r="AB7" s="51"/>
      <c r="AC7" s="51"/>
      <c r="AD7" s="51"/>
      <c r="AE7" s="51"/>
    </row>
    <row r="8" spans="1:32" s="541" customFormat="1" ht="25.5" customHeight="1" x14ac:dyDescent="0.2">
      <c r="A8" s="560" t="s">
        <v>18</v>
      </c>
      <c r="B8" s="554"/>
      <c r="C8" s="555"/>
      <c r="D8" s="825" t="s">
        <v>19</v>
      </c>
      <c r="E8" s="826"/>
      <c r="F8" s="826"/>
      <c r="G8" s="826"/>
      <c r="H8" s="826"/>
      <c r="I8" s="826"/>
      <c r="J8" s="826"/>
      <c r="K8" s="826"/>
      <c r="L8" s="826"/>
      <c r="M8" s="827"/>
      <c r="N8" s="61"/>
      <c r="P8" s="24" t="s">
        <v>20</v>
      </c>
      <c r="Q8" s="749">
        <v>0.45833333333333331</v>
      </c>
      <c r="R8" s="750"/>
      <c r="T8" s="564"/>
      <c r="U8" s="591"/>
      <c r="V8" s="692"/>
      <c r="W8" s="693"/>
      <c r="AB8" s="51"/>
      <c r="AC8" s="51"/>
      <c r="AD8" s="51"/>
      <c r="AE8" s="51"/>
    </row>
    <row r="9" spans="1:32" s="541" customFormat="1" ht="39.950000000000003" customHeight="1" x14ac:dyDescent="0.2">
      <c r="A9" s="5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40"/>
      <c r="E9" s="641"/>
      <c r="F9" s="5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725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7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539"/>
      <c r="P9" s="26" t="s">
        <v>21</v>
      </c>
      <c r="Q9" s="789"/>
      <c r="R9" s="632"/>
      <c r="T9" s="564"/>
      <c r="U9" s="591"/>
      <c r="V9" s="694"/>
      <c r="W9" s="695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5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40"/>
      <c r="E10" s="641"/>
      <c r="F10" s="5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05" t="str">
        <f>IFERROR(VLOOKUP($D$10,Proxy,2,FALSE),"")</f>
        <v/>
      </c>
      <c r="I10" s="564"/>
      <c r="J10" s="564"/>
      <c r="K10" s="564"/>
      <c r="L10" s="564"/>
      <c r="M10" s="564"/>
      <c r="N10" s="540"/>
      <c r="P10" s="26" t="s">
        <v>22</v>
      </c>
      <c r="Q10" s="755"/>
      <c r="R10" s="756"/>
      <c r="U10" s="24" t="s">
        <v>23</v>
      </c>
      <c r="V10" s="813" t="s">
        <v>24</v>
      </c>
      <c r="W10" s="691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1"/>
      <c r="R11" s="594"/>
      <c r="U11" s="24" t="s">
        <v>27</v>
      </c>
      <c r="V11" s="631" t="s">
        <v>28</v>
      </c>
      <c r="W11" s="632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15" t="s">
        <v>29</v>
      </c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57"/>
      <c r="N12" s="62"/>
      <c r="P12" s="24" t="s">
        <v>30</v>
      </c>
      <c r="Q12" s="749"/>
      <c r="R12" s="750"/>
      <c r="S12" s="23"/>
      <c r="U12" s="24"/>
      <c r="V12" s="589"/>
      <c r="W12" s="564"/>
      <c r="AB12" s="51"/>
      <c r="AC12" s="51"/>
      <c r="AD12" s="51"/>
      <c r="AE12" s="51"/>
    </row>
    <row r="13" spans="1:32" s="541" customFormat="1" ht="23.25" customHeight="1" x14ac:dyDescent="0.2">
      <c r="A13" s="715" t="s">
        <v>31</v>
      </c>
      <c r="B13" s="578"/>
      <c r="C13" s="578"/>
      <c r="D13" s="578"/>
      <c r="E13" s="578"/>
      <c r="F13" s="578"/>
      <c r="G13" s="578"/>
      <c r="H13" s="578"/>
      <c r="I13" s="578"/>
      <c r="J13" s="578"/>
      <c r="K13" s="578"/>
      <c r="L13" s="578"/>
      <c r="M13" s="557"/>
      <c r="N13" s="62"/>
      <c r="O13" s="26"/>
      <c r="P13" s="26" t="s">
        <v>32</v>
      </c>
      <c r="Q13" s="631"/>
      <c r="R13" s="6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15" t="s">
        <v>33</v>
      </c>
      <c r="B14" s="578"/>
      <c r="C14" s="578"/>
      <c r="D14" s="578"/>
      <c r="E14" s="578"/>
      <c r="F14" s="578"/>
      <c r="G14" s="578"/>
      <c r="H14" s="578"/>
      <c r="I14" s="578"/>
      <c r="J14" s="578"/>
      <c r="K14" s="578"/>
      <c r="L14" s="578"/>
      <c r="M14" s="5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5" t="s">
        <v>34</v>
      </c>
      <c r="B15" s="578"/>
      <c r="C15" s="578"/>
      <c r="D15" s="578"/>
      <c r="E15" s="578"/>
      <c r="F15" s="578"/>
      <c r="G15" s="578"/>
      <c r="H15" s="578"/>
      <c r="I15" s="578"/>
      <c r="J15" s="578"/>
      <c r="K15" s="578"/>
      <c r="L15" s="578"/>
      <c r="M15" s="557"/>
      <c r="N15" s="63"/>
      <c r="P15" s="768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1" t="s">
        <v>36</v>
      </c>
      <c r="B17" s="551" t="s">
        <v>37</v>
      </c>
      <c r="C17" s="778" t="s">
        <v>38</v>
      </c>
      <c r="D17" s="551" t="s">
        <v>39</v>
      </c>
      <c r="E17" s="572"/>
      <c r="F17" s="551" t="s">
        <v>40</v>
      </c>
      <c r="G17" s="551" t="s">
        <v>41</v>
      </c>
      <c r="H17" s="551" t="s">
        <v>42</v>
      </c>
      <c r="I17" s="551" t="s">
        <v>43</v>
      </c>
      <c r="J17" s="551" t="s">
        <v>44</v>
      </c>
      <c r="K17" s="551" t="s">
        <v>45</v>
      </c>
      <c r="L17" s="551" t="s">
        <v>46</v>
      </c>
      <c r="M17" s="551" t="s">
        <v>47</v>
      </c>
      <c r="N17" s="551" t="s">
        <v>48</v>
      </c>
      <c r="O17" s="551" t="s">
        <v>49</v>
      </c>
      <c r="P17" s="551" t="s">
        <v>50</v>
      </c>
      <c r="Q17" s="804"/>
      <c r="R17" s="804"/>
      <c r="S17" s="804"/>
      <c r="T17" s="572"/>
      <c r="U17" s="556" t="s">
        <v>51</v>
      </c>
      <c r="V17" s="557"/>
      <c r="W17" s="551" t="s">
        <v>52</v>
      </c>
      <c r="X17" s="551" t="s">
        <v>53</v>
      </c>
      <c r="Y17" s="558" t="s">
        <v>54</v>
      </c>
      <c r="Z17" s="712" t="s">
        <v>55</v>
      </c>
      <c r="AA17" s="621" t="s">
        <v>56</v>
      </c>
      <c r="AB17" s="621" t="s">
        <v>57</v>
      </c>
      <c r="AC17" s="621" t="s">
        <v>58</v>
      </c>
      <c r="AD17" s="621" t="s">
        <v>59</v>
      </c>
      <c r="AE17" s="622"/>
      <c r="AF17" s="623"/>
      <c r="AG17" s="66"/>
      <c r="BD17" s="65" t="s">
        <v>60</v>
      </c>
    </row>
    <row r="18" spans="1:68" ht="14.25" customHeight="1" x14ac:dyDescent="0.2">
      <c r="A18" s="552"/>
      <c r="B18" s="552"/>
      <c r="C18" s="552"/>
      <c r="D18" s="573"/>
      <c r="E18" s="574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573"/>
      <c r="Q18" s="805"/>
      <c r="R18" s="805"/>
      <c r="S18" s="805"/>
      <c r="T18" s="574"/>
      <c r="U18" s="67" t="s">
        <v>61</v>
      </c>
      <c r="V18" s="67" t="s">
        <v>62</v>
      </c>
      <c r="W18" s="552"/>
      <c r="X18" s="552"/>
      <c r="Y18" s="559"/>
      <c r="Z18" s="713"/>
      <c r="AA18" s="704"/>
      <c r="AB18" s="704"/>
      <c r="AC18" s="704"/>
      <c r="AD18" s="624"/>
      <c r="AE18" s="625"/>
      <c r="AF18" s="626"/>
      <c r="AG18" s="66"/>
      <c r="BD18" s="65"/>
    </row>
    <row r="19" spans="1:68" ht="27.75" hidden="1" customHeight="1" x14ac:dyDescent="0.2">
      <c r="A19" s="720" t="s">
        <v>63</v>
      </c>
      <c r="B19" s="721"/>
      <c r="C19" s="721"/>
      <c r="D19" s="721"/>
      <c r="E19" s="721"/>
      <c r="F19" s="721"/>
      <c r="G19" s="721"/>
      <c r="H19" s="721"/>
      <c r="I19" s="721"/>
      <c r="J19" s="721"/>
      <c r="K19" s="721"/>
      <c r="L19" s="721"/>
      <c r="M19" s="721"/>
      <c r="N19" s="721"/>
      <c r="O19" s="721"/>
      <c r="P19" s="721"/>
      <c r="Q19" s="721"/>
      <c r="R19" s="721"/>
      <c r="S19" s="721"/>
      <c r="T19" s="721"/>
      <c r="U19" s="721"/>
      <c r="V19" s="721"/>
      <c r="W19" s="721"/>
      <c r="X19" s="721"/>
      <c r="Y19" s="721"/>
      <c r="Z19" s="721"/>
      <c r="AA19" s="48"/>
      <c r="AB19" s="48"/>
      <c r="AC19" s="48"/>
    </row>
    <row r="20" spans="1:68" ht="16.5" hidden="1" customHeight="1" x14ac:dyDescent="0.25">
      <c r="A20" s="587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2"/>
      <c r="AB20" s="542"/>
      <c r="AC20" s="542"/>
    </row>
    <row r="21" spans="1:68" ht="14.25" hidden="1" customHeight="1" x14ac:dyDescent="0.25">
      <c r="A21" s="563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3"/>
      <c r="AB21" s="543"/>
      <c r="AC21" s="54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1">
        <v>4680115886643</v>
      </c>
      <c r="E22" s="56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9"/>
      <c r="R22" s="569"/>
      <c r="S22" s="569"/>
      <c r="T22" s="570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5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66"/>
      <c r="P23" s="553" t="s">
        <v>71</v>
      </c>
      <c r="Q23" s="554"/>
      <c r="R23" s="554"/>
      <c r="S23" s="554"/>
      <c r="T23" s="554"/>
      <c r="U23" s="554"/>
      <c r="V23" s="555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6"/>
      <c r="P24" s="553" t="s">
        <v>71</v>
      </c>
      <c r="Q24" s="554"/>
      <c r="R24" s="554"/>
      <c r="S24" s="554"/>
      <c r="T24" s="554"/>
      <c r="U24" s="554"/>
      <c r="V24" s="555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3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3"/>
      <c r="AB25" s="543"/>
      <c r="AC25" s="54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1">
        <v>4680115885912</v>
      </c>
      <c r="E26" s="56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1">
        <v>4607091388237</v>
      </c>
      <c r="E27" s="56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61">
        <v>4680115887350</v>
      </c>
      <c r="E28" s="56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85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9"/>
      <c r="R28" s="569"/>
      <c r="S28" s="569"/>
      <c r="T28" s="570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61">
        <v>4680115885905</v>
      </c>
      <c r="E29" s="56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8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61">
        <v>4607091388244</v>
      </c>
      <c r="E30" s="56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9"/>
      <c r="R30" s="569"/>
      <c r="S30" s="569"/>
      <c r="T30" s="570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5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66"/>
      <c r="P31" s="553" t="s">
        <v>71</v>
      </c>
      <c r="Q31" s="554"/>
      <c r="R31" s="554"/>
      <c r="S31" s="554"/>
      <c r="T31" s="554"/>
      <c r="U31" s="554"/>
      <c r="V31" s="555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hidden="1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6"/>
      <c r="P32" s="553" t="s">
        <v>71</v>
      </c>
      <c r="Q32" s="554"/>
      <c r="R32" s="554"/>
      <c r="S32" s="554"/>
      <c r="T32" s="554"/>
      <c r="U32" s="554"/>
      <c r="V32" s="555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hidden="1" customHeight="1" x14ac:dyDescent="0.25">
      <c r="A33" s="563" t="s">
        <v>93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3"/>
      <c r="AB33" s="543"/>
      <c r="AC33" s="543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61">
        <v>4607091388503</v>
      </c>
      <c r="E34" s="56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6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9"/>
      <c r="R34" s="569"/>
      <c r="S34" s="569"/>
      <c r="T34" s="570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5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66"/>
      <c r="P35" s="553" t="s">
        <v>71</v>
      </c>
      <c r="Q35" s="554"/>
      <c r="R35" s="554"/>
      <c r="S35" s="554"/>
      <c r="T35" s="554"/>
      <c r="U35" s="554"/>
      <c r="V35" s="555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hidden="1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6"/>
      <c r="P36" s="553" t="s">
        <v>71</v>
      </c>
      <c r="Q36" s="554"/>
      <c r="R36" s="554"/>
      <c r="S36" s="554"/>
      <c r="T36" s="554"/>
      <c r="U36" s="554"/>
      <c r="V36" s="555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hidden="1" customHeight="1" x14ac:dyDescent="0.2">
      <c r="A37" s="720" t="s">
        <v>99</v>
      </c>
      <c r="B37" s="721"/>
      <c r="C37" s="721"/>
      <c r="D37" s="721"/>
      <c r="E37" s="721"/>
      <c r="F37" s="721"/>
      <c r="G37" s="721"/>
      <c r="H37" s="721"/>
      <c r="I37" s="721"/>
      <c r="J37" s="721"/>
      <c r="K37" s="721"/>
      <c r="L37" s="721"/>
      <c r="M37" s="721"/>
      <c r="N37" s="721"/>
      <c r="O37" s="721"/>
      <c r="P37" s="721"/>
      <c r="Q37" s="721"/>
      <c r="R37" s="721"/>
      <c r="S37" s="721"/>
      <c r="T37" s="721"/>
      <c r="U37" s="721"/>
      <c r="V37" s="721"/>
      <c r="W37" s="721"/>
      <c r="X37" s="721"/>
      <c r="Y37" s="721"/>
      <c r="Z37" s="721"/>
      <c r="AA37" s="48"/>
      <c r="AB37" s="48"/>
      <c r="AC37" s="48"/>
    </row>
    <row r="38" spans="1:68" ht="16.5" hidden="1" customHeight="1" x14ac:dyDescent="0.25">
      <c r="A38" s="587" t="s">
        <v>100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2"/>
      <c r="AB38" s="542"/>
      <c r="AC38" s="542"/>
    </row>
    <row r="39" spans="1:68" ht="14.25" hidden="1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3"/>
      <c r="AB39" s="543"/>
      <c r="AC39" s="543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61">
        <v>4607091385670</v>
      </c>
      <c r="E40" s="56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9"/>
      <c r="R40" s="569"/>
      <c r="S40" s="569"/>
      <c r="T40" s="570"/>
      <c r="U40" s="34"/>
      <c r="V40" s="34"/>
      <c r="W40" s="35" t="s">
        <v>69</v>
      </c>
      <c r="X40" s="547">
        <v>200</v>
      </c>
      <c r="Y40" s="548">
        <f>IFERROR(IF(X40="",0,CEILING((X40/$H40),1)*$H40),"")</f>
        <v>205.20000000000002</v>
      </c>
      <c r="Z40" s="36">
        <f>IFERROR(IF(Y40=0,"",ROUNDUP(Y40/H40,0)*0.01898),"")</f>
        <v>0.36062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208.05555555555554</v>
      </c>
      <c r="BN40" s="64">
        <f>IFERROR(Y40*I40/H40,"0")</f>
        <v>213.46499999999997</v>
      </c>
      <c r="BO40" s="64">
        <f>IFERROR(1/J40*(X40/H40),"0")</f>
        <v>0.28935185185185186</v>
      </c>
      <c r="BP40" s="64">
        <f>IFERROR(1/J40*(Y40/H40),"0")</f>
        <v>0.296875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61">
        <v>4607091385687</v>
      </c>
      <c r="E41" s="56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9"/>
      <c r="R41" s="569"/>
      <c r="S41" s="569"/>
      <c r="T41" s="570"/>
      <c r="U41" s="34"/>
      <c r="V41" s="34"/>
      <c r="W41" s="35" t="s">
        <v>69</v>
      </c>
      <c r="X41" s="547">
        <v>40</v>
      </c>
      <c r="Y41" s="548">
        <f>IFERROR(IF(X41="",0,CEILING((X41/$H41),1)*$H41),"")</f>
        <v>40</v>
      </c>
      <c r="Z41" s="36">
        <f>IFERROR(IF(Y41=0,"",ROUNDUP(Y41/H41,0)*0.00902),"")</f>
        <v>9.0200000000000002E-2</v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42.1</v>
      </c>
      <c r="BN41" s="64">
        <f>IFERROR(Y41*I41/H41,"0")</f>
        <v>42.1</v>
      </c>
      <c r="BO41" s="64">
        <f>IFERROR(1/J41*(X41/H41),"0")</f>
        <v>7.575757575757576E-2</v>
      </c>
      <c r="BP41" s="64">
        <f>IFERROR(1/J41*(Y41/H41),"0")</f>
        <v>7.575757575757576E-2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61">
        <v>4680115882539</v>
      </c>
      <c r="E42" s="56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9"/>
      <c r="R42" s="569"/>
      <c r="S42" s="569"/>
      <c r="T42" s="570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5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66"/>
      <c r="P43" s="553" t="s">
        <v>71</v>
      </c>
      <c r="Q43" s="554"/>
      <c r="R43" s="554"/>
      <c r="S43" s="554"/>
      <c r="T43" s="554"/>
      <c r="U43" s="554"/>
      <c r="V43" s="555"/>
      <c r="W43" s="37" t="s">
        <v>72</v>
      </c>
      <c r="X43" s="549">
        <f>IFERROR(X40/H40,"0")+IFERROR(X41/H41,"0")+IFERROR(X42/H42,"0")</f>
        <v>28.518518518518519</v>
      </c>
      <c r="Y43" s="549">
        <f>IFERROR(Y40/H40,"0")+IFERROR(Y41/H41,"0")+IFERROR(Y42/H42,"0")</f>
        <v>29</v>
      </c>
      <c r="Z43" s="549">
        <f>IFERROR(IF(Z40="",0,Z40),"0")+IFERROR(IF(Z41="",0,Z41),"0")+IFERROR(IF(Z42="",0,Z42),"0")</f>
        <v>0.45082</v>
      </c>
      <c r="AA43" s="550"/>
      <c r="AB43" s="550"/>
      <c r="AC43" s="550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6"/>
      <c r="P44" s="553" t="s">
        <v>71</v>
      </c>
      <c r="Q44" s="554"/>
      <c r="R44" s="554"/>
      <c r="S44" s="554"/>
      <c r="T44" s="554"/>
      <c r="U44" s="554"/>
      <c r="V44" s="555"/>
      <c r="W44" s="37" t="s">
        <v>69</v>
      </c>
      <c r="X44" s="549">
        <f>IFERROR(SUM(X40:X42),"0")</f>
        <v>240</v>
      </c>
      <c r="Y44" s="549">
        <f>IFERROR(SUM(Y40:Y42),"0")</f>
        <v>245.20000000000002</v>
      </c>
      <c r="Z44" s="37"/>
      <c r="AA44" s="550"/>
      <c r="AB44" s="550"/>
      <c r="AC44" s="550"/>
    </row>
    <row r="45" spans="1:68" ht="14.25" hidden="1" customHeight="1" x14ac:dyDescent="0.25">
      <c r="A45" s="563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3"/>
      <c r="AB45" s="543"/>
      <c r="AC45" s="543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61">
        <v>4680115884915</v>
      </c>
      <c r="E46" s="56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9"/>
      <c r="R46" s="569"/>
      <c r="S46" s="569"/>
      <c r="T46" s="570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5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6"/>
      <c r="P47" s="553" t="s">
        <v>71</v>
      </c>
      <c r="Q47" s="554"/>
      <c r="R47" s="554"/>
      <c r="S47" s="554"/>
      <c r="T47" s="554"/>
      <c r="U47" s="554"/>
      <c r="V47" s="555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hidden="1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6"/>
      <c r="P48" s="553" t="s">
        <v>71</v>
      </c>
      <c r="Q48" s="554"/>
      <c r="R48" s="554"/>
      <c r="S48" s="554"/>
      <c r="T48" s="554"/>
      <c r="U48" s="554"/>
      <c r="V48" s="555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hidden="1" customHeight="1" x14ac:dyDescent="0.25">
      <c r="A49" s="587" t="s">
        <v>117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2"/>
      <c r="AB49" s="542"/>
      <c r="AC49" s="542"/>
    </row>
    <row r="50" spans="1:68" ht="14.25" hidden="1" customHeight="1" x14ac:dyDescent="0.25">
      <c r="A50" s="563" t="s">
        <v>101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3"/>
      <c r="AB50" s="543"/>
      <c r="AC50" s="543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61">
        <v>4680115885882</v>
      </c>
      <c r="E51" s="56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6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9"/>
      <c r="R51" s="569"/>
      <c r="S51" s="569"/>
      <c r="T51" s="570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61">
        <v>4680115881426</v>
      </c>
      <c r="E52" s="56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81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9"/>
      <c r="R52" s="569"/>
      <c r="S52" s="569"/>
      <c r="T52" s="570"/>
      <c r="U52" s="34"/>
      <c r="V52" s="34"/>
      <c r="W52" s="35" t="s">
        <v>69</v>
      </c>
      <c r="X52" s="547">
        <v>3000</v>
      </c>
      <c r="Y52" s="548">
        <f t="shared" si="0"/>
        <v>3002.4</v>
      </c>
      <c r="Z52" s="36">
        <f>IFERROR(IF(Y52=0,"",ROUNDUP(Y52/H52,0)*0.01898),"")</f>
        <v>5.27644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3120.833333333333</v>
      </c>
      <c r="BN52" s="64">
        <f t="shared" si="2"/>
        <v>3123.33</v>
      </c>
      <c r="BO52" s="64">
        <f t="shared" si="3"/>
        <v>4.3402777777777777</v>
      </c>
      <c r="BP52" s="64">
        <f t="shared" si="4"/>
        <v>4.34375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61">
        <v>4680115880283</v>
      </c>
      <c r="E53" s="56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7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9"/>
      <c r="R53" s="569"/>
      <c r="S53" s="569"/>
      <c r="T53" s="570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61">
        <v>4680115881525</v>
      </c>
      <c r="E54" s="56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63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9"/>
      <c r="R54" s="569"/>
      <c r="S54" s="569"/>
      <c r="T54" s="570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61">
        <v>4680115885899</v>
      </c>
      <c r="E55" s="56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7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9"/>
      <c r="R55" s="569"/>
      <c r="S55" s="569"/>
      <c r="T55" s="570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61">
        <v>4680115881419</v>
      </c>
      <c r="E56" s="56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8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9"/>
      <c r="R56" s="569"/>
      <c r="S56" s="569"/>
      <c r="T56" s="570"/>
      <c r="U56" s="34"/>
      <c r="V56" s="34"/>
      <c r="W56" s="35" t="s">
        <v>69</v>
      </c>
      <c r="X56" s="547">
        <v>2376</v>
      </c>
      <c r="Y56" s="548">
        <f t="shared" si="0"/>
        <v>2376</v>
      </c>
      <c r="Z56" s="36">
        <f>IFERROR(IF(Y56=0,"",ROUNDUP(Y56/H56,0)*0.00902),"")</f>
        <v>4.7625600000000006</v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2486.8799999999997</v>
      </c>
      <c r="BN56" s="64">
        <f t="shared" si="2"/>
        <v>2486.8799999999997</v>
      </c>
      <c r="BO56" s="64">
        <f t="shared" si="3"/>
        <v>4</v>
      </c>
      <c r="BP56" s="64">
        <f t="shared" si="4"/>
        <v>4</v>
      </c>
    </row>
    <row r="57" spans="1:68" x14ac:dyDescent="0.2">
      <c r="A57" s="565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66"/>
      <c r="P57" s="553" t="s">
        <v>71</v>
      </c>
      <c r="Q57" s="554"/>
      <c r="R57" s="554"/>
      <c r="S57" s="554"/>
      <c r="T57" s="554"/>
      <c r="U57" s="554"/>
      <c r="V57" s="555"/>
      <c r="W57" s="37" t="s">
        <v>72</v>
      </c>
      <c r="X57" s="549">
        <f>IFERROR(X51/H51,"0")+IFERROR(X52/H52,"0")+IFERROR(X53/H53,"0")+IFERROR(X54/H54,"0")+IFERROR(X55/H55,"0")+IFERROR(X56/H56,"0")</f>
        <v>805.77777777777783</v>
      </c>
      <c r="Y57" s="549">
        <f>IFERROR(Y51/H51,"0")+IFERROR(Y52/H52,"0")+IFERROR(Y53/H53,"0")+IFERROR(Y54/H54,"0")+IFERROR(Y55/H55,"0")+IFERROR(Y56/H56,"0")</f>
        <v>806</v>
      </c>
      <c r="Z57" s="549">
        <f>IFERROR(IF(Z51="",0,Z51),"0")+IFERROR(IF(Z52="",0,Z52),"0")+IFERROR(IF(Z53="",0,Z53),"0")+IFERROR(IF(Z54="",0,Z54),"0")+IFERROR(IF(Z55="",0,Z55),"0")+IFERROR(IF(Z56="",0,Z56),"0")</f>
        <v>10.039000000000001</v>
      </c>
      <c r="AA57" s="550"/>
      <c r="AB57" s="550"/>
      <c r="AC57" s="550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6"/>
      <c r="P58" s="553" t="s">
        <v>71</v>
      </c>
      <c r="Q58" s="554"/>
      <c r="R58" s="554"/>
      <c r="S58" s="554"/>
      <c r="T58" s="554"/>
      <c r="U58" s="554"/>
      <c r="V58" s="555"/>
      <c r="W58" s="37" t="s">
        <v>69</v>
      </c>
      <c r="X58" s="549">
        <f>IFERROR(SUM(X51:X56),"0")</f>
        <v>5376</v>
      </c>
      <c r="Y58" s="549">
        <f>IFERROR(SUM(Y51:Y56),"0")</f>
        <v>5378.4</v>
      </c>
      <c r="Z58" s="37"/>
      <c r="AA58" s="550"/>
      <c r="AB58" s="550"/>
      <c r="AC58" s="550"/>
    </row>
    <row r="59" spans="1:68" ht="14.25" hidden="1" customHeight="1" x14ac:dyDescent="0.25">
      <c r="A59" s="563" t="s">
        <v>136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3"/>
      <c r="AB59" s="543"/>
      <c r="AC59" s="543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61">
        <v>4680115881440</v>
      </c>
      <c r="E60" s="56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5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9"/>
      <c r="R60" s="569"/>
      <c r="S60" s="569"/>
      <c r="T60" s="570"/>
      <c r="U60" s="34"/>
      <c r="V60" s="34"/>
      <c r="W60" s="35" t="s">
        <v>69</v>
      </c>
      <c r="X60" s="547">
        <v>700</v>
      </c>
      <c r="Y60" s="548">
        <f>IFERROR(IF(X60="",0,CEILING((X60/$H60),1)*$H60),"")</f>
        <v>702</v>
      </c>
      <c r="Z60" s="36">
        <f>IFERROR(IF(Y60=0,"",ROUNDUP(Y60/H60,0)*0.01898),"")</f>
        <v>1.2337</v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728.19444444444434</v>
      </c>
      <c r="BN60" s="64">
        <f>IFERROR(Y60*I60/H60,"0")</f>
        <v>730.27499999999986</v>
      </c>
      <c r="BO60" s="64">
        <f>IFERROR(1/J60*(X60/H60),"0")</f>
        <v>1.0127314814814814</v>
      </c>
      <c r="BP60" s="64">
        <f>IFERROR(1/J60*(Y60/H60),"0")</f>
        <v>1.015625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61">
        <v>4680115885950</v>
      </c>
      <c r="E61" s="56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9"/>
      <c r="R61" s="569"/>
      <c r="S61" s="569"/>
      <c r="T61" s="570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61">
        <v>4680115881433</v>
      </c>
      <c r="E62" s="56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9"/>
      <c r="R62" s="569"/>
      <c r="S62" s="569"/>
      <c r="T62" s="570"/>
      <c r="U62" s="34"/>
      <c r="V62" s="34"/>
      <c r="W62" s="35" t="s">
        <v>69</v>
      </c>
      <c r="X62" s="547">
        <v>491.4</v>
      </c>
      <c r="Y62" s="548">
        <f>IFERROR(IF(X62="",0,CEILING((X62/$H62),1)*$H62),"")</f>
        <v>491.40000000000003</v>
      </c>
      <c r="Z62" s="36">
        <f>IFERROR(IF(Y62=0,"",ROUNDUP(Y62/H62,0)*0.00651),"")</f>
        <v>1.18482</v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524.16</v>
      </c>
      <c r="BN62" s="64">
        <f>IFERROR(Y62*I62/H62,"0")</f>
        <v>524.16</v>
      </c>
      <c r="BO62" s="64">
        <f>IFERROR(1/J62*(X62/H62),"0")</f>
        <v>0.99999999999999989</v>
      </c>
      <c r="BP62" s="64">
        <f>IFERROR(1/J62*(Y62/H62),"0")</f>
        <v>1</v>
      </c>
    </row>
    <row r="63" spans="1:68" x14ac:dyDescent="0.2">
      <c r="A63" s="565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66"/>
      <c r="P63" s="553" t="s">
        <v>71</v>
      </c>
      <c r="Q63" s="554"/>
      <c r="R63" s="554"/>
      <c r="S63" s="554"/>
      <c r="T63" s="554"/>
      <c r="U63" s="554"/>
      <c r="V63" s="555"/>
      <c r="W63" s="37" t="s">
        <v>72</v>
      </c>
      <c r="X63" s="549">
        <f>IFERROR(X60/H60,"0")+IFERROR(X61/H61,"0")+IFERROR(X62/H62,"0")</f>
        <v>246.81481481481478</v>
      </c>
      <c r="Y63" s="549">
        <f>IFERROR(Y60/H60,"0")+IFERROR(Y61/H61,"0")+IFERROR(Y62/H62,"0")</f>
        <v>247</v>
      </c>
      <c r="Z63" s="549">
        <f>IFERROR(IF(Z60="",0,Z60),"0")+IFERROR(IF(Z61="",0,Z61),"0")+IFERROR(IF(Z62="",0,Z62),"0")</f>
        <v>2.41852</v>
      </c>
      <c r="AA63" s="550"/>
      <c r="AB63" s="550"/>
      <c r="AC63" s="550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6"/>
      <c r="P64" s="553" t="s">
        <v>71</v>
      </c>
      <c r="Q64" s="554"/>
      <c r="R64" s="554"/>
      <c r="S64" s="554"/>
      <c r="T64" s="554"/>
      <c r="U64" s="554"/>
      <c r="V64" s="555"/>
      <c r="W64" s="37" t="s">
        <v>69</v>
      </c>
      <c r="X64" s="549">
        <f>IFERROR(SUM(X60:X62),"0")</f>
        <v>1191.4000000000001</v>
      </c>
      <c r="Y64" s="549">
        <f>IFERROR(SUM(Y60:Y62),"0")</f>
        <v>1193.4000000000001</v>
      </c>
      <c r="Z64" s="37"/>
      <c r="AA64" s="550"/>
      <c r="AB64" s="550"/>
      <c r="AC64" s="550"/>
    </row>
    <row r="65" spans="1:68" ht="14.25" hidden="1" customHeight="1" x14ac:dyDescent="0.25">
      <c r="A65" s="563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3"/>
      <c r="AB65" s="543"/>
      <c r="AC65" s="543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61">
        <v>4680115885073</v>
      </c>
      <c r="E66" s="56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9"/>
      <c r="R66" s="569"/>
      <c r="S66" s="569"/>
      <c r="T66" s="570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61">
        <v>4680115885059</v>
      </c>
      <c r="E67" s="56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2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9"/>
      <c r="R67" s="569"/>
      <c r="S67" s="569"/>
      <c r="T67" s="570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61">
        <v>4680115885097</v>
      </c>
      <c r="E68" s="56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9"/>
      <c r="R68" s="569"/>
      <c r="S68" s="569"/>
      <c r="T68" s="570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5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66"/>
      <c r="P69" s="553" t="s">
        <v>71</v>
      </c>
      <c r="Q69" s="554"/>
      <c r="R69" s="554"/>
      <c r="S69" s="554"/>
      <c r="T69" s="554"/>
      <c r="U69" s="554"/>
      <c r="V69" s="555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hidden="1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6"/>
      <c r="P70" s="553" t="s">
        <v>71</v>
      </c>
      <c r="Q70" s="554"/>
      <c r="R70" s="554"/>
      <c r="S70" s="554"/>
      <c r="T70" s="554"/>
      <c r="U70" s="554"/>
      <c r="V70" s="555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hidden="1" customHeight="1" x14ac:dyDescent="0.25">
      <c r="A71" s="563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3"/>
      <c r="AB71" s="543"/>
      <c r="AC71" s="543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61">
        <v>4680115881891</v>
      </c>
      <c r="E72" s="56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9"/>
      <c r="R72" s="569"/>
      <c r="S72" s="569"/>
      <c r="T72" s="570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61">
        <v>4680115885769</v>
      </c>
      <c r="E73" s="56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8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9"/>
      <c r="R73" s="569"/>
      <c r="S73" s="569"/>
      <c r="T73" s="570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61">
        <v>4680115884311</v>
      </c>
      <c r="E74" s="56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8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9"/>
      <c r="R74" s="569"/>
      <c r="S74" s="569"/>
      <c r="T74" s="570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61">
        <v>4680115885929</v>
      </c>
      <c r="E75" s="56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9"/>
      <c r="R75" s="569"/>
      <c r="S75" s="569"/>
      <c r="T75" s="570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61">
        <v>4680115884403</v>
      </c>
      <c r="E76" s="56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9"/>
      <c r="R76" s="569"/>
      <c r="S76" s="569"/>
      <c r="T76" s="570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5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66"/>
      <c r="P77" s="553" t="s">
        <v>71</v>
      </c>
      <c r="Q77" s="554"/>
      <c r="R77" s="554"/>
      <c r="S77" s="554"/>
      <c r="T77" s="554"/>
      <c r="U77" s="554"/>
      <c r="V77" s="555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hidden="1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66"/>
      <c r="P78" s="553" t="s">
        <v>71</v>
      </c>
      <c r="Q78" s="554"/>
      <c r="R78" s="554"/>
      <c r="S78" s="554"/>
      <c r="T78" s="554"/>
      <c r="U78" s="554"/>
      <c r="V78" s="555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hidden="1" customHeight="1" x14ac:dyDescent="0.25">
      <c r="A79" s="563" t="s">
        <v>166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3"/>
      <c r="AB79" s="543"/>
      <c r="AC79" s="543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61">
        <v>4680115881532</v>
      </c>
      <c r="E80" s="56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0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9"/>
      <c r="R80" s="569"/>
      <c r="S80" s="569"/>
      <c r="T80" s="570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61">
        <v>4680115881464</v>
      </c>
      <c r="E81" s="56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9"/>
      <c r="R81" s="569"/>
      <c r="S81" s="569"/>
      <c r="T81" s="570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5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6"/>
      <c r="P82" s="553" t="s">
        <v>71</v>
      </c>
      <c r="Q82" s="554"/>
      <c r="R82" s="554"/>
      <c r="S82" s="554"/>
      <c r="T82" s="554"/>
      <c r="U82" s="554"/>
      <c r="V82" s="555"/>
      <c r="W82" s="37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hidden="1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66"/>
      <c r="P83" s="553" t="s">
        <v>71</v>
      </c>
      <c r="Q83" s="554"/>
      <c r="R83" s="554"/>
      <c r="S83" s="554"/>
      <c r="T83" s="554"/>
      <c r="U83" s="554"/>
      <c r="V83" s="555"/>
      <c r="W83" s="37" t="s">
        <v>69</v>
      </c>
      <c r="X83" s="549">
        <f>IFERROR(SUM(X80:X81),"0")</f>
        <v>0</v>
      </c>
      <c r="Y83" s="549">
        <f>IFERROR(SUM(Y80:Y81),"0")</f>
        <v>0</v>
      </c>
      <c r="Z83" s="37"/>
      <c r="AA83" s="550"/>
      <c r="AB83" s="550"/>
      <c r="AC83" s="550"/>
    </row>
    <row r="84" spans="1:68" ht="16.5" hidden="1" customHeight="1" x14ac:dyDescent="0.25">
      <c r="A84" s="587" t="s">
        <v>173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2"/>
      <c r="AB84" s="542"/>
      <c r="AC84" s="542"/>
    </row>
    <row r="85" spans="1:68" ht="14.25" hidden="1" customHeight="1" x14ac:dyDescent="0.25">
      <c r="A85" s="563" t="s">
        <v>101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3"/>
      <c r="AB85" s="543"/>
      <c r="AC85" s="543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61">
        <v>4680115881327</v>
      </c>
      <c r="E86" s="56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8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9"/>
      <c r="R86" s="569"/>
      <c r="S86" s="569"/>
      <c r="T86" s="570"/>
      <c r="U86" s="34"/>
      <c r="V86" s="34"/>
      <c r="W86" s="35" t="s">
        <v>69</v>
      </c>
      <c r="X86" s="547">
        <v>400</v>
      </c>
      <c r="Y86" s="548">
        <f>IFERROR(IF(X86="",0,CEILING((X86/$H86),1)*$H86),"")</f>
        <v>410.40000000000003</v>
      </c>
      <c r="Z86" s="36">
        <f>IFERROR(IF(Y86=0,"",ROUNDUP(Y86/H86,0)*0.01898),"")</f>
        <v>0.72123999999999999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416.11111111111109</v>
      </c>
      <c r="BN86" s="64">
        <f>IFERROR(Y86*I86/H86,"0")</f>
        <v>426.92999999999995</v>
      </c>
      <c r="BO86" s="64">
        <f>IFERROR(1/J86*(X86/H86),"0")</f>
        <v>0.57870370370370372</v>
      </c>
      <c r="BP86" s="64">
        <f>IFERROR(1/J86*(Y86/H86),"0")</f>
        <v>0.59375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61">
        <v>4680115881518</v>
      </c>
      <c r="E87" s="56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9"/>
      <c r="R87" s="569"/>
      <c r="S87" s="569"/>
      <c r="T87" s="570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61">
        <v>4680115881303</v>
      </c>
      <c r="E88" s="56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9"/>
      <c r="R88" s="569"/>
      <c r="S88" s="569"/>
      <c r="T88" s="570"/>
      <c r="U88" s="34"/>
      <c r="V88" s="34"/>
      <c r="W88" s="35" t="s">
        <v>69</v>
      </c>
      <c r="X88" s="547">
        <v>180</v>
      </c>
      <c r="Y88" s="548">
        <f>IFERROR(IF(X88="",0,CEILING((X88/$H88),1)*$H88),"")</f>
        <v>180</v>
      </c>
      <c r="Z88" s="36">
        <f>IFERROR(IF(Y88=0,"",ROUNDUP(Y88/H88,0)*0.00902),"")</f>
        <v>0.36080000000000001</v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188.39999999999998</v>
      </c>
      <c r="BN88" s="64">
        <f>IFERROR(Y88*I88/H88,"0")</f>
        <v>188.39999999999998</v>
      </c>
      <c r="BO88" s="64">
        <f>IFERROR(1/J88*(X88/H88),"0")</f>
        <v>0.30303030303030304</v>
      </c>
      <c r="BP88" s="64">
        <f>IFERROR(1/J88*(Y88/H88),"0")</f>
        <v>0.30303030303030304</v>
      </c>
    </row>
    <row r="89" spans="1:68" x14ac:dyDescent="0.2">
      <c r="A89" s="565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66"/>
      <c r="P89" s="553" t="s">
        <v>71</v>
      </c>
      <c r="Q89" s="554"/>
      <c r="R89" s="554"/>
      <c r="S89" s="554"/>
      <c r="T89" s="554"/>
      <c r="U89" s="554"/>
      <c r="V89" s="555"/>
      <c r="W89" s="37" t="s">
        <v>72</v>
      </c>
      <c r="X89" s="549">
        <f>IFERROR(X86/H86,"0")+IFERROR(X87/H87,"0")+IFERROR(X88/H88,"0")</f>
        <v>77.037037037037038</v>
      </c>
      <c r="Y89" s="549">
        <f>IFERROR(Y86/H86,"0")+IFERROR(Y87/H87,"0")+IFERROR(Y88/H88,"0")</f>
        <v>78</v>
      </c>
      <c r="Z89" s="549">
        <f>IFERROR(IF(Z86="",0,Z86),"0")+IFERROR(IF(Z87="",0,Z87),"0")+IFERROR(IF(Z88="",0,Z88),"0")</f>
        <v>1.0820400000000001</v>
      </c>
      <c r="AA89" s="550"/>
      <c r="AB89" s="550"/>
      <c r="AC89" s="550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6"/>
      <c r="P90" s="553" t="s">
        <v>71</v>
      </c>
      <c r="Q90" s="554"/>
      <c r="R90" s="554"/>
      <c r="S90" s="554"/>
      <c r="T90" s="554"/>
      <c r="U90" s="554"/>
      <c r="V90" s="555"/>
      <c r="W90" s="37" t="s">
        <v>69</v>
      </c>
      <c r="X90" s="549">
        <f>IFERROR(SUM(X86:X88),"0")</f>
        <v>580</v>
      </c>
      <c r="Y90" s="549">
        <f>IFERROR(SUM(Y86:Y88),"0")</f>
        <v>590.40000000000009</v>
      </c>
      <c r="Z90" s="37"/>
      <c r="AA90" s="550"/>
      <c r="AB90" s="550"/>
      <c r="AC90" s="550"/>
    </row>
    <row r="91" spans="1:68" ht="14.25" hidden="1" customHeight="1" x14ac:dyDescent="0.25">
      <c r="A91" s="563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3"/>
      <c r="AB91" s="543"/>
      <c r="AC91" s="543"/>
    </row>
    <row r="92" spans="1:68" ht="16.5" hidden="1" customHeight="1" x14ac:dyDescent="0.25">
      <c r="A92" s="54" t="s">
        <v>181</v>
      </c>
      <c r="B92" s="54" t="s">
        <v>182</v>
      </c>
      <c r="C92" s="31">
        <v>4301051712</v>
      </c>
      <c r="D92" s="561">
        <v>4607091386967</v>
      </c>
      <c r="E92" s="56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8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69"/>
      <c r="R92" s="569"/>
      <c r="S92" s="569"/>
      <c r="T92" s="570"/>
      <c r="U92" s="34"/>
      <c r="V92" s="34"/>
      <c r="W92" s="35" t="s">
        <v>69</v>
      </c>
      <c r="X92" s="547">
        <v>0</v>
      </c>
      <c r="Y92" s="548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61">
        <v>4680115884953</v>
      </c>
      <c r="E93" s="56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9"/>
      <c r="R93" s="569"/>
      <c r="S93" s="569"/>
      <c r="T93" s="570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187</v>
      </c>
      <c r="B94" s="54" t="s">
        <v>188</v>
      </c>
      <c r="C94" s="31">
        <v>4301051718</v>
      </c>
      <c r="D94" s="561">
        <v>4607091385731</v>
      </c>
      <c r="E94" s="56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8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9"/>
      <c r="R94" s="569"/>
      <c r="S94" s="569"/>
      <c r="T94" s="570"/>
      <c r="U94" s="34"/>
      <c r="V94" s="34"/>
      <c r="W94" s="35" t="s">
        <v>69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61">
        <v>4680115880894</v>
      </c>
      <c r="E95" s="56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8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9"/>
      <c r="R95" s="569"/>
      <c r="S95" s="569"/>
      <c r="T95" s="570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65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66"/>
      <c r="P96" s="553" t="s">
        <v>71</v>
      </c>
      <c r="Q96" s="554"/>
      <c r="R96" s="554"/>
      <c r="S96" s="554"/>
      <c r="T96" s="554"/>
      <c r="U96" s="554"/>
      <c r="V96" s="555"/>
      <c r="W96" s="37" t="s">
        <v>72</v>
      </c>
      <c r="X96" s="549">
        <f>IFERROR(X92/H92,"0")+IFERROR(X93/H93,"0")+IFERROR(X94/H94,"0")+IFERROR(X95/H95,"0")</f>
        <v>0</v>
      </c>
      <c r="Y96" s="549">
        <f>IFERROR(Y92/H92,"0")+IFERROR(Y93/H93,"0")+IFERROR(Y94/H94,"0")+IFERROR(Y95/H95,"0")</f>
        <v>0</v>
      </c>
      <c r="Z96" s="549">
        <f>IFERROR(IF(Z92="",0,Z92),"0")+IFERROR(IF(Z93="",0,Z93),"0")+IFERROR(IF(Z94="",0,Z94),"0")+IFERROR(IF(Z95="",0,Z95),"0")</f>
        <v>0</v>
      </c>
      <c r="AA96" s="550"/>
      <c r="AB96" s="550"/>
      <c r="AC96" s="550"/>
    </row>
    <row r="97" spans="1:68" hidden="1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66"/>
      <c r="P97" s="553" t="s">
        <v>71</v>
      </c>
      <c r="Q97" s="554"/>
      <c r="R97" s="554"/>
      <c r="S97" s="554"/>
      <c r="T97" s="554"/>
      <c r="U97" s="554"/>
      <c r="V97" s="555"/>
      <c r="W97" s="37" t="s">
        <v>69</v>
      </c>
      <c r="X97" s="549">
        <f>IFERROR(SUM(X92:X95),"0")</f>
        <v>0</v>
      </c>
      <c r="Y97" s="549">
        <f>IFERROR(SUM(Y92:Y95),"0")</f>
        <v>0</v>
      </c>
      <c r="Z97" s="37"/>
      <c r="AA97" s="550"/>
      <c r="AB97" s="550"/>
      <c r="AC97" s="550"/>
    </row>
    <row r="98" spans="1:68" ht="16.5" hidden="1" customHeight="1" x14ac:dyDescent="0.25">
      <c r="A98" s="587" t="s">
        <v>192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2"/>
      <c r="AB98" s="542"/>
      <c r="AC98" s="542"/>
    </row>
    <row r="99" spans="1:68" ht="14.25" hidden="1" customHeight="1" x14ac:dyDescent="0.25">
      <c r="A99" s="563" t="s">
        <v>101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3"/>
      <c r="AB99" s="543"/>
      <c r="AC99" s="543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61">
        <v>4680115882133</v>
      </c>
      <c r="E100" s="56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9"/>
      <c r="R100" s="569"/>
      <c r="S100" s="569"/>
      <c r="T100" s="570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61">
        <v>4680115880269</v>
      </c>
      <c r="E101" s="56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6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9"/>
      <c r="R101" s="569"/>
      <c r="S101" s="569"/>
      <c r="T101" s="570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61">
        <v>4680115880429</v>
      </c>
      <c r="E102" s="56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6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9"/>
      <c r="R102" s="569"/>
      <c r="S102" s="569"/>
      <c r="T102" s="570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61">
        <v>4680115881457</v>
      </c>
      <c r="E103" s="56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1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9"/>
      <c r="R103" s="569"/>
      <c r="S103" s="569"/>
      <c r="T103" s="570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65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66"/>
      <c r="P104" s="553" t="s">
        <v>71</v>
      </c>
      <c r="Q104" s="554"/>
      <c r="R104" s="554"/>
      <c r="S104" s="554"/>
      <c r="T104" s="554"/>
      <c r="U104" s="554"/>
      <c r="V104" s="555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hidden="1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66"/>
      <c r="P105" s="553" t="s">
        <v>71</v>
      </c>
      <c r="Q105" s="554"/>
      <c r="R105" s="554"/>
      <c r="S105" s="554"/>
      <c r="T105" s="554"/>
      <c r="U105" s="554"/>
      <c r="V105" s="555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hidden="1" customHeight="1" x14ac:dyDescent="0.25">
      <c r="A106" s="563" t="s">
        <v>136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3"/>
      <c r="AB106" s="543"/>
      <c r="AC106" s="543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61">
        <v>4680115881488</v>
      </c>
      <c r="E107" s="56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6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9"/>
      <c r="R107" s="569"/>
      <c r="S107" s="569"/>
      <c r="T107" s="570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61">
        <v>4680115882775</v>
      </c>
      <c r="E108" s="56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0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9"/>
      <c r="R108" s="569"/>
      <c r="S108" s="569"/>
      <c r="T108" s="570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61">
        <v>4680115880658</v>
      </c>
      <c r="E109" s="56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69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9"/>
      <c r="R109" s="569"/>
      <c r="S109" s="569"/>
      <c r="T109" s="570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5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6"/>
      <c r="P110" s="553" t="s">
        <v>71</v>
      </c>
      <c r="Q110" s="554"/>
      <c r="R110" s="554"/>
      <c r="S110" s="554"/>
      <c r="T110" s="554"/>
      <c r="U110" s="554"/>
      <c r="V110" s="555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hidden="1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66"/>
      <c r="P111" s="553" t="s">
        <v>71</v>
      </c>
      <c r="Q111" s="554"/>
      <c r="R111" s="554"/>
      <c r="S111" s="554"/>
      <c r="T111" s="554"/>
      <c r="U111" s="554"/>
      <c r="V111" s="555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hidden="1" customHeight="1" x14ac:dyDescent="0.25">
      <c r="A112" s="563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3"/>
      <c r="AB112" s="543"/>
      <c r="AC112" s="543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61">
        <v>4607091385168</v>
      </c>
      <c r="E113" s="56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9"/>
      <c r="R113" s="569"/>
      <c r="S113" s="569"/>
      <c r="T113" s="570"/>
      <c r="U113" s="34"/>
      <c r="V113" s="34"/>
      <c r="W113" s="35" t="s">
        <v>69</v>
      </c>
      <c r="X113" s="547">
        <v>0</v>
      </c>
      <c r="Y113" s="548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61">
        <v>4607091383256</v>
      </c>
      <c r="E114" s="56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66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9"/>
      <c r="R114" s="569"/>
      <c r="S114" s="569"/>
      <c r="T114" s="570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61">
        <v>4607091385748</v>
      </c>
      <c r="E115" s="56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9"/>
      <c r="R115" s="569"/>
      <c r="S115" s="569"/>
      <c r="T115" s="570"/>
      <c r="U115" s="34"/>
      <c r="V115" s="34"/>
      <c r="W115" s="35" t="s">
        <v>69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61">
        <v>4680115884533</v>
      </c>
      <c r="E116" s="56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9"/>
      <c r="R116" s="569"/>
      <c r="S116" s="569"/>
      <c r="T116" s="570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65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66"/>
      <c r="P117" s="553" t="s">
        <v>71</v>
      </c>
      <c r="Q117" s="554"/>
      <c r="R117" s="554"/>
      <c r="S117" s="554"/>
      <c r="T117" s="554"/>
      <c r="U117" s="554"/>
      <c r="V117" s="555"/>
      <c r="W117" s="37" t="s">
        <v>72</v>
      </c>
      <c r="X117" s="549">
        <f>IFERROR(X113/H113,"0")+IFERROR(X114/H114,"0")+IFERROR(X115/H115,"0")+IFERROR(X116/H116,"0")</f>
        <v>0</v>
      </c>
      <c r="Y117" s="549">
        <f>IFERROR(Y113/H113,"0")+IFERROR(Y114/H114,"0")+IFERROR(Y115/H115,"0")+IFERROR(Y116/H116,"0")</f>
        <v>0</v>
      </c>
      <c r="Z117" s="549">
        <f>IFERROR(IF(Z113="",0,Z113),"0")+IFERROR(IF(Z114="",0,Z114),"0")+IFERROR(IF(Z115="",0,Z115),"0")+IFERROR(IF(Z116="",0,Z116),"0")</f>
        <v>0</v>
      </c>
      <c r="AA117" s="550"/>
      <c r="AB117" s="550"/>
      <c r="AC117" s="550"/>
    </row>
    <row r="118" spans="1:68" hidden="1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66"/>
      <c r="P118" s="553" t="s">
        <v>71</v>
      </c>
      <c r="Q118" s="554"/>
      <c r="R118" s="554"/>
      <c r="S118" s="554"/>
      <c r="T118" s="554"/>
      <c r="U118" s="554"/>
      <c r="V118" s="555"/>
      <c r="W118" s="37" t="s">
        <v>69</v>
      </c>
      <c r="X118" s="549">
        <f>IFERROR(SUM(X113:X116),"0")</f>
        <v>0</v>
      </c>
      <c r="Y118" s="549">
        <f>IFERROR(SUM(Y113:Y116),"0")</f>
        <v>0</v>
      </c>
      <c r="Z118" s="37"/>
      <c r="AA118" s="550"/>
      <c r="AB118" s="550"/>
      <c r="AC118" s="550"/>
    </row>
    <row r="119" spans="1:68" ht="14.25" hidden="1" customHeight="1" x14ac:dyDescent="0.25">
      <c r="A119" s="563" t="s">
        <v>166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3"/>
      <c r="AB119" s="543"/>
      <c r="AC119" s="543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61">
        <v>4680115880238</v>
      </c>
      <c r="E120" s="56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9"/>
      <c r="R120" s="569"/>
      <c r="S120" s="569"/>
      <c r="T120" s="570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5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66"/>
      <c r="P121" s="553" t="s">
        <v>71</v>
      </c>
      <c r="Q121" s="554"/>
      <c r="R121" s="554"/>
      <c r="S121" s="554"/>
      <c r="T121" s="554"/>
      <c r="U121" s="554"/>
      <c r="V121" s="555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hidden="1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66"/>
      <c r="P122" s="553" t="s">
        <v>71</v>
      </c>
      <c r="Q122" s="554"/>
      <c r="R122" s="554"/>
      <c r="S122" s="554"/>
      <c r="T122" s="554"/>
      <c r="U122" s="554"/>
      <c r="V122" s="555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hidden="1" customHeight="1" x14ac:dyDescent="0.25">
      <c r="A123" s="587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2"/>
      <c r="AB123" s="542"/>
      <c r="AC123" s="542"/>
    </row>
    <row r="124" spans="1:68" ht="14.25" hidden="1" customHeight="1" x14ac:dyDescent="0.25">
      <c r="A124" s="563" t="s">
        <v>101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3"/>
      <c r="AB124" s="543"/>
      <c r="AC124" s="543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61">
        <v>4680115882577</v>
      </c>
      <c r="E125" s="56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6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9"/>
      <c r="R125" s="569"/>
      <c r="S125" s="569"/>
      <c r="T125" s="570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61">
        <v>4680115882577</v>
      </c>
      <c r="E126" s="56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5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9"/>
      <c r="R126" s="569"/>
      <c r="S126" s="569"/>
      <c r="T126" s="570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5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66"/>
      <c r="P127" s="553" t="s">
        <v>71</v>
      </c>
      <c r="Q127" s="554"/>
      <c r="R127" s="554"/>
      <c r="S127" s="554"/>
      <c r="T127" s="554"/>
      <c r="U127" s="554"/>
      <c r="V127" s="555"/>
      <c r="W127" s="37" t="s">
        <v>72</v>
      </c>
      <c r="X127" s="549">
        <f>IFERROR(X125/H125,"0")+IFERROR(X126/H126,"0")</f>
        <v>0</v>
      </c>
      <c r="Y127" s="549">
        <f>IFERROR(Y125/H125,"0")+IFERROR(Y126/H126,"0")</f>
        <v>0</v>
      </c>
      <c r="Z127" s="549">
        <f>IFERROR(IF(Z125="",0,Z125),"0")+IFERROR(IF(Z126="",0,Z126),"0")</f>
        <v>0</v>
      </c>
      <c r="AA127" s="550"/>
      <c r="AB127" s="550"/>
      <c r="AC127" s="550"/>
    </row>
    <row r="128" spans="1:68" hidden="1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6"/>
      <c r="P128" s="553" t="s">
        <v>71</v>
      </c>
      <c r="Q128" s="554"/>
      <c r="R128" s="554"/>
      <c r="S128" s="554"/>
      <c r="T128" s="554"/>
      <c r="U128" s="554"/>
      <c r="V128" s="555"/>
      <c r="W128" s="37" t="s">
        <v>69</v>
      </c>
      <c r="X128" s="549">
        <f>IFERROR(SUM(X125:X126),"0")</f>
        <v>0</v>
      </c>
      <c r="Y128" s="549">
        <f>IFERROR(SUM(Y125:Y126),"0")</f>
        <v>0</v>
      </c>
      <c r="Z128" s="37"/>
      <c r="AA128" s="550"/>
      <c r="AB128" s="550"/>
      <c r="AC128" s="550"/>
    </row>
    <row r="129" spans="1:68" ht="14.25" hidden="1" customHeight="1" x14ac:dyDescent="0.25">
      <c r="A129" s="563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3"/>
      <c r="AB129" s="543"/>
      <c r="AC129" s="543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61">
        <v>4680115883444</v>
      </c>
      <c r="E130" s="56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9"/>
      <c r="R130" s="569"/>
      <c r="S130" s="569"/>
      <c r="T130" s="570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61">
        <v>4680115883444</v>
      </c>
      <c r="E131" s="56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9"/>
      <c r="R131" s="569"/>
      <c r="S131" s="569"/>
      <c r="T131" s="570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5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66"/>
      <c r="P132" s="553" t="s">
        <v>71</v>
      </c>
      <c r="Q132" s="554"/>
      <c r="R132" s="554"/>
      <c r="S132" s="554"/>
      <c r="T132" s="554"/>
      <c r="U132" s="554"/>
      <c r="V132" s="555"/>
      <c r="W132" s="37" t="s">
        <v>72</v>
      </c>
      <c r="X132" s="549">
        <f>IFERROR(X130/H130,"0")+IFERROR(X131/H131,"0")</f>
        <v>0</v>
      </c>
      <c r="Y132" s="549">
        <f>IFERROR(Y130/H130,"0")+IFERROR(Y131/H131,"0")</f>
        <v>0</v>
      </c>
      <c r="Z132" s="549">
        <f>IFERROR(IF(Z130="",0,Z130),"0")+IFERROR(IF(Z131="",0,Z131),"0")</f>
        <v>0</v>
      </c>
      <c r="AA132" s="550"/>
      <c r="AB132" s="550"/>
      <c r="AC132" s="550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66"/>
      <c r="P133" s="553" t="s">
        <v>71</v>
      </c>
      <c r="Q133" s="554"/>
      <c r="R133" s="554"/>
      <c r="S133" s="554"/>
      <c r="T133" s="554"/>
      <c r="U133" s="554"/>
      <c r="V133" s="555"/>
      <c r="W133" s="37" t="s">
        <v>69</v>
      </c>
      <c r="X133" s="549">
        <f>IFERROR(SUM(X130:X131),"0")</f>
        <v>0</v>
      </c>
      <c r="Y133" s="549">
        <f>IFERROR(SUM(Y130:Y131),"0")</f>
        <v>0</v>
      </c>
      <c r="Z133" s="37"/>
      <c r="AA133" s="550"/>
      <c r="AB133" s="550"/>
      <c r="AC133" s="550"/>
    </row>
    <row r="134" spans="1:68" ht="14.25" hidden="1" customHeight="1" x14ac:dyDescent="0.25">
      <c r="A134" s="563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3"/>
      <c r="AB134" s="543"/>
      <c r="AC134" s="543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61">
        <v>4680115882584</v>
      </c>
      <c r="E135" s="56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6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9"/>
      <c r="R135" s="569"/>
      <c r="S135" s="569"/>
      <c r="T135" s="570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61">
        <v>4680115882584</v>
      </c>
      <c r="E136" s="56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6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9"/>
      <c r="R136" s="569"/>
      <c r="S136" s="569"/>
      <c r="T136" s="570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5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66"/>
      <c r="P137" s="553" t="s">
        <v>71</v>
      </c>
      <c r="Q137" s="554"/>
      <c r="R137" s="554"/>
      <c r="S137" s="554"/>
      <c r="T137" s="554"/>
      <c r="U137" s="554"/>
      <c r="V137" s="555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66"/>
      <c r="P138" s="553" t="s">
        <v>71</v>
      </c>
      <c r="Q138" s="554"/>
      <c r="R138" s="554"/>
      <c r="S138" s="554"/>
      <c r="T138" s="554"/>
      <c r="U138" s="554"/>
      <c r="V138" s="555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hidden="1" customHeight="1" x14ac:dyDescent="0.25">
      <c r="A139" s="587" t="s">
        <v>99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2"/>
      <c r="AB139" s="542"/>
      <c r="AC139" s="542"/>
    </row>
    <row r="140" spans="1:68" ht="14.25" hidden="1" customHeight="1" x14ac:dyDescent="0.25">
      <c r="A140" s="563" t="s">
        <v>101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3"/>
      <c r="AB140" s="543"/>
      <c r="AC140" s="543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61">
        <v>4607091384604</v>
      </c>
      <c r="E141" s="56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9"/>
      <c r="R141" s="569"/>
      <c r="S141" s="569"/>
      <c r="T141" s="570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61">
        <v>4680115886810</v>
      </c>
      <c r="E142" s="56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784" t="s">
        <v>239</v>
      </c>
      <c r="Q142" s="569"/>
      <c r="R142" s="569"/>
      <c r="S142" s="569"/>
      <c r="T142" s="570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5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66"/>
      <c r="P143" s="553" t="s">
        <v>71</v>
      </c>
      <c r="Q143" s="554"/>
      <c r="R143" s="554"/>
      <c r="S143" s="554"/>
      <c r="T143" s="554"/>
      <c r="U143" s="554"/>
      <c r="V143" s="555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hidden="1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6"/>
      <c r="P144" s="553" t="s">
        <v>71</v>
      </c>
      <c r="Q144" s="554"/>
      <c r="R144" s="554"/>
      <c r="S144" s="554"/>
      <c r="T144" s="554"/>
      <c r="U144" s="554"/>
      <c r="V144" s="555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hidden="1" customHeight="1" x14ac:dyDescent="0.25">
      <c r="A145" s="563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3"/>
      <c r="AB145" s="543"/>
      <c r="AC145" s="543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61">
        <v>4607091387667</v>
      </c>
      <c r="E146" s="56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6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9"/>
      <c r="R146" s="569"/>
      <c r="S146" s="569"/>
      <c r="T146" s="570"/>
      <c r="U146" s="34"/>
      <c r="V146" s="34"/>
      <c r="W146" s="35" t="s">
        <v>69</v>
      </c>
      <c r="X146" s="547">
        <v>60</v>
      </c>
      <c r="Y146" s="548">
        <f>IFERROR(IF(X146="",0,CEILING((X146/$H146),1)*$H146),"")</f>
        <v>63</v>
      </c>
      <c r="Z146" s="36">
        <f>IFERROR(IF(Y146=0,"",ROUNDUP(Y146/H146,0)*0.01898),"")</f>
        <v>0.13286000000000001</v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63.900000000000006</v>
      </c>
      <c r="BN146" s="64">
        <f>IFERROR(Y146*I146/H146,"0")</f>
        <v>67.094999999999999</v>
      </c>
      <c r="BO146" s="64">
        <f>IFERROR(1/J146*(X146/H146),"0")</f>
        <v>0.10416666666666667</v>
      </c>
      <c r="BP146" s="64">
        <f>IFERROR(1/J146*(Y146/H146),"0")</f>
        <v>0.109375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61">
        <v>4607091387636</v>
      </c>
      <c r="E147" s="56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9"/>
      <c r="R147" s="569"/>
      <c r="S147" s="569"/>
      <c r="T147" s="570"/>
      <c r="U147" s="34"/>
      <c r="V147" s="34"/>
      <c r="W147" s="35" t="s">
        <v>69</v>
      </c>
      <c r="X147" s="547">
        <v>25</v>
      </c>
      <c r="Y147" s="548">
        <f>IFERROR(IF(X147="",0,CEILING((X147/$H147),1)*$H147),"")</f>
        <v>25.200000000000003</v>
      </c>
      <c r="Z147" s="36">
        <f>IFERROR(IF(Y147=0,"",ROUNDUP(Y147/H147,0)*0.00651),"")</f>
        <v>3.9059999999999997E-2</v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26.607142857142858</v>
      </c>
      <c r="BN147" s="64">
        <f>IFERROR(Y147*I147/H147,"0")</f>
        <v>26.82</v>
      </c>
      <c r="BO147" s="64">
        <f>IFERROR(1/J147*(X147/H147),"0")</f>
        <v>3.2705389848246995E-2</v>
      </c>
      <c r="BP147" s="64">
        <f>IFERROR(1/J147*(Y147/H147),"0")</f>
        <v>3.2967032967032968E-2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61">
        <v>4607091382426</v>
      </c>
      <c r="E148" s="56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8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9"/>
      <c r="R148" s="569"/>
      <c r="S148" s="569"/>
      <c r="T148" s="570"/>
      <c r="U148" s="34"/>
      <c r="V148" s="34"/>
      <c r="W148" s="35" t="s">
        <v>69</v>
      </c>
      <c r="X148" s="547">
        <v>150</v>
      </c>
      <c r="Y148" s="548">
        <f>IFERROR(IF(X148="",0,CEILING((X148/$H148),1)*$H148),"")</f>
        <v>153</v>
      </c>
      <c r="Z148" s="36">
        <f>IFERROR(IF(Y148=0,"",ROUNDUP(Y148/H148,0)*0.01898),"")</f>
        <v>0.32266</v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159.75000000000003</v>
      </c>
      <c r="BN148" s="64">
        <f>IFERROR(Y148*I148/H148,"0")</f>
        <v>162.94500000000002</v>
      </c>
      <c r="BO148" s="64">
        <f>IFERROR(1/J148*(X148/H148),"0")</f>
        <v>0.26041666666666669</v>
      </c>
      <c r="BP148" s="64">
        <f>IFERROR(1/J148*(Y148/H148),"0")</f>
        <v>0.265625</v>
      </c>
    </row>
    <row r="149" spans="1:68" x14ac:dyDescent="0.2">
      <c r="A149" s="565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6"/>
      <c r="P149" s="553" t="s">
        <v>71</v>
      </c>
      <c r="Q149" s="554"/>
      <c r="R149" s="554"/>
      <c r="S149" s="554"/>
      <c r="T149" s="554"/>
      <c r="U149" s="554"/>
      <c r="V149" s="555"/>
      <c r="W149" s="37" t="s">
        <v>72</v>
      </c>
      <c r="X149" s="549">
        <f>IFERROR(X146/H146,"0")+IFERROR(X147/H147,"0")+IFERROR(X148/H148,"0")</f>
        <v>29.285714285714288</v>
      </c>
      <c r="Y149" s="549">
        <f>IFERROR(Y146/H146,"0")+IFERROR(Y147/H147,"0")+IFERROR(Y148/H148,"0")</f>
        <v>30</v>
      </c>
      <c r="Z149" s="549">
        <f>IFERROR(IF(Z146="",0,Z146),"0")+IFERROR(IF(Z147="",0,Z147),"0")+IFERROR(IF(Z148="",0,Z148),"0")</f>
        <v>0.49458000000000002</v>
      </c>
      <c r="AA149" s="550"/>
      <c r="AB149" s="550"/>
      <c r="AC149" s="550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66"/>
      <c r="P150" s="553" t="s">
        <v>71</v>
      </c>
      <c r="Q150" s="554"/>
      <c r="R150" s="554"/>
      <c r="S150" s="554"/>
      <c r="T150" s="554"/>
      <c r="U150" s="554"/>
      <c r="V150" s="555"/>
      <c r="W150" s="37" t="s">
        <v>69</v>
      </c>
      <c r="X150" s="549">
        <f>IFERROR(SUM(X146:X148),"0")</f>
        <v>235</v>
      </c>
      <c r="Y150" s="549">
        <f>IFERROR(SUM(Y146:Y148),"0")</f>
        <v>241.2</v>
      </c>
      <c r="Z150" s="37"/>
      <c r="AA150" s="550"/>
      <c r="AB150" s="550"/>
      <c r="AC150" s="550"/>
    </row>
    <row r="151" spans="1:68" ht="27.75" hidden="1" customHeight="1" x14ac:dyDescent="0.2">
      <c r="A151" s="720" t="s">
        <v>250</v>
      </c>
      <c r="B151" s="721"/>
      <c r="C151" s="721"/>
      <c r="D151" s="721"/>
      <c r="E151" s="721"/>
      <c r="F151" s="721"/>
      <c r="G151" s="721"/>
      <c r="H151" s="721"/>
      <c r="I151" s="721"/>
      <c r="J151" s="721"/>
      <c r="K151" s="721"/>
      <c r="L151" s="721"/>
      <c r="M151" s="721"/>
      <c r="N151" s="721"/>
      <c r="O151" s="721"/>
      <c r="P151" s="721"/>
      <c r="Q151" s="721"/>
      <c r="R151" s="721"/>
      <c r="S151" s="721"/>
      <c r="T151" s="721"/>
      <c r="U151" s="721"/>
      <c r="V151" s="721"/>
      <c r="W151" s="721"/>
      <c r="X151" s="721"/>
      <c r="Y151" s="721"/>
      <c r="Z151" s="721"/>
      <c r="AA151" s="48"/>
      <c r="AB151" s="48"/>
      <c r="AC151" s="48"/>
    </row>
    <row r="152" spans="1:68" ht="16.5" hidden="1" customHeight="1" x14ac:dyDescent="0.25">
      <c r="A152" s="587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2"/>
      <c r="AB152" s="542"/>
      <c r="AC152" s="542"/>
    </row>
    <row r="153" spans="1:68" ht="14.25" hidden="1" customHeight="1" x14ac:dyDescent="0.25">
      <c r="A153" s="563" t="s">
        <v>136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3"/>
      <c r="AB153" s="543"/>
      <c r="AC153" s="543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61">
        <v>4680115886223</v>
      </c>
      <c r="E154" s="56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9"/>
      <c r="R154" s="569"/>
      <c r="S154" s="569"/>
      <c r="T154" s="570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5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66"/>
      <c r="P155" s="553" t="s">
        <v>71</v>
      </c>
      <c r="Q155" s="554"/>
      <c r="R155" s="554"/>
      <c r="S155" s="554"/>
      <c r="T155" s="554"/>
      <c r="U155" s="554"/>
      <c r="V155" s="555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hidden="1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6"/>
      <c r="P156" s="553" t="s">
        <v>71</v>
      </c>
      <c r="Q156" s="554"/>
      <c r="R156" s="554"/>
      <c r="S156" s="554"/>
      <c r="T156" s="554"/>
      <c r="U156" s="554"/>
      <c r="V156" s="555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hidden="1" customHeight="1" x14ac:dyDescent="0.25">
      <c r="A157" s="563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3"/>
      <c r="AB157" s="543"/>
      <c r="AC157" s="543"/>
    </row>
    <row r="158" spans="1:68" ht="27" hidden="1" customHeight="1" x14ac:dyDescent="0.25">
      <c r="A158" s="54" t="s">
        <v>255</v>
      </c>
      <c r="B158" s="54" t="s">
        <v>256</v>
      </c>
      <c r="C158" s="31">
        <v>4301031191</v>
      </c>
      <c r="D158" s="561">
        <v>4680115880993</v>
      </c>
      <c r="E158" s="56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9"/>
      <c r="R158" s="569"/>
      <c r="S158" s="569"/>
      <c r="T158" s="570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61">
        <v>4680115881761</v>
      </c>
      <c r="E159" s="56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9"/>
      <c r="R159" s="569"/>
      <c r="S159" s="569"/>
      <c r="T159" s="570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4301031201</v>
      </c>
      <c r="D160" s="561">
        <v>4680115881563</v>
      </c>
      <c r="E160" s="56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8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9"/>
      <c r="R160" s="569"/>
      <c r="S160" s="569"/>
      <c r="T160" s="570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61">
        <v>4680115880986</v>
      </c>
      <c r="E161" s="56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9"/>
      <c r="R161" s="569"/>
      <c r="S161" s="569"/>
      <c r="T161" s="570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61">
        <v>4680115881785</v>
      </c>
      <c r="E162" s="56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6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9"/>
      <c r="R162" s="569"/>
      <c r="S162" s="569"/>
      <c r="T162" s="570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61">
        <v>4680115886537</v>
      </c>
      <c r="E163" s="56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9"/>
      <c r="R163" s="569"/>
      <c r="S163" s="569"/>
      <c r="T163" s="570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272</v>
      </c>
      <c r="B164" s="54" t="s">
        <v>273</v>
      </c>
      <c r="C164" s="31">
        <v>4301031202</v>
      </c>
      <c r="D164" s="561">
        <v>4680115881679</v>
      </c>
      <c r="E164" s="56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6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9"/>
      <c r="R164" s="569"/>
      <c r="S164" s="569"/>
      <c r="T164" s="570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61">
        <v>4680115880191</v>
      </c>
      <c r="E165" s="56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9"/>
      <c r="R165" s="569"/>
      <c r="S165" s="569"/>
      <c r="T165" s="570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61">
        <v>4680115883963</v>
      </c>
      <c r="E166" s="56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9"/>
      <c r="R166" s="569"/>
      <c r="S166" s="569"/>
      <c r="T166" s="570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65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66"/>
      <c r="P167" s="553" t="s">
        <v>71</v>
      </c>
      <c r="Q167" s="554"/>
      <c r="R167" s="554"/>
      <c r="S167" s="554"/>
      <c r="T167" s="554"/>
      <c r="U167" s="554"/>
      <c r="V167" s="555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0</v>
      </c>
      <c r="Y167" s="549">
        <f>IFERROR(Y158/H158,"0")+IFERROR(Y159/H159,"0")+IFERROR(Y160/H160,"0")+IFERROR(Y161/H161,"0")+IFERROR(Y162/H162,"0")+IFERROR(Y163/H163,"0")+IFERROR(Y164/H164,"0")+IFERROR(Y165/H165,"0")+IFERROR(Y166/H166,"0")</f>
        <v>0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50"/>
      <c r="AB167" s="550"/>
      <c r="AC167" s="550"/>
    </row>
    <row r="168" spans="1:68" hidden="1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66"/>
      <c r="P168" s="553" t="s">
        <v>71</v>
      </c>
      <c r="Q168" s="554"/>
      <c r="R168" s="554"/>
      <c r="S168" s="554"/>
      <c r="T168" s="554"/>
      <c r="U168" s="554"/>
      <c r="V168" s="555"/>
      <c r="W168" s="37" t="s">
        <v>69</v>
      </c>
      <c r="X168" s="549">
        <f>IFERROR(SUM(X158:X166),"0")</f>
        <v>0</v>
      </c>
      <c r="Y168" s="549">
        <f>IFERROR(SUM(Y158:Y166),"0")</f>
        <v>0</v>
      </c>
      <c r="Z168" s="37"/>
      <c r="AA168" s="550"/>
      <c r="AB168" s="550"/>
      <c r="AC168" s="550"/>
    </row>
    <row r="169" spans="1:68" ht="14.25" hidden="1" customHeight="1" x14ac:dyDescent="0.25">
      <c r="A169" s="563" t="s">
        <v>93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3"/>
      <c r="AB169" s="543"/>
      <c r="AC169" s="543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61">
        <v>4680115886780</v>
      </c>
      <c r="E170" s="56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8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9"/>
      <c r="R170" s="569"/>
      <c r="S170" s="569"/>
      <c r="T170" s="570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61">
        <v>4680115886742</v>
      </c>
      <c r="E171" s="56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8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9"/>
      <c r="R171" s="569"/>
      <c r="S171" s="569"/>
      <c r="T171" s="570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61">
        <v>4680115886766</v>
      </c>
      <c r="E172" s="56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86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9"/>
      <c r="R172" s="569"/>
      <c r="S172" s="569"/>
      <c r="T172" s="570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5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6"/>
      <c r="P173" s="553" t="s">
        <v>71</v>
      </c>
      <c r="Q173" s="554"/>
      <c r="R173" s="554"/>
      <c r="S173" s="554"/>
      <c r="T173" s="554"/>
      <c r="U173" s="554"/>
      <c r="V173" s="555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hidden="1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66"/>
      <c r="P174" s="553" t="s">
        <v>71</v>
      </c>
      <c r="Q174" s="554"/>
      <c r="R174" s="554"/>
      <c r="S174" s="554"/>
      <c r="T174" s="554"/>
      <c r="U174" s="554"/>
      <c r="V174" s="555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hidden="1" customHeight="1" x14ac:dyDescent="0.25">
      <c r="A175" s="563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3"/>
      <c r="AB175" s="543"/>
      <c r="AC175" s="543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61">
        <v>4680115886797</v>
      </c>
      <c r="E176" s="56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65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9"/>
      <c r="R176" s="569"/>
      <c r="S176" s="569"/>
      <c r="T176" s="570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5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66"/>
      <c r="P177" s="553" t="s">
        <v>71</v>
      </c>
      <c r="Q177" s="554"/>
      <c r="R177" s="554"/>
      <c r="S177" s="554"/>
      <c r="T177" s="554"/>
      <c r="U177" s="554"/>
      <c r="V177" s="555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66"/>
      <c r="P178" s="553" t="s">
        <v>71</v>
      </c>
      <c r="Q178" s="554"/>
      <c r="R178" s="554"/>
      <c r="S178" s="554"/>
      <c r="T178" s="554"/>
      <c r="U178" s="554"/>
      <c r="V178" s="555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hidden="1" customHeight="1" x14ac:dyDescent="0.25">
      <c r="A179" s="587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2"/>
      <c r="AB179" s="542"/>
      <c r="AC179" s="542"/>
    </row>
    <row r="180" spans="1:68" ht="14.25" hidden="1" customHeight="1" x14ac:dyDescent="0.25">
      <c r="A180" s="563" t="s">
        <v>101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3"/>
      <c r="AB180" s="543"/>
      <c r="AC180" s="543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61">
        <v>4680115881402</v>
      </c>
      <c r="E181" s="56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6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9"/>
      <c r="R181" s="569"/>
      <c r="S181" s="569"/>
      <c r="T181" s="570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61">
        <v>4680115881396</v>
      </c>
      <c r="E182" s="56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7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9"/>
      <c r="R182" s="569"/>
      <c r="S182" s="569"/>
      <c r="T182" s="570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5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6"/>
      <c r="P183" s="553" t="s">
        <v>71</v>
      </c>
      <c r="Q183" s="554"/>
      <c r="R183" s="554"/>
      <c r="S183" s="554"/>
      <c r="T183" s="554"/>
      <c r="U183" s="554"/>
      <c r="V183" s="555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hidden="1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6"/>
      <c r="P184" s="553" t="s">
        <v>71</v>
      </c>
      <c r="Q184" s="554"/>
      <c r="R184" s="554"/>
      <c r="S184" s="554"/>
      <c r="T184" s="554"/>
      <c r="U184" s="554"/>
      <c r="V184" s="555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hidden="1" customHeight="1" x14ac:dyDescent="0.25">
      <c r="A185" s="563" t="s">
        <v>136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3"/>
      <c r="AB185" s="543"/>
      <c r="AC185" s="543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61">
        <v>4680115882935</v>
      </c>
      <c r="E186" s="56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6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9"/>
      <c r="R186" s="569"/>
      <c r="S186" s="569"/>
      <c r="T186" s="570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61">
        <v>4680115880764</v>
      </c>
      <c r="E187" s="56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9"/>
      <c r="R187" s="569"/>
      <c r="S187" s="569"/>
      <c r="T187" s="570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5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66"/>
      <c r="P188" s="553" t="s">
        <v>71</v>
      </c>
      <c r="Q188" s="554"/>
      <c r="R188" s="554"/>
      <c r="S188" s="554"/>
      <c r="T188" s="554"/>
      <c r="U188" s="554"/>
      <c r="V188" s="555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hidden="1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6"/>
      <c r="P189" s="553" t="s">
        <v>71</v>
      </c>
      <c r="Q189" s="554"/>
      <c r="R189" s="554"/>
      <c r="S189" s="554"/>
      <c r="T189" s="554"/>
      <c r="U189" s="554"/>
      <c r="V189" s="555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hidden="1" customHeight="1" x14ac:dyDescent="0.25">
      <c r="A190" s="563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3"/>
      <c r="AB190" s="543"/>
      <c r="AC190" s="543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61">
        <v>4680115882683</v>
      </c>
      <c r="E191" s="56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9"/>
      <c r="R191" s="569"/>
      <c r="S191" s="569"/>
      <c r="T191" s="570"/>
      <c r="U191" s="34"/>
      <c r="V191" s="34"/>
      <c r="W191" s="35" t="s">
        <v>69</v>
      </c>
      <c r="X191" s="547">
        <v>100</v>
      </c>
      <c r="Y191" s="548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61">
        <v>4680115882690</v>
      </c>
      <c r="E192" s="56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8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9"/>
      <c r="R192" s="569"/>
      <c r="S192" s="569"/>
      <c r="T192" s="570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61">
        <v>4680115882669</v>
      </c>
      <c r="E193" s="56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9"/>
      <c r="R193" s="569"/>
      <c r="S193" s="569"/>
      <c r="T193" s="570"/>
      <c r="U193" s="34"/>
      <c r="V193" s="34"/>
      <c r="W193" s="35" t="s">
        <v>69</v>
      </c>
      <c r="X193" s="547">
        <v>250</v>
      </c>
      <c r="Y193" s="548">
        <f t="shared" si="10"/>
        <v>253.8</v>
      </c>
      <c r="Z193" s="36">
        <f>IFERROR(IF(Y193=0,"",ROUNDUP(Y193/H193,0)*0.00902),"")</f>
        <v>0.42393999999999998</v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259.72222222222223</v>
      </c>
      <c r="BN193" s="64">
        <f t="shared" si="12"/>
        <v>263.67</v>
      </c>
      <c r="BO193" s="64">
        <f t="shared" si="13"/>
        <v>0.35072951739618402</v>
      </c>
      <c r="BP193" s="64">
        <f t="shared" si="14"/>
        <v>0.35606060606060608</v>
      </c>
    </row>
    <row r="194" spans="1:68" ht="27" hidden="1" customHeight="1" x14ac:dyDescent="0.25">
      <c r="A194" s="54" t="s">
        <v>312</v>
      </c>
      <c r="B194" s="54" t="s">
        <v>313</v>
      </c>
      <c r="C194" s="31">
        <v>4301031221</v>
      </c>
      <c r="D194" s="561">
        <v>4680115882676</v>
      </c>
      <c r="E194" s="56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8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9"/>
      <c r="R194" s="569"/>
      <c r="S194" s="569"/>
      <c r="T194" s="570"/>
      <c r="U194" s="34"/>
      <c r="V194" s="34"/>
      <c r="W194" s="35" t="s">
        <v>69</v>
      </c>
      <c r="X194" s="547">
        <v>0</v>
      </c>
      <c r="Y194" s="548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315</v>
      </c>
      <c r="B195" s="54" t="s">
        <v>316</v>
      </c>
      <c r="C195" s="31">
        <v>4301031223</v>
      </c>
      <c r="D195" s="561">
        <v>4680115884014</v>
      </c>
      <c r="E195" s="56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7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9"/>
      <c r="R195" s="569"/>
      <c r="S195" s="569"/>
      <c r="T195" s="570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4301031222</v>
      </c>
      <c r="D196" s="561">
        <v>4680115884007</v>
      </c>
      <c r="E196" s="56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64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9"/>
      <c r="R196" s="569"/>
      <c r="S196" s="569"/>
      <c r="T196" s="570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61">
        <v>4680115884038</v>
      </c>
      <c r="E197" s="56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9"/>
      <c r="R197" s="569"/>
      <c r="S197" s="569"/>
      <c r="T197" s="570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4301031225</v>
      </c>
      <c r="D198" s="561">
        <v>4680115884021</v>
      </c>
      <c r="E198" s="56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6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9"/>
      <c r="R198" s="569"/>
      <c r="S198" s="569"/>
      <c r="T198" s="570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5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66"/>
      <c r="P199" s="553" t="s">
        <v>71</v>
      </c>
      <c r="Q199" s="554"/>
      <c r="R199" s="554"/>
      <c r="S199" s="554"/>
      <c r="T199" s="554"/>
      <c r="U199" s="554"/>
      <c r="V199" s="555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64.81481481481481</v>
      </c>
      <c r="Y199" s="549">
        <f>IFERROR(Y191/H191,"0")+IFERROR(Y192/H192,"0")+IFERROR(Y193/H193,"0")+IFERROR(Y194/H194,"0")+IFERROR(Y195/H195,"0")+IFERROR(Y196/H196,"0")+IFERROR(Y197/H197,"0")+IFERROR(Y198/H198,"0")</f>
        <v>66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0.59531999999999996</v>
      </c>
      <c r="AA199" s="550"/>
      <c r="AB199" s="550"/>
      <c r="AC199" s="550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66"/>
      <c r="P200" s="553" t="s">
        <v>71</v>
      </c>
      <c r="Q200" s="554"/>
      <c r="R200" s="554"/>
      <c r="S200" s="554"/>
      <c r="T200" s="554"/>
      <c r="U200" s="554"/>
      <c r="V200" s="555"/>
      <c r="W200" s="37" t="s">
        <v>69</v>
      </c>
      <c r="X200" s="549">
        <f>IFERROR(SUM(X191:X198),"0")</f>
        <v>350</v>
      </c>
      <c r="Y200" s="549">
        <f>IFERROR(SUM(Y191:Y198),"0")</f>
        <v>356.40000000000003</v>
      </c>
      <c r="Z200" s="37"/>
      <c r="AA200" s="550"/>
      <c r="AB200" s="550"/>
      <c r="AC200" s="550"/>
    </row>
    <row r="201" spans="1:68" ht="14.25" hidden="1" customHeight="1" x14ac:dyDescent="0.25">
      <c r="A201" s="563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3"/>
      <c r="AB201" s="543"/>
      <c r="AC201" s="543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61">
        <v>4680115881594</v>
      </c>
      <c r="E202" s="56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5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9"/>
      <c r="R202" s="569"/>
      <c r="S202" s="569"/>
      <c r="T202" s="570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61">
        <v>4680115881617</v>
      </c>
      <c r="E203" s="56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9"/>
      <c r="R203" s="569"/>
      <c r="S203" s="569"/>
      <c r="T203" s="570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61">
        <v>4680115880573</v>
      </c>
      <c r="E204" s="56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9"/>
      <c r="R204" s="569"/>
      <c r="S204" s="569"/>
      <c r="T204" s="570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4301051407</v>
      </c>
      <c r="D205" s="561">
        <v>4680115882195</v>
      </c>
      <c r="E205" s="56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9"/>
      <c r="R205" s="569"/>
      <c r="S205" s="569"/>
      <c r="T205" s="570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61">
        <v>4680115882607</v>
      </c>
      <c r="E206" s="56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9"/>
      <c r="R206" s="569"/>
      <c r="S206" s="569"/>
      <c r="T206" s="570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337</v>
      </c>
      <c r="B207" s="54" t="s">
        <v>338</v>
      </c>
      <c r="C207" s="31">
        <v>4301051666</v>
      </c>
      <c r="D207" s="561">
        <v>4680115880092</v>
      </c>
      <c r="E207" s="56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9"/>
      <c r="R207" s="569"/>
      <c r="S207" s="569"/>
      <c r="T207" s="570"/>
      <c r="U207" s="34"/>
      <c r="V207" s="34"/>
      <c r="W207" s="35" t="s">
        <v>69</v>
      </c>
      <c r="X207" s="547">
        <v>0</v>
      </c>
      <c r="Y207" s="548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61">
        <v>4680115880221</v>
      </c>
      <c r="E208" s="56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9"/>
      <c r="R208" s="569"/>
      <c r="S208" s="569"/>
      <c r="T208" s="570"/>
      <c r="U208" s="34"/>
      <c r="V208" s="34"/>
      <c r="W208" s="35" t="s">
        <v>69</v>
      </c>
      <c r="X208" s="547">
        <v>0</v>
      </c>
      <c r="Y208" s="548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4301051945</v>
      </c>
      <c r="D209" s="561">
        <v>4680115880504</v>
      </c>
      <c r="E209" s="56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9"/>
      <c r="R209" s="569"/>
      <c r="S209" s="569"/>
      <c r="T209" s="570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344</v>
      </c>
      <c r="B210" s="54" t="s">
        <v>345</v>
      </c>
      <c r="C210" s="31">
        <v>4301051410</v>
      </c>
      <c r="D210" s="561">
        <v>4680115882164</v>
      </c>
      <c r="E210" s="56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7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9"/>
      <c r="R210" s="569"/>
      <c r="S210" s="569"/>
      <c r="T210" s="570"/>
      <c r="U210" s="34"/>
      <c r="V210" s="34"/>
      <c r="W210" s="35" t="s">
        <v>69</v>
      </c>
      <c r="X210" s="547">
        <v>0</v>
      </c>
      <c r="Y210" s="548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65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66"/>
      <c r="P211" s="553" t="s">
        <v>71</v>
      </c>
      <c r="Q211" s="554"/>
      <c r="R211" s="554"/>
      <c r="S211" s="554"/>
      <c r="T211" s="554"/>
      <c r="U211" s="554"/>
      <c r="V211" s="555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0</v>
      </c>
      <c r="Y211" s="549">
        <f>IFERROR(Y202/H202,"0")+IFERROR(Y203/H203,"0")+IFERROR(Y204/H204,"0")+IFERROR(Y205/H205,"0")+IFERROR(Y206/H206,"0")+IFERROR(Y207/H207,"0")+IFERROR(Y208/H208,"0")+IFERROR(Y209/H209,"0")+IFERROR(Y210/H210,"0")</f>
        <v>0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50"/>
      <c r="AB211" s="550"/>
      <c r="AC211" s="550"/>
    </row>
    <row r="212" spans="1:68" hidden="1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66"/>
      <c r="P212" s="553" t="s">
        <v>71</v>
      </c>
      <c r="Q212" s="554"/>
      <c r="R212" s="554"/>
      <c r="S212" s="554"/>
      <c r="T212" s="554"/>
      <c r="U212" s="554"/>
      <c r="V212" s="555"/>
      <c r="W212" s="37" t="s">
        <v>69</v>
      </c>
      <c r="X212" s="549">
        <f>IFERROR(SUM(X202:X210),"0")</f>
        <v>0</v>
      </c>
      <c r="Y212" s="549">
        <f>IFERROR(SUM(Y202:Y210),"0")</f>
        <v>0</v>
      </c>
      <c r="Z212" s="37"/>
      <c r="AA212" s="550"/>
      <c r="AB212" s="550"/>
      <c r="AC212" s="550"/>
    </row>
    <row r="213" spans="1:68" ht="14.25" hidden="1" customHeight="1" x14ac:dyDescent="0.25">
      <c r="A213" s="563" t="s">
        <v>166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3"/>
      <c r="AB213" s="543"/>
      <c r="AC213" s="543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61">
        <v>4680115880818</v>
      </c>
      <c r="E214" s="56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6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9"/>
      <c r="R214" s="569"/>
      <c r="S214" s="569"/>
      <c r="T214" s="570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61">
        <v>4680115880801</v>
      </c>
      <c r="E215" s="56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9"/>
      <c r="R215" s="569"/>
      <c r="S215" s="569"/>
      <c r="T215" s="570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65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66"/>
      <c r="P216" s="553" t="s">
        <v>71</v>
      </c>
      <c r="Q216" s="554"/>
      <c r="R216" s="554"/>
      <c r="S216" s="554"/>
      <c r="T216" s="554"/>
      <c r="U216" s="554"/>
      <c r="V216" s="555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hidden="1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6"/>
      <c r="P217" s="553" t="s">
        <v>71</v>
      </c>
      <c r="Q217" s="554"/>
      <c r="R217" s="554"/>
      <c r="S217" s="554"/>
      <c r="T217" s="554"/>
      <c r="U217" s="554"/>
      <c r="V217" s="555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hidden="1" customHeight="1" x14ac:dyDescent="0.25">
      <c r="A218" s="587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2"/>
      <c r="AB218" s="542"/>
      <c r="AC218" s="542"/>
    </row>
    <row r="219" spans="1:68" ht="14.25" hidden="1" customHeight="1" x14ac:dyDescent="0.25">
      <c r="A219" s="563" t="s">
        <v>101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3"/>
      <c r="AB219" s="543"/>
      <c r="AC219" s="543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61">
        <v>4680115887282</v>
      </c>
      <c r="E220" s="56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862" t="s">
        <v>355</v>
      </c>
      <c r="Q220" s="569"/>
      <c r="R220" s="569"/>
      <c r="S220" s="569"/>
      <c r="T220" s="570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61">
        <v>4680115884137</v>
      </c>
      <c r="E221" s="56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8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9"/>
      <c r="R221" s="569"/>
      <c r="S221" s="569"/>
      <c r="T221" s="570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61">
        <v>4680115884236</v>
      </c>
      <c r="E222" s="56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6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9"/>
      <c r="R222" s="569"/>
      <c r="S222" s="569"/>
      <c r="T222" s="570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61">
        <v>4680115884175</v>
      </c>
      <c r="E223" s="56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8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9"/>
      <c r="R223" s="569"/>
      <c r="S223" s="569"/>
      <c r="T223" s="570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61">
        <v>4680115884144</v>
      </c>
      <c r="E224" s="56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8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9"/>
      <c r="R224" s="569"/>
      <c r="S224" s="569"/>
      <c r="T224" s="570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61">
        <v>4680115884144</v>
      </c>
      <c r="E225" s="56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69"/>
      <c r="R225" s="569"/>
      <c r="S225" s="569"/>
      <c r="T225" s="570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61">
        <v>4680115886551</v>
      </c>
      <c r="E226" s="56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9"/>
      <c r="R226" s="569"/>
      <c r="S226" s="569"/>
      <c r="T226" s="570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61">
        <v>4680115884182</v>
      </c>
      <c r="E227" s="56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9"/>
      <c r="R227" s="569"/>
      <c r="S227" s="569"/>
      <c r="T227" s="570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61">
        <v>4680115884205</v>
      </c>
      <c r="E228" s="56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6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9"/>
      <c r="R228" s="569"/>
      <c r="S228" s="569"/>
      <c r="T228" s="570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61">
        <v>4680115884205</v>
      </c>
      <c r="E229" s="56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6" t="s">
        <v>377</v>
      </c>
      <c r="Q229" s="569"/>
      <c r="R229" s="569"/>
      <c r="S229" s="569"/>
      <c r="T229" s="570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5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66"/>
      <c r="P230" s="553" t="s">
        <v>71</v>
      </c>
      <c r="Q230" s="554"/>
      <c r="R230" s="554"/>
      <c r="S230" s="554"/>
      <c r="T230" s="554"/>
      <c r="U230" s="554"/>
      <c r="V230" s="555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hidden="1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66"/>
      <c r="P231" s="553" t="s">
        <v>71</v>
      </c>
      <c r="Q231" s="554"/>
      <c r="R231" s="554"/>
      <c r="S231" s="554"/>
      <c r="T231" s="554"/>
      <c r="U231" s="554"/>
      <c r="V231" s="555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hidden="1" customHeight="1" x14ac:dyDescent="0.25">
      <c r="A232" s="563" t="s">
        <v>136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3"/>
      <c r="AB232" s="543"/>
      <c r="AC232" s="543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61">
        <v>4680115885981</v>
      </c>
      <c r="E233" s="56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9"/>
      <c r="R233" s="569"/>
      <c r="S233" s="569"/>
      <c r="T233" s="570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5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66"/>
      <c r="P234" s="553" t="s">
        <v>71</v>
      </c>
      <c r="Q234" s="554"/>
      <c r="R234" s="554"/>
      <c r="S234" s="554"/>
      <c r="T234" s="554"/>
      <c r="U234" s="554"/>
      <c r="V234" s="555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hidden="1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66"/>
      <c r="P235" s="553" t="s">
        <v>71</v>
      </c>
      <c r="Q235" s="554"/>
      <c r="R235" s="554"/>
      <c r="S235" s="554"/>
      <c r="T235" s="554"/>
      <c r="U235" s="554"/>
      <c r="V235" s="555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hidden="1" customHeight="1" x14ac:dyDescent="0.25">
      <c r="A236" s="563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3"/>
      <c r="AB236" s="543"/>
      <c r="AC236" s="543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61">
        <v>4680115886803</v>
      </c>
      <c r="E237" s="56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82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69"/>
      <c r="R237" s="569"/>
      <c r="S237" s="569"/>
      <c r="T237" s="570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5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66"/>
      <c r="P238" s="553" t="s">
        <v>71</v>
      </c>
      <c r="Q238" s="554"/>
      <c r="R238" s="554"/>
      <c r="S238" s="554"/>
      <c r="T238" s="554"/>
      <c r="U238" s="554"/>
      <c r="V238" s="555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hidden="1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66"/>
      <c r="P239" s="553" t="s">
        <v>71</v>
      </c>
      <c r="Q239" s="554"/>
      <c r="R239" s="554"/>
      <c r="S239" s="554"/>
      <c r="T239" s="554"/>
      <c r="U239" s="554"/>
      <c r="V239" s="555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hidden="1" customHeight="1" x14ac:dyDescent="0.25">
      <c r="A240" s="563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3"/>
      <c r="AB240" s="543"/>
      <c r="AC240" s="543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61">
        <v>4680115886704</v>
      </c>
      <c r="E241" s="56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66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9"/>
      <c r="R241" s="569"/>
      <c r="S241" s="569"/>
      <c r="T241" s="570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61">
        <v>4680115886681</v>
      </c>
      <c r="E242" s="56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81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69"/>
      <c r="R242" s="569"/>
      <c r="S242" s="569"/>
      <c r="T242" s="570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61">
        <v>4680115886735</v>
      </c>
      <c r="E243" s="56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58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9"/>
      <c r="R243" s="569"/>
      <c r="S243" s="569"/>
      <c r="T243" s="570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61">
        <v>4680115886728</v>
      </c>
      <c r="E244" s="56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9"/>
      <c r="R244" s="569"/>
      <c r="S244" s="569"/>
      <c r="T244" s="570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61">
        <v>4680115886711</v>
      </c>
      <c r="E245" s="56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6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5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66"/>
      <c r="P246" s="553" t="s">
        <v>71</v>
      </c>
      <c r="Q246" s="554"/>
      <c r="R246" s="554"/>
      <c r="S246" s="554"/>
      <c r="T246" s="554"/>
      <c r="U246" s="554"/>
      <c r="V246" s="555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hidden="1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66"/>
      <c r="P247" s="553" t="s">
        <v>71</v>
      </c>
      <c r="Q247" s="554"/>
      <c r="R247" s="554"/>
      <c r="S247" s="554"/>
      <c r="T247" s="554"/>
      <c r="U247" s="554"/>
      <c r="V247" s="555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hidden="1" customHeight="1" x14ac:dyDescent="0.25">
      <c r="A248" s="587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2"/>
      <c r="AB248" s="542"/>
      <c r="AC248" s="542"/>
    </row>
    <row r="249" spans="1:68" ht="14.25" hidden="1" customHeight="1" x14ac:dyDescent="0.25">
      <c r="A249" s="563" t="s">
        <v>101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3"/>
      <c r="AB249" s="543"/>
      <c r="AC249" s="543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61">
        <v>4680115885837</v>
      </c>
      <c r="E250" s="56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80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9"/>
      <c r="R250" s="569"/>
      <c r="S250" s="569"/>
      <c r="T250" s="570"/>
      <c r="U250" s="34"/>
      <c r="V250" s="34"/>
      <c r="W250" s="35" t="s">
        <v>69</v>
      </c>
      <c r="X250" s="547">
        <v>150</v>
      </c>
      <c r="Y250" s="548">
        <f>IFERROR(IF(X250="",0,CEILING((X250/$H250),1)*$H250),"")</f>
        <v>151.20000000000002</v>
      </c>
      <c r="Z250" s="36">
        <f>IFERROR(IF(Y250=0,"",ROUNDUP(Y250/H250,0)*0.01898),"")</f>
        <v>0.26572000000000001</v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156.04166666666666</v>
      </c>
      <c r="BN250" s="64">
        <f>IFERROR(Y250*I250/H250,"0")</f>
        <v>157.29000000000002</v>
      </c>
      <c r="BO250" s="64">
        <f>IFERROR(1/J250*(X250/H250),"0")</f>
        <v>0.21701388888888887</v>
      </c>
      <c r="BP250" s="64">
        <f>IFERROR(1/J250*(Y250/H250),"0")</f>
        <v>0.21875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61">
        <v>4680115885851</v>
      </c>
      <c r="E251" s="56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0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61">
        <v>4680115885806</v>
      </c>
      <c r="E252" s="56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8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69</v>
      </c>
      <c r="X252" s="547">
        <v>600</v>
      </c>
      <c r="Y252" s="548">
        <f>IFERROR(IF(X252="",0,CEILING((X252/$H252),1)*$H252),"")</f>
        <v>604.80000000000007</v>
      </c>
      <c r="Z252" s="36">
        <f>IFERROR(IF(Y252=0,"",ROUNDUP(Y252/H252,0)*0.01898),"")</f>
        <v>1.06288</v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624.16666666666663</v>
      </c>
      <c r="BN252" s="64">
        <f>IFERROR(Y252*I252/H252,"0")</f>
        <v>629.16000000000008</v>
      </c>
      <c r="BO252" s="64">
        <f>IFERROR(1/J252*(X252/H252),"0")</f>
        <v>0.86805555555555547</v>
      </c>
      <c r="BP252" s="64">
        <f>IFERROR(1/J252*(Y252/H252),"0")</f>
        <v>0.875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61">
        <v>4680115885844</v>
      </c>
      <c r="E253" s="56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9"/>
      <c r="R253" s="569"/>
      <c r="S253" s="569"/>
      <c r="T253" s="570"/>
      <c r="U253" s="34"/>
      <c r="V253" s="34"/>
      <c r="W253" s="35" t="s">
        <v>69</v>
      </c>
      <c r="X253" s="547">
        <v>40</v>
      </c>
      <c r="Y253" s="548">
        <f>IFERROR(IF(X253="",0,CEILING((X253/$H253),1)*$H253),"")</f>
        <v>40</v>
      </c>
      <c r="Z253" s="36">
        <f>IFERROR(IF(Y253=0,"",ROUNDUP(Y253/H253,0)*0.00902),"")</f>
        <v>9.0200000000000002E-2</v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42.1</v>
      </c>
      <c r="BN253" s="64">
        <f>IFERROR(Y253*I253/H253,"0")</f>
        <v>42.1</v>
      </c>
      <c r="BO253" s="64">
        <f>IFERROR(1/J253*(X253/H253),"0")</f>
        <v>7.575757575757576E-2</v>
      </c>
      <c r="BP253" s="64">
        <f>IFERROR(1/J253*(Y253/H253),"0")</f>
        <v>7.575757575757576E-2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61">
        <v>4680115885820</v>
      </c>
      <c r="E254" s="56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69</v>
      </c>
      <c r="X254" s="547">
        <v>80</v>
      </c>
      <c r="Y254" s="548">
        <f>IFERROR(IF(X254="",0,CEILING((X254/$H254),1)*$H254),"")</f>
        <v>80</v>
      </c>
      <c r="Z254" s="36">
        <f>IFERROR(IF(Y254=0,"",ROUNDUP(Y254/H254,0)*0.00902),"")</f>
        <v>0.1804</v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84.2</v>
      </c>
      <c r="BN254" s="64">
        <f>IFERROR(Y254*I254/H254,"0")</f>
        <v>84.2</v>
      </c>
      <c r="BO254" s="64">
        <f>IFERROR(1/J254*(X254/H254),"0")</f>
        <v>0.15151515151515152</v>
      </c>
      <c r="BP254" s="64">
        <f>IFERROR(1/J254*(Y254/H254),"0")</f>
        <v>0.15151515151515152</v>
      </c>
    </row>
    <row r="255" spans="1:68" x14ac:dyDescent="0.2">
      <c r="A255" s="565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66"/>
      <c r="P255" s="553" t="s">
        <v>71</v>
      </c>
      <c r="Q255" s="554"/>
      <c r="R255" s="554"/>
      <c r="S255" s="554"/>
      <c r="T255" s="554"/>
      <c r="U255" s="554"/>
      <c r="V255" s="555"/>
      <c r="W255" s="37" t="s">
        <v>72</v>
      </c>
      <c r="X255" s="549">
        <f>IFERROR(X250/H250,"0")+IFERROR(X251/H251,"0")+IFERROR(X252/H252,"0")+IFERROR(X253/H253,"0")+IFERROR(X254/H254,"0")</f>
        <v>99.444444444444443</v>
      </c>
      <c r="Y255" s="549">
        <f>IFERROR(Y250/H250,"0")+IFERROR(Y251/H251,"0")+IFERROR(Y252/H252,"0")+IFERROR(Y253/H253,"0")+IFERROR(Y254/H254,"0")</f>
        <v>100</v>
      </c>
      <c r="Z255" s="549">
        <f>IFERROR(IF(Z250="",0,Z250),"0")+IFERROR(IF(Z251="",0,Z251),"0")+IFERROR(IF(Z252="",0,Z252),"0")+IFERROR(IF(Z253="",0,Z253),"0")+IFERROR(IF(Z254="",0,Z254),"0")</f>
        <v>1.5992000000000002</v>
      </c>
      <c r="AA255" s="550"/>
      <c r="AB255" s="550"/>
      <c r="AC255" s="550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66"/>
      <c r="P256" s="553" t="s">
        <v>71</v>
      </c>
      <c r="Q256" s="554"/>
      <c r="R256" s="554"/>
      <c r="S256" s="554"/>
      <c r="T256" s="554"/>
      <c r="U256" s="554"/>
      <c r="V256" s="555"/>
      <c r="W256" s="37" t="s">
        <v>69</v>
      </c>
      <c r="X256" s="549">
        <f>IFERROR(SUM(X250:X254),"0")</f>
        <v>870</v>
      </c>
      <c r="Y256" s="549">
        <f>IFERROR(SUM(Y250:Y254),"0")</f>
        <v>876.00000000000011</v>
      </c>
      <c r="Z256" s="37"/>
      <c r="AA256" s="550"/>
      <c r="AB256" s="550"/>
      <c r="AC256" s="550"/>
    </row>
    <row r="257" spans="1:68" ht="16.5" hidden="1" customHeight="1" x14ac:dyDescent="0.25">
      <c r="A257" s="587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2"/>
      <c r="AB257" s="542"/>
      <c r="AC257" s="542"/>
    </row>
    <row r="258" spans="1:68" ht="14.25" hidden="1" customHeight="1" x14ac:dyDescent="0.25">
      <c r="A258" s="563" t="s">
        <v>101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3"/>
      <c r="AB258" s="543"/>
      <c r="AC258" s="543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61">
        <v>4607091383423</v>
      </c>
      <c r="E259" s="56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8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9"/>
      <c r="R259" s="569"/>
      <c r="S259" s="569"/>
      <c r="T259" s="570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61">
        <v>4680115886957</v>
      </c>
      <c r="E260" s="56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6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69"/>
      <c r="R260" s="569"/>
      <c r="S260" s="569"/>
      <c r="T260" s="570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61">
        <v>4680115885660</v>
      </c>
      <c r="E261" s="56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2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9"/>
      <c r="R261" s="569"/>
      <c r="S261" s="569"/>
      <c r="T261" s="570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61">
        <v>4680115886773</v>
      </c>
      <c r="E262" s="56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63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69"/>
      <c r="R262" s="569"/>
      <c r="S262" s="569"/>
      <c r="T262" s="570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5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66"/>
      <c r="P263" s="553" t="s">
        <v>71</v>
      </c>
      <c r="Q263" s="554"/>
      <c r="R263" s="554"/>
      <c r="S263" s="554"/>
      <c r="T263" s="554"/>
      <c r="U263" s="554"/>
      <c r="V263" s="555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hidden="1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66"/>
      <c r="P264" s="553" t="s">
        <v>71</v>
      </c>
      <c r="Q264" s="554"/>
      <c r="R264" s="554"/>
      <c r="S264" s="554"/>
      <c r="T264" s="554"/>
      <c r="U264" s="554"/>
      <c r="V264" s="555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hidden="1" customHeight="1" x14ac:dyDescent="0.25">
      <c r="A265" s="587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2"/>
      <c r="AB265" s="542"/>
      <c r="AC265" s="542"/>
    </row>
    <row r="266" spans="1:68" ht="14.25" hidden="1" customHeight="1" x14ac:dyDescent="0.25">
      <c r="A266" s="563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3"/>
      <c r="AB266" s="543"/>
      <c r="AC266" s="543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1">
        <v>4680115886186</v>
      </c>
      <c r="E267" s="56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9"/>
      <c r="R267" s="569"/>
      <c r="S267" s="569"/>
      <c r="T267" s="570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1">
        <v>4680115881228</v>
      </c>
      <c r="E268" s="56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1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9"/>
      <c r="R268" s="569"/>
      <c r="S268" s="569"/>
      <c r="T268" s="570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1">
        <v>4680115881211</v>
      </c>
      <c r="E269" s="56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6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9"/>
      <c r="R269" s="569"/>
      <c r="S269" s="569"/>
      <c r="T269" s="570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5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6"/>
      <c r="P270" s="553" t="s">
        <v>71</v>
      </c>
      <c r="Q270" s="554"/>
      <c r="R270" s="554"/>
      <c r="S270" s="554"/>
      <c r="T270" s="554"/>
      <c r="U270" s="554"/>
      <c r="V270" s="555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hidden="1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66"/>
      <c r="P271" s="553" t="s">
        <v>71</v>
      </c>
      <c r="Q271" s="554"/>
      <c r="R271" s="554"/>
      <c r="S271" s="554"/>
      <c r="T271" s="554"/>
      <c r="U271" s="554"/>
      <c r="V271" s="555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hidden="1" customHeight="1" x14ac:dyDescent="0.25">
      <c r="A272" s="587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2"/>
      <c r="AB272" s="542"/>
      <c r="AC272" s="542"/>
    </row>
    <row r="273" spans="1:68" ht="14.25" hidden="1" customHeight="1" x14ac:dyDescent="0.25">
      <c r="A273" s="563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3"/>
      <c r="AB273" s="543"/>
      <c r="AC273" s="543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1">
        <v>4680115880344</v>
      </c>
      <c r="E274" s="56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9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9"/>
      <c r="R274" s="569"/>
      <c r="S274" s="569"/>
      <c r="T274" s="570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5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66"/>
      <c r="P275" s="553" t="s">
        <v>71</v>
      </c>
      <c r="Q275" s="554"/>
      <c r="R275" s="554"/>
      <c r="S275" s="554"/>
      <c r="T275" s="554"/>
      <c r="U275" s="554"/>
      <c r="V275" s="555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hidden="1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66"/>
      <c r="P276" s="553" t="s">
        <v>71</v>
      </c>
      <c r="Q276" s="554"/>
      <c r="R276" s="554"/>
      <c r="S276" s="554"/>
      <c r="T276" s="554"/>
      <c r="U276" s="554"/>
      <c r="V276" s="555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hidden="1" customHeight="1" x14ac:dyDescent="0.25">
      <c r="A277" s="563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3"/>
      <c r="AB277" s="543"/>
      <c r="AC277" s="543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61">
        <v>4680115884618</v>
      </c>
      <c r="E278" s="56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65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9"/>
      <c r="R278" s="569"/>
      <c r="S278" s="569"/>
      <c r="T278" s="570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5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66"/>
      <c r="P279" s="553" t="s">
        <v>71</v>
      </c>
      <c r="Q279" s="554"/>
      <c r="R279" s="554"/>
      <c r="S279" s="554"/>
      <c r="T279" s="554"/>
      <c r="U279" s="554"/>
      <c r="V279" s="555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hidden="1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66"/>
      <c r="P280" s="553" t="s">
        <v>71</v>
      </c>
      <c r="Q280" s="554"/>
      <c r="R280" s="554"/>
      <c r="S280" s="554"/>
      <c r="T280" s="554"/>
      <c r="U280" s="554"/>
      <c r="V280" s="555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hidden="1" customHeight="1" x14ac:dyDescent="0.25">
      <c r="A281" s="587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2"/>
      <c r="AB281" s="542"/>
      <c r="AC281" s="542"/>
    </row>
    <row r="282" spans="1:68" ht="14.25" hidden="1" customHeight="1" x14ac:dyDescent="0.25">
      <c r="A282" s="563" t="s">
        <v>101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3"/>
      <c r="AB282" s="543"/>
      <c r="AC282" s="543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1">
        <v>4680115883703</v>
      </c>
      <c r="E283" s="56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77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9"/>
      <c r="R283" s="569"/>
      <c r="S283" s="569"/>
      <c r="T283" s="570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5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66"/>
      <c r="P284" s="553" t="s">
        <v>71</v>
      </c>
      <c r="Q284" s="554"/>
      <c r="R284" s="554"/>
      <c r="S284" s="554"/>
      <c r="T284" s="554"/>
      <c r="U284" s="554"/>
      <c r="V284" s="555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hidden="1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66"/>
      <c r="P285" s="553" t="s">
        <v>71</v>
      </c>
      <c r="Q285" s="554"/>
      <c r="R285" s="554"/>
      <c r="S285" s="554"/>
      <c r="T285" s="554"/>
      <c r="U285" s="554"/>
      <c r="V285" s="555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hidden="1" customHeight="1" x14ac:dyDescent="0.25">
      <c r="A286" s="587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2"/>
      <c r="AB286" s="542"/>
      <c r="AC286" s="542"/>
    </row>
    <row r="287" spans="1:68" ht="14.25" hidden="1" customHeight="1" x14ac:dyDescent="0.25">
      <c r="A287" s="563" t="s">
        <v>101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3"/>
      <c r="AB287" s="543"/>
      <c r="AC287" s="543"/>
    </row>
    <row r="288" spans="1:68" ht="27" hidden="1" customHeight="1" x14ac:dyDescent="0.25">
      <c r="A288" s="54" t="s">
        <v>448</v>
      </c>
      <c r="B288" s="54" t="s">
        <v>449</v>
      </c>
      <c r="C288" s="31">
        <v>4301012126</v>
      </c>
      <c r="D288" s="561">
        <v>4607091386004</v>
      </c>
      <c r="E288" s="56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5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9"/>
      <c r="R288" s="569"/>
      <c r="S288" s="569"/>
      <c r="T288" s="570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1">
        <v>4680115885615</v>
      </c>
      <c r="E289" s="56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7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69</v>
      </c>
      <c r="X289" s="547">
        <v>350</v>
      </c>
      <c r="Y289" s="548">
        <f t="shared" si="27"/>
        <v>356.40000000000003</v>
      </c>
      <c r="Z289" s="36">
        <f>IFERROR(IF(Y289=0,"",ROUNDUP(Y289/H289,0)*0.01898),"")</f>
        <v>0.62634000000000001</v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364.09722222222217</v>
      </c>
      <c r="BN289" s="64">
        <f t="shared" si="29"/>
        <v>370.755</v>
      </c>
      <c r="BO289" s="64">
        <f t="shared" si="30"/>
        <v>0.5063657407407407</v>
      </c>
      <c r="BP289" s="64">
        <f t="shared" si="31"/>
        <v>0.515625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1">
        <v>4680115885646</v>
      </c>
      <c r="E290" s="56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69</v>
      </c>
      <c r="X290" s="547">
        <v>200</v>
      </c>
      <c r="Y290" s="548">
        <f t="shared" si="27"/>
        <v>205.20000000000002</v>
      </c>
      <c r="Z290" s="36">
        <f>IFERROR(IF(Y290=0,"",ROUNDUP(Y290/H290,0)*0.01898),"")</f>
        <v>0.36062</v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208.05555555555554</v>
      </c>
      <c r="BN290" s="64">
        <f t="shared" si="29"/>
        <v>213.46499999999997</v>
      </c>
      <c r="BO290" s="64">
        <f t="shared" si="30"/>
        <v>0.28935185185185186</v>
      </c>
      <c r="BP290" s="64">
        <f t="shared" si="31"/>
        <v>0.296875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61">
        <v>4680115885554</v>
      </c>
      <c r="E291" s="56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5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1">
        <v>4680115885622</v>
      </c>
      <c r="E292" s="56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5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9"/>
      <c r="R292" s="569"/>
      <c r="S292" s="569"/>
      <c r="T292" s="570"/>
      <c r="U292" s="34"/>
      <c r="V292" s="34"/>
      <c r="W292" s="35" t="s">
        <v>69</v>
      </c>
      <c r="X292" s="547">
        <v>60</v>
      </c>
      <c r="Y292" s="548">
        <f t="shared" si="27"/>
        <v>60</v>
      </c>
      <c r="Z292" s="36">
        <f>IFERROR(IF(Y292=0,"",ROUNDUP(Y292/H292,0)*0.00902),"")</f>
        <v>0.1353</v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63.15</v>
      </c>
      <c r="BN292" s="64">
        <f t="shared" si="29"/>
        <v>63.15</v>
      </c>
      <c r="BO292" s="64">
        <f t="shared" si="30"/>
        <v>0.11363636363636365</v>
      </c>
      <c r="BP292" s="64">
        <f t="shared" si="31"/>
        <v>0.11363636363636365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1">
        <v>4680115885608</v>
      </c>
      <c r="E293" s="56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5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9"/>
      <c r="R293" s="569"/>
      <c r="S293" s="569"/>
      <c r="T293" s="570"/>
      <c r="U293" s="34"/>
      <c r="V293" s="34"/>
      <c r="W293" s="35" t="s">
        <v>69</v>
      </c>
      <c r="X293" s="547">
        <v>528</v>
      </c>
      <c r="Y293" s="548">
        <f t="shared" si="27"/>
        <v>528</v>
      </c>
      <c r="Z293" s="36">
        <f>IFERROR(IF(Y293=0,"",ROUNDUP(Y293/H293,0)*0.00902),"")</f>
        <v>1.1906400000000001</v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555.72</v>
      </c>
      <c r="BN293" s="64">
        <f t="shared" si="29"/>
        <v>555.72</v>
      </c>
      <c r="BO293" s="64">
        <f t="shared" si="30"/>
        <v>1</v>
      </c>
      <c r="BP293" s="64">
        <f t="shared" si="31"/>
        <v>1</v>
      </c>
    </row>
    <row r="294" spans="1:68" x14ac:dyDescent="0.2">
      <c r="A294" s="565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66"/>
      <c r="P294" s="553" t="s">
        <v>71</v>
      </c>
      <c r="Q294" s="554"/>
      <c r="R294" s="554"/>
      <c r="S294" s="554"/>
      <c r="T294" s="554"/>
      <c r="U294" s="554"/>
      <c r="V294" s="555"/>
      <c r="W294" s="37" t="s">
        <v>72</v>
      </c>
      <c r="X294" s="549">
        <f>IFERROR(X288/H288,"0")+IFERROR(X289/H289,"0")+IFERROR(X290/H290,"0")+IFERROR(X291/H291,"0")+IFERROR(X292/H292,"0")+IFERROR(X293/H293,"0")</f>
        <v>197.92592592592592</v>
      </c>
      <c r="Y294" s="549">
        <f>IFERROR(Y288/H288,"0")+IFERROR(Y289/H289,"0")+IFERROR(Y290/H290,"0")+IFERROR(Y291/H291,"0")+IFERROR(Y292/H292,"0")+IFERROR(Y293/H293,"0")</f>
        <v>199</v>
      </c>
      <c r="Z294" s="549">
        <f>IFERROR(IF(Z288="",0,Z288),"0")+IFERROR(IF(Z289="",0,Z289),"0")+IFERROR(IF(Z290="",0,Z290),"0")+IFERROR(IF(Z291="",0,Z291),"0")+IFERROR(IF(Z292="",0,Z292),"0")+IFERROR(IF(Z293="",0,Z293),"0")</f>
        <v>2.3129</v>
      </c>
      <c r="AA294" s="550"/>
      <c r="AB294" s="550"/>
      <c r="AC294" s="550"/>
    </row>
    <row r="295" spans="1:68" x14ac:dyDescent="0.2">
      <c r="A295" s="564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6"/>
      <c r="P295" s="553" t="s">
        <v>71</v>
      </c>
      <c r="Q295" s="554"/>
      <c r="R295" s="554"/>
      <c r="S295" s="554"/>
      <c r="T295" s="554"/>
      <c r="U295" s="554"/>
      <c r="V295" s="555"/>
      <c r="W295" s="37" t="s">
        <v>69</v>
      </c>
      <c r="X295" s="549">
        <f>IFERROR(SUM(X288:X293),"0")</f>
        <v>1138</v>
      </c>
      <c r="Y295" s="549">
        <f>IFERROR(SUM(Y288:Y293),"0")</f>
        <v>1149.5999999999999</v>
      </c>
      <c r="Z295" s="37"/>
      <c r="AA295" s="550"/>
      <c r="AB295" s="550"/>
      <c r="AC295" s="550"/>
    </row>
    <row r="296" spans="1:68" ht="14.25" hidden="1" customHeight="1" x14ac:dyDescent="0.25">
      <c r="A296" s="563" t="s">
        <v>64</v>
      </c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64"/>
      <c r="P296" s="564"/>
      <c r="Q296" s="564"/>
      <c r="R296" s="564"/>
      <c r="S296" s="564"/>
      <c r="T296" s="564"/>
      <c r="U296" s="564"/>
      <c r="V296" s="564"/>
      <c r="W296" s="564"/>
      <c r="X296" s="564"/>
      <c r="Y296" s="564"/>
      <c r="Z296" s="564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1">
        <v>4607091387193</v>
      </c>
      <c r="E297" s="56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5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9"/>
      <c r="R297" s="569"/>
      <c r="S297" s="569"/>
      <c r="T297" s="570"/>
      <c r="U297" s="34"/>
      <c r="V297" s="34"/>
      <c r="W297" s="35" t="s">
        <v>69</v>
      </c>
      <c r="X297" s="547">
        <v>300</v>
      </c>
      <c r="Y297" s="548">
        <f t="shared" ref="Y297:Y303" si="32">IFERROR(IF(X297="",0,CEILING((X297/$H297),1)*$H297),"")</f>
        <v>302.40000000000003</v>
      </c>
      <c r="Z297" s="36">
        <f>IFERROR(IF(Y297=0,"",ROUNDUP(Y297/H297,0)*0.00902),"")</f>
        <v>0.64944000000000002</v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319.28571428571428</v>
      </c>
      <c r="BN297" s="64">
        <f t="shared" ref="BN297:BN303" si="34">IFERROR(Y297*I297/H297,"0")</f>
        <v>321.83999999999997</v>
      </c>
      <c r="BO297" s="64">
        <f t="shared" ref="BO297:BO303" si="35">IFERROR(1/J297*(X297/H297),"0")</f>
        <v>0.54112554112554112</v>
      </c>
      <c r="BP297" s="64">
        <f t="shared" ref="BP297:BP303" si="36">IFERROR(1/J297*(Y297/H297),"0")</f>
        <v>0.54545454545454541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61">
        <v>4607091387230</v>
      </c>
      <c r="E298" s="56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6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9"/>
      <c r="R298" s="569"/>
      <c r="S298" s="569"/>
      <c r="T298" s="570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61">
        <v>4607091387292</v>
      </c>
      <c r="E299" s="56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3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1">
        <v>4607091387285</v>
      </c>
      <c r="E300" s="56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7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9"/>
      <c r="R300" s="569"/>
      <c r="S300" s="569"/>
      <c r="T300" s="570"/>
      <c r="U300" s="34"/>
      <c r="V300" s="34"/>
      <c r="W300" s="35" t="s">
        <v>69</v>
      </c>
      <c r="X300" s="547">
        <v>42</v>
      </c>
      <c r="Y300" s="548">
        <f t="shared" si="32"/>
        <v>42</v>
      </c>
      <c r="Z300" s="36">
        <f>IFERROR(IF(Y300=0,"",ROUNDUP(Y300/H300,0)*0.00502),"")</f>
        <v>0.1004</v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44.599999999999994</v>
      </c>
      <c r="BN300" s="64">
        <f t="shared" si="34"/>
        <v>44.599999999999994</v>
      </c>
      <c r="BO300" s="64">
        <f t="shared" si="35"/>
        <v>8.5470085470085472E-2</v>
      </c>
      <c r="BP300" s="64">
        <f t="shared" si="36"/>
        <v>8.5470085470085472E-2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61">
        <v>4607091389845</v>
      </c>
      <c r="E301" s="56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65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9"/>
      <c r="R301" s="569"/>
      <c r="S301" s="569"/>
      <c r="T301" s="570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61">
        <v>4680115882881</v>
      </c>
      <c r="E302" s="56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9"/>
      <c r="R302" s="569"/>
      <c r="S302" s="569"/>
      <c r="T302" s="570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61">
        <v>4607091383836</v>
      </c>
      <c r="E303" s="56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79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9"/>
      <c r="R303" s="569"/>
      <c r="S303" s="569"/>
      <c r="T303" s="570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x14ac:dyDescent="0.2">
      <c r="A304" s="565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66"/>
      <c r="P304" s="553" t="s">
        <v>71</v>
      </c>
      <c r="Q304" s="554"/>
      <c r="R304" s="554"/>
      <c r="S304" s="554"/>
      <c r="T304" s="554"/>
      <c r="U304" s="554"/>
      <c r="V304" s="555"/>
      <c r="W304" s="37" t="s">
        <v>72</v>
      </c>
      <c r="X304" s="549">
        <f>IFERROR(X297/H297,"0")+IFERROR(X298/H298,"0")+IFERROR(X299/H299,"0")+IFERROR(X300/H300,"0")+IFERROR(X301/H301,"0")+IFERROR(X302/H302,"0")+IFERROR(X303/H303,"0")</f>
        <v>91.428571428571431</v>
      </c>
      <c r="Y304" s="549">
        <f>IFERROR(Y297/H297,"0")+IFERROR(Y298/H298,"0")+IFERROR(Y299/H299,"0")+IFERROR(Y300/H300,"0")+IFERROR(Y301/H301,"0")+IFERROR(Y302/H302,"0")+IFERROR(Y303/H303,"0")</f>
        <v>92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0.74984000000000006</v>
      </c>
      <c r="AA304" s="550"/>
      <c r="AB304" s="550"/>
      <c r="AC304" s="550"/>
    </row>
    <row r="305" spans="1:68" x14ac:dyDescent="0.2">
      <c r="A305" s="564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6"/>
      <c r="P305" s="553" t="s">
        <v>71</v>
      </c>
      <c r="Q305" s="554"/>
      <c r="R305" s="554"/>
      <c r="S305" s="554"/>
      <c r="T305" s="554"/>
      <c r="U305" s="554"/>
      <c r="V305" s="555"/>
      <c r="W305" s="37" t="s">
        <v>69</v>
      </c>
      <c r="X305" s="549">
        <f>IFERROR(SUM(X297:X303),"0")</f>
        <v>342</v>
      </c>
      <c r="Y305" s="549">
        <f>IFERROR(SUM(Y297:Y303),"0")</f>
        <v>344.40000000000003</v>
      </c>
      <c r="Z305" s="37"/>
      <c r="AA305" s="550"/>
      <c r="AB305" s="550"/>
      <c r="AC305" s="550"/>
    </row>
    <row r="306" spans="1:68" ht="14.25" hidden="1" customHeight="1" x14ac:dyDescent="0.25">
      <c r="A306" s="563" t="s">
        <v>73</v>
      </c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64"/>
      <c r="P306" s="564"/>
      <c r="Q306" s="564"/>
      <c r="R306" s="564"/>
      <c r="S306" s="564"/>
      <c r="T306" s="564"/>
      <c r="U306" s="564"/>
      <c r="V306" s="564"/>
      <c r="W306" s="564"/>
      <c r="X306" s="564"/>
      <c r="Y306" s="564"/>
      <c r="Z306" s="564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61">
        <v>4607091387766</v>
      </c>
      <c r="E307" s="56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6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9"/>
      <c r="R307" s="569"/>
      <c r="S307" s="569"/>
      <c r="T307" s="570"/>
      <c r="U307" s="34"/>
      <c r="V307" s="34"/>
      <c r="W307" s="35" t="s">
        <v>69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61">
        <v>4607091387957</v>
      </c>
      <c r="E308" s="56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7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9"/>
      <c r="R308" s="569"/>
      <c r="S308" s="569"/>
      <c r="T308" s="570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61">
        <v>4607091387964</v>
      </c>
      <c r="E309" s="56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9"/>
      <c r="R309" s="569"/>
      <c r="S309" s="569"/>
      <c r="T309" s="570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61">
        <v>4680115884588</v>
      </c>
      <c r="E310" s="56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9"/>
      <c r="R310" s="569"/>
      <c r="S310" s="569"/>
      <c r="T310" s="570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61">
        <v>4607091387513</v>
      </c>
      <c r="E311" s="56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9"/>
      <c r="R311" s="569"/>
      <c r="S311" s="569"/>
      <c r="T311" s="570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5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66"/>
      <c r="P312" s="553" t="s">
        <v>71</v>
      </c>
      <c r="Q312" s="554"/>
      <c r="R312" s="554"/>
      <c r="S312" s="554"/>
      <c r="T312" s="554"/>
      <c r="U312" s="554"/>
      <c r="V312" s="555"/>
      <c r="W312" s="37" t="s">
        <v>72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64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6"/>
      <c r="P313" s="553" t="s">
        <v>71</v>
      </c>
      <c r="Q313" s="554"/>
      <c r="R313" s="554"/>
      <c r="S313" s="554"/>
      <c r="T313" s="554"/>
      <c r="U313" s="554"/>
      <c r="V313" s="555"/>
      <c r="W313" s="37" t="s">
        <v>69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3" t="s">
        <v>166</v>
      </c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64"/>
      <c r="P314" s="564"/>
      <c r="Q314" s="564"/>
      <c r="R314" s="564"/>
      <c r="S314" s="564"/>
      <c r="T314" s="564"/>
      <c r="U314" s="564"/>
      <c r="V314" s="564"/>
      <c r="W314" s="564"/>
      <c r="X314" s="564"/>
      <c r="Y314" s="564"/>
      <c r="Z314" s="564"/>
      <c r="AA314" s="543"/>
      <c r="AB314" s="543"/>
      <c r="AC314" s="543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61">
        <v>4607091380880</v>
      </c>
      <c r="E315" s="56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8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9"/>
      <c r="R315" s="569"/>
      <c r="S315" s="569"/>
      <c r="T315" s="570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1">
        <v>4607091384482</v>
      </c>
      <c r="E316" s="56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9"/>
      <c r="R316" s="569"/>
      <c r="S316" s="569"/>
      <c r="T316" s="570"/>
      <c r="U316" s="34"/>
      <c r="V316" s="34"/>
      <c r="W316" s="35" t="s">
        <v>69</v>
      </c>
      <c r="X316" s="547">
        <v>500</v>
      </c>
      <c r="Y316" s="548">
        <f>IFERROR(IF(X316="",0,CEILING((X316/$H316),1)*$H316),"")</f>
        <v>507</v>
      </c>
      <c r="Z316" s="36">
        <f>IFERROR(IF(Y316=0,"",ROUNDUP(Y316/H316,0)*0.01898),"")</f>
        <v>1.2337</v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533.26923076923083</v>
      </c>
      <c r="BN316" s="64">
        <f>IFERROR(Y316*I316/H316,"0")</f>
        <v>540.73500000000001</v>
      </c>
      <c r="BO316" s="64">
        <f>IFERROR(1/J316*(X316/H316),"0")</f>
        <v>1.0016025641025641</v>
      </c>
      <c r="BP316" s="64">
        <f>IFERROR(1/J316*(Y316/H316),"0")</f>
        <v>1.015625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61">
        <v>4607091380897</v>
      </c>
      <c r="E317" s="56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9"/>
      <c r="R317" s="569"/>
      <c r="S317" s="569"/>
      <c r="T317" s="570"/>
      <c r="U317" s="34"/>
      <c r="V317" s="34"/>
      <c r="W317" s="35" t="s">
        <v>69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5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66"/>
      <c r="P318" s="553" t="s">
        <v>71</v>
      </c>
      <c r="Q318" s="554"/>
      <c r="R318" s="554"/>
      <c r="S318" s="554"/>
      <c r="T318" s="554"/>
      <c r="U318" s="554"/>
      <c r="V318" s="555"/>
      <c r="W318" s="37" t="s">
        <v>72</v>
      </c>
      <c r="X318" s="549">
        <f>IFERROR(X315/H315,"0")+IFERROR(X316/H316,"0")+IFERROR(X317/H317,"0")</f>
        <v>64.102564102564102</v>
      </c>
      <c r="Y318" s="549">
        <f>IFERROR(Y315/H315,"0")+IFERROR(Y316/H316,"0")+IFERROR(Y317/H317,"0")</f>
        <v>65</v>
      </c>
      <c r="Z318" s="549">
        <f>IFERROR(IF(Z315="",0,Z315),"0")+IFERROR(IF(Z316="",0,Z316),"0")+IFERROR(IF(Z317="",0,Z317),"0")</f>
        <v>1.2337</v>
      </c>
      <c r="AA318" s="550"/>
      <c r="AB318" s="550"/>
      <c r="AC318" s="550"/>
    </row>
    <row r="319" spans="1:68" x14ac:dyDescent="0.2">
      <c r="A319" s="564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6"/>
      <c r="P319" s="553" t="s">
        <v>71</v>
      </c>
      <c r="Q319" s="554"/>
      <c r="R319" s="554"/>
      <c r="S319" s="554"/>
      <c r="T319" s="554"/>
      <c r="U319" s="554"/>
      <c r="V319" s="555"/>
      <c r="W319" s="37" t="s">
        <v>69</v>
      </c>
      <c r="X319" s="549">
        <f>IFERROR(SUM(X315:X317),"0")</f>
        <v>500</v>
      </c>
      <c r="Y319" s="549">
        <f>IFERROR(SUM(Y315:Y317),"0")</f>
        <v>507</v>
      </c>
      <c r="Z319" s="37"/>
      <c r="AA319" s="550"/>
      <c r="AB319" s="550"/>
      <c r="AC319" s="550"/>
    </row>
    <row r="320" spans="1:68" ht="14.25" hidden="1" customHeight="1" x14ac:dyDescent="0.25">
      <c r="A320" s="563" t="s">
        <v>93</v>
      </c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64"/>
      <c r="P320" s="564"/>
      <c r="Q320" s="564"/>
      <c r="R320" s="564"/>
      <c r="S320" s="564"/>
      <c r="T320" s="564"/>
      <c r="U320" s="564"/>
      <c r="V320" s="564"/>
      <c r="W320" s="564"/>
      <c r="X320" s="564"/>
      <c r="Y320" s="564"/>
      <c r="Z320" s="564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61">
        <v>4607091388381</v>
      </c>
      <c r="E321" s="56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669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69"/>
      <c r="R321" s="569"/>
      <c r="S321" s="569"/>
      <c r="T321" s="570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4301030232</v>
      </c>
      <c r="D322" s="561">
        <v>4607091388374</v>
      </c>
      <c r="E322" s="56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63" t="s">
        <v>513</v>
      </c>
      <c r="Q322" s="569"/>
      <c r="R322" s="569"/>
      <c r="S322" s="569"/>
      <c r="T322" s="570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4301032015</v>
      </c>
      <c r="D323" s="561">
        <v>4607091383102</v>
      </c>
      <c r="E323" s="56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6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9"/>
      <c r="R323" s="569"/>
      <c r="S323" s="569"/>
      <c r="T323" s="570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4301030233</v>
      </c>
      <c r="D324" s="561">
        <v>4607091388404</v>
      </c>
      <c r="E324" s="56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9"/>
      <c r="R324" s="569"/>
      <c r="S324" s="569"/>
      <c r="T324" s="570"/>
      <c r="U324" s="34"/>
      <c r="V324" s="34"/>
      <c r="W324" s="35" t="s">
        <v>69</v>
      </c>
      <c r="X324" s="547">
        <v>38</v>
      </c>
      <c r="Y324" s="548">
        <f>IFERROR(IF(X324="",0,CEILING((X324/$H324),1)*$H324),"")</f>
        <v>38.25</v>
      </c>
      <c r="Z324" s="36">
        <f>IFERROR(IF(Y324=0,"",ROUNDUP(Y324/H324,0)*0.00651),"")</f>
        <v>9.7650000000000001E-2</v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42.917647058823533</v>
      </c>
      <c r="BN324" s="64">
        <f>IFERROR(Y324*I324/H324,"0")</f>
        <v>43.2</v>
      </c>
      <c r="BO324" s="64">
        <f>IFERROR(1/J324*(X324/H324),"0")</f>
        <v>8.1878905408317187E-2</v>
      </c>
      <c r="BP324" s="64">
        <f>IFERROR(1/J324*(Y324/H324),"0")</f>
        <v>8.241758241758243E-2</v>
      </c>
    </row>
    <row r="325" spans="1:68" x14ac:dyDescent="0.2">
      <c r="A325" s="565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66"/>
      <c r="P325" s="553" t="s">
        <v>71</v>
      </c>
      <c r="Q325" s="554"/>
      <c r="R325" s="554"/>
      <c r="S325" s="554"/>
      <c r="T325" s="554"/>
      <c r="U325" s="554"/>
      <c r="V325" s="555"/>
      <c r="W325" s="37" t="s">
        <v>72</v>
      </c>
      <c r="X325" s="549">
        <f>IFERROR(X321/H321,"0")+IFERROR(X322/H322,"0")+IFERROR(X323/H323,"0")+IFERROR(X324/H324,"0")</f>
        <v>14.901960784313726</v>
      </c>
      <c r="Y325" s="549">
        <f>IFERROR(Y321/H321,"0")+IFERROR(Y322/H322,"0")+IFERROR(Y323/H323,"0")+IFERROR(Y324/H324,"0")</f>
        <v>15.000000000000002</v>
      </c>
      <c r="Z325" s="549">
        <f>IFERROR(IF(Z321="",0,Z321),"0")+IFERROR(IF(Z322="",0,Z322),"0")+IFERROR(IF(Z323="",0,Z323),"0")+IFERROR(IF(Z324="",0,Z324),"0")</f>
        <v>9.7650000000000001E-2</v>
      </c>
      <c r="AA325" s="550"/>
      <c r="AB325" s="550"/>
      <c r="AC325" s="550"/>
    </row>
    <row r="326" spans="1:68" x14ac:dyDescent="0.2">
      <c r="A326" s="564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6"/>
      <c r="P326" s="553" t="s">
        <v>71</v>
      </c>
      <c r="Q326" s="554"/>
      <c r="R326" s="554"/>
      <c r="S326" s="554"/>
      <c r="T326" s="554"/>
      <c r="U326" s="554"/>
      <c r="V326" s="555"/>
      <c r="W326" s="37" t="s">
        <v>69</v>
      </c>
      <c r="X326" s="549">
        <f>IFERROR(SUM(X321:X324),"0")</f>
        <v>38</v>
      </c>
      <c r="Y326" s="549">
        <f>IFERROR(SUM(Y321:Y324),"0")</f>
        <v>38.25</v>
      </c>
      <c r="Z326" s="37"/>
      <c r="AA326" s="550"/>
      <c r="AB326" s="550"/>
      <c r="AC326" s="550"/>
    </row>
    <row r="327" spans="1:68" ht="14.25" hidden="1" customHeight="1" x14ac:dyDescent="0.25">
      <c r="A327" s="563" t="s">
        <v>519</v>
      </c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64"/>
      <c r="P327" s="564"/>
      <c r="Q327" s="564"/>
      <c r="R327" s="564"/>
      <c r="S327" s="564"/>
      <c r="T327" s="564"/>
      <c r="U327" s="564"/>
      <c r="V327" s="564"/>
      <c r="W327" s="564"/>
      <c r="X327" s="564"/>
      <c r="Y327" s="564"/>
      <c r="Z327" s="564"/>
      <c r="AA327" s="543"/>
      <c r="AB327" s="543"/>
      <c r="AC327" s="543"/>
    </row>
    <row r="328" spans="1:68" ht="16.5" hidden="1" customHeight="1" x14ac:dyDescent="0.25">
      <c r="A328" s="54" t="s">
        <v>520</v>
      </c>
      <c r="B328" s="54" t="s">
        <v>521</v>
      </c>
      <c r="C328" s="31">
        <v>4301180007</v>
      </c>
      <c r="D328" s="561">
        <v>4680115881808</v>
      </c>
      <c r="E328" s="56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9"/>
      <c r="R328" s="569"/>
      <c r="S328" s="569"/>
      <c r="T328" s="570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4301180006</v>
      </c>
      <c r="D329" s="561">
        <v>4680115881822</v>
      </c>
      <c r="E329" s="56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8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9"/>
      <c r="R329" s="569"/>
      <c r="S329" s="569"/>
      <c r="T329" s="570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4301180001</v>
      </c>
      <c r="D330" s="561">
        <v>4680115880016</v>
      </c>
      <c r="E330" s="56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9"/>
      <c r="R330" s="569"/>
      <c r="S330" s="569"/>
      <c r="T330" s="570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5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66"/>
      <c r="P331" s="553" t="s">
        <v>71</v>
      </c>
      <c r="Q331" s="554"/>
      <c r="R331" s="554"/>
      <c r="S331" s="554"/>
      <c r="T331" s="554"/>
      <c r="U331" s="554"/>
      <c r="V331" s="555"/>
      <c r="W331" s="37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64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6"/>
      <c r="P332" s="553" t="s">
        <v>71</v>
      </c>
      <c r="Q332" s="554"/>
      <c r="R332" s="554"/>
      <c r="S332" s="554"/>
      <c r="T332" s="554"/>
      <c r="U332" s="554"/>
      <c r="V332" s="555"/>
      <c r="W332" s="37" t="s">
        <v>69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87" t="s">
        <v>528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2"/>
      <c r="AB333" s="542"/>
      <c r="AC333" s="542"/>
    </row>
    <row r="334" spans="1:68" ht="14.25" hidden="1" customHeight="1" x14ac:dyDescent="0.25">
      <c r="A334" s="563" t="s">
        <v>73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43"/>
      <c r="AB334" s="543"/>
      <c r="AC334" s="543"/>
    </row>
    <row r="335" spans="1:68" ht="27" hidden="1" customHeight="1" x14ac:dyDescent="0.25">
      <c r="A335" s="54" t="s">
        <v>529</v>
      </c>
      <c r="B335" s="54" t="s">
        <v>530</v>
      </c>
      <c r="C335" s="31">
        <v>4301051489</v>
      </c>
      <c r="D335" s="561">
        <v>4607091387919</v>
      </c>
      <c r="E335" s="56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6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9"/>
      <c r="R335" s="569"/>
      <c r="S335" s="569"/>
      <c r="T335" s="570"/>
      <c r="U335" s="34"/>
      <c r="V335" s="34"/>
      <c r="W335" s="35" t="s">
        <v>69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4301051461</v>
      </c>
      <c r="D336" s="561">
        <v>4680115883604</v>
      </c>
      <c r="E336" s="56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6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9"/>
      <c r="R336" s="569"/>
      <c r="S336" s="569"/>
      <c r="T336" s="570"/>
      <c r="U336" s="34"/>
      <c r="V336" s="34"/>
      <c r="W336" s="35" t="s">
        <v>69</v>
      </c>
      <c r="X336" s="547">
        <v>140</v>
      </c>
      <c r="Y336" s="548">
        <f>IFERROR(IF(X336="",0,CEILING((X336/$H336),1)*$H336),"")</f>
        <v>140.70000000000002</v>
      </c>
      <c r="Z336" s="36">
        <f>IFERROR(IF(Y336=0,"",ROUNDUP(Y336/H336,0)*0.00651),"")</f>
        <v>0.43617</v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156.79999999999998</v>
      </c>
      <c r="BN336" s="64">
        <f>IFERROR(Y336*I336/H336,"0")</f>
        <v>157.584</v>
      </c>
      <c r="BO336" s="64">
        <f>IFERROR(1/J336*(X336/H336),"0")</f>
        <v>0.36630036630036628</v>
      </c>
      <c r="BP336" s="64">
        <f>IFERROR(1/J336*(Y336/H336),"0")</f>
        <v>0.36813186813186816</v>
      </c>
    </row>
    <row r="337" spans="1:68" ht="27" customHeight="1" x14ac:dyDescent="0.25">
      <c r="A337" s="54" t="s">
        <v>535</v>
      </c>
      <c r="B337" s="54" t="s">
        <v>536</v>
      </c>
      <c r="C337" s="31">
        <v>4301051864</v>
      </c>
      <c r="D337" s="561">
        <v>4680115883567</v>
      </c>
      <c r="E337" s="56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6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9"/>
      <c r="R337" s="569"/>
      <c r="S337" s="569"/>
      <c r="T337" s="570"/>
      <c r="U337" s="34"/>
      <c r="V337" s="34"/>
      <c r="W337" s="35" t="s">
        <v>69</v>
      </c>
      <c r="X337" s="547">
        <v>70</v>
      </c>
      <c r="Y337" s="548">
        <f>IFERROR(IF(X337="",0,CEILING((X337/$H337),1)*$H337),"")</f>
        <v>71.400000000000006</v>
      </c>
      <c r="Z337" s="36">
        <f>IFERROR(IF(Y337=0,"",ROUNDUP(Y337/H337,0)*0.00651),"")</f>
        <v>0.22134000000000001</v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77.999999999999986</v>
      </c>
      <c r="BN337" s="64">
        <f>IFERROR(Y337*I337/H337,"0")</f>
        <v>79.559999999999988</v>
      </c>
      <c r="BO337" s="64">
        <f>IFERROR(1/J337*(X337/H337),"0")</f>
        <v>0.18315018315018314</v>
      </c>
      <c r="BP337" s="64">
        <f>IFERROR(1/J337*(Y337/H337),"0")</f>
        <v>0.18681318681318682</v>
      </c>
    </row>
    <row r="338" spans="1:68" x14ac:dyDescent="0.2">
      <c r="A338" s="565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66"/>
      <c r="P338" s="553" t="s">
        <v>71</v>
      </c>
      <c r="Q338" s="554"/>
      <c r="R338" s="554"/>
      <c r="S338" s="554"/>
      <c r="T338" s="554"/>
      <c r="U338" s="554"/>
      <c r="V338" s="555"/>
      <c r="W338" s="37" t="s">
        <v>72</v>
      </c>
      <c r="X338" s="549">
        <f>IFERROR(X335/H335,"0")+IFERROR(X336/H336,"0")+IFERROR(X337/H337,"0")</f>
        <v>99.999999999999986</v>
      </c>
      <c r="Y338" s="549">
        <f>IFERROR(Y335/H335,"0")+IFERROR(Y336/H336,"0")+IFERROR(Y337/H337,"0")</f>
        <v>101</v>
      </c>
      <c r="Z338" s="549">
        <f>IFERROR(IF(Z335="",0,Z335),"0")+IFERROR(IF(Z336="",0,Z336),"0")+IFERROR(IF(Z337="",0,Z337),"0")</f>
        <v>0.65751000000000004</v>
      </c>
      <c r="AA338" s="550"/>
      <c r="AB338" s="550"/>
      <c r="AC338" s="550"/>
    </row>
    <row r="339" spans="1:68" x14ac:dyDescent="0.2">
      <c r="A339" s="564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66"/>
      <c r="P339" s="553" t="s">
        <v>71</v>
      </c>
      <c r="Q339" s="554"/>
      <c r="R339" s="554"/>
      <c r="S339" s="554"/>
      <c r="T339" s="554"/>
      <c r="U339" s="554"/>
      <c r="V339" s="555"/>
      <c r="W339" s="37" t="s">
        <v>69</v>
      </c>
      <c r="X339" s="549">
        <f>IFERROR(SUM(X335:X337),"0")</f>
        <v>210</v>
      </c>
      <c r="Y339" s="549">
        <f>IFERROR(SUM(Y335:Y337),"0")</f>
        <v>212.10000000000002</v>
      </c>
      <c r="Z339" s="37"/>
      <c r="AA339" s="550"/>
      <c r="AB339" s="550"/>
      <c r="AC339" s="550"/>
    </row>
    <row r="340" spans="1:68" ht="27.75" hidden="1" customHeight="1" x14ac:dyDescent="0.2">
      <c r="A340" s="720" t="s">
        <v>538</v>
      </c>
      <c r="B340" s="721"/>
      <c r="C340" s="721"/>
      <c r="D340" s="721"/>
      <c r="E340" s="721"/>
      <c r="F340" s="721"/>
      <c r="G340" s="721"/>
      <c r="H340" s="721"/>
      <c r="I340" s="721"/>
      <c r="J340" s="721"/>
      <c r="K340" s="721"/>
      <c r="L340" s="721"/>
      <c r="M340" s="721"/>
      <c r="N340" s="721"/>
      <c r="O340" s="721"/>
      <c r="P340" s="721"/>
      <c r="Q340" s="721"/>
      <c r="R340" s="721"/>
      <c r="S340" s="721"/>
      <c r="T340" s="721"/>
      <c r="U340" s="721"/>
      <c r="V340" s="721"/>
      <c r="W340" s="721"/>
      <c r="X340" s="721"/>
      <c r="Y340" s="721"/>
      <c r="Z340" s="721"/>
      <c r="AA340" s="48"/>
      <c r="AB340" s="48"/>
      <c r="AC340" s="48"/>
    </row>
    <row r="341" spans="1:68" ht="16.5" hidden="1" customHeight="1" x14ac:dyDescent="0.25">
      <c r="A341" s="587" t="s">
        <v>539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2"/>
      <c r="AB341" s="542"/>
      <c r="AC341" s="542"/>
    </row>
    <row r="342" spans="1:68" ht="14.25" hidden="1" customHeight="1" x14ac:dyDescent="0.25">
      <c r="A342" s="563" t="s">
        <v>101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43"/>
      <c r="AB342" s="543"/>
      <c r="AC342" s="543"/>
    </row>
    <row r="343" spans="1:68" ht="37.5" customHeight="1" x14ac:dyDescent="0.25">
      <c r="A343" s="54" t="s">
        <v>540</v>
      </c>
      <c r="B343" s="54" t="s">
        <v>541</v>
      </c>
      <c r="C343" s="31">
        <v>4301011869</v>
      </c>
      <c r="D343" s="561">
        <v>4680115884847</v>
      </c>
      <c r="E343" s="56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9"/>
      <c r="R343" s="569"/>
      <c r="S343" s="569"/>
      <c r="T343" s="570"/>
      <c r="U343" s="34"/>
      <c r="V343" s="34"/>
      <c r="W343" s="35" t="s">
        <v>69</v>
      </c>
      <c r="X343" s="547">
        <v>720</v>
      </c>
      <c r="Y343" s="548">
        <f t="shared" ref="Y343:Y349" si="37">IFERROR(IF(X343="",0,CEILING((X343/$H343),1)*$H343),"")</f>
        <v>720</v>
      </c>
      <c r="Z343" s="36">
        <f>IFERROR(IF(Y343=0,"",ROUNDUP(Y343/H343,0)*0.02175),"")</f>
        <v>1.044</v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743.04000000000008</v>
      </c>
      <c r="BN343" s="64">
        <f t="shared" ref="BN343:BN349" si="39">IFERROR(Y343*I343/H343,"0")</f>
        <v>743.04000000000008</v>
      </c>
      <c r="BO343" s="64">
        <f t="shared" ref="BO343:BO349" si="40">IFERROR(1/J343*(X343/H343),"0")</f>
        <v>1</v>
      </c>
      <c r="BP343" s="64">
        <f t="shared" ref="BP343:BP349" si="41">IFERROR(1/J343*(Y343/H343),"0")</f>
        <v>1</v>
      </c>
    </row>
    <row r="344" spans="1:68" ht="27" customHeight="1" x14ac:dyDescent="0.25">
      <c r="A344" s="54" t="s">
        <v>543</v>
      </c>
      <c r="B344" s="54" t="s">
        <v>544</v>
      </c>
      <c r="C344" s="31">
        <v>4301011870</v>
      </c>
      <c r="D344" s="561">
        <v>4680115884854</v>
      </c>
      <c r="E344" s="56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6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9"/>
      <c r="R344" s="569"/>
      <c r="S344" s="569"/>
      <c r="T344" s="570"/>
      <c r="U344" s="34"/>
      <c r="V344" s="34"/>
      <c r="W344" s="35" t="s">
        <v>69</v>
      </c>
      <c r="X344" s="547">
        <v>2200</v>
      </c>
      <c r="Y344" s="548">
        <f t="shared" si="37"/>
        <v>2205</v>
      </c>
      <c r="Z344" s="36">
        <f>IFERROR(IF(Y344=0,"",ROUNDUP(Y344/H344,0)*0.02175),"")</f>
        <v>3.1972499999999999</v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2270.4</v>
      </c>
      <c r="BN344" s="64">
        <f t="shared" si="39"/>
        <v>2275.56</v>
      </c>
      <c r="BO344" s="64">
        <f t="shared" si="40"/>
        <v>3.0555555555555554</v>
      </c>
      <c r="BP344" s="64">
        <f t="shared" si="41"/>
        <v>3.0625</v>
      </c>
    </row>
    <row r="345" spans="1:68" ht="27" hidden="1" customHeight="1" x14ac:dyDescent="0.25">
      <c r="A345" s="54" t="s">
        <v>546</v>
      </c>
      <c r="B345" s="54" t="s">
        <v>547</v>
      </c>
      <c r="C345" s="31">
        <v>4301011832</v>
      </c>
      <c r="D345" s="561">
        <v>4607091383997</v>
      </c>
      <c r="E345" s="56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6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9"/>
      <c r="R345" s="569"/>
      <c r="S345" s="569"/>
      <c r="T345" s="570"/>
      <c r="U345" s="34"/>
      <c r="V345" s="34"/>
      <c r="W345" s="35" t="s">
        <v>69</v>
      </c>
      <c r="X345" s="547">
        <v>0</v>
      </c>
      <c r="Y345" s="548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37.5" hidden="1" customHeight="1" x14ac:dyDescent="0.25">
      <c r="A346" s="54" t="s">
        <v>549</v>
      </c>
      <c r="B346" s="54" t="s">
        <v>550</v>
      </c>
      <c r="C346" s="31">
        <v>4301011867</v>
      </c>
      <c r="D346" s="561">
        <v>4680115884830</v>
      </c>
      <c r="E346" s="56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6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4301011433</v>
      </c>
      <c r="D347" s="561">
        <v>4680115882638</v>
      </c>
      <c r="E347" s="56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9"/>
      <c r="R347" s="569"/>
      <c r="S347" s="569"/>
      <c r="T347" s="570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4301011952</v>
      </c>
      <c r="D348" s="561">
        <v>4680115884922</v>
      </c>
      <c r="E348" s="56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6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9"/>
      <c r="R348" s="569"/>
      <c r="S348" s="569"/>
      <c r="T348" s="570"/>
      <c r="U348" s="34"/>
      <c r="V348" s="34"/>
      <c r="W348" s="35" t="s">
        <v>69</v>
      </c>
      <c r="X348" s="547">
        <v>50</v>
      </c>
      <c r="Y348" s="548">
        <f t="shared" si="37"/>
        <v>50</v>
      </c>
      <c r="Z348" s="36">
        <f>IFERROR(IF(Y348=0,"",ROUNDUP(Y348/H348,0)*0.00902),"")</f>
        <v>9.0200000000000002E-2</v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52.1</v>
      </c>
      <c r="BN348" s="64">
        <f t="shared" si="39"/>
        <v>52.1</v>
      </c>
      <c r="BO348" s="64">
        <f t="shared" si="40"/>
        <v>7.575757575757576E-2</v>
      </c>
      <c r="BP348" s="64">
        <f t="shared" si="41"/>
        <v>7.575757575757576E-2</v>
      </c>
    </row>
    <row r="349" spans="1:68" ht="37.5" customHeight="1" x14ac:dyDescent="0.25">
      <c r="A349" s="54" t="s">
        <v>557</v>
      </c>
      <c r="B349" s="54" t="s">
        <v>558</v>
      </c>
      <c r="C349" s="31">
        <v>4301011868</v>
      </c>
      <c r="D349" s="561">
        <v>4680115884861</v>
      </c>
      <c r="E349" s="56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6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9"/>
      <c r="R349" s="569"/>
      <c r="S349" s="569"/>
      <c r="T349" s="570"/>
      <c r="U349" s="34"/>
      <c r="V349" s="34"/>
      <c r="W349" s="35" t="s">
        <v>69</v>
      </c>
      <c r="X349" s="547">
        <v>75</v>
      </c>
      <c r="Y349" s="548">
        <f t="shared" si="37"/>
        <v>75</v>
      </c>
      <c r="Z349" s="36">
        <f>IFERROR(IF(Y349=0,"",ROUNDUP(Y349/H349,0)*0.00902),"")</f>
        <v>0.1353</v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78.150000000000006</v>
      </c>
      <c r="BN349" s="64">
        <f t="shared" si="39"/>
        <v>78.150000000000006</v>
      </c>
      <c r="BO349" s="64">
        <f t="shared" si="40"/>
        <v>0.11363636363636365</v>
      </c>
      <c r="BP349" s="64">
        <f t="shared" si="41"/>
        <v>0.11363636363636365</v>
      </c>
    </row>
    <row r="350" spans="1:68" x14ac:dyDescent="0.2">
      <c r="A350" s="565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66"/>
      <c r="P350" s="553" t="s">
        <v>71</v>
      </c>
      <c r="Q350" s="554"/>
      <c r="R350" s="554"/>
      <c r="S350" s="554"/>
      <c r="T350" s="554"/>
      <c r="U350" s="554"/>
      <c r="V350" s="555"/>
      <c r="W350" s="37" t="s">
        <v>72</v>
      </c>
      <c r="X350" s="549">
        <f>IFERROR(X343/H343,"0")+IFERROR(X344/H344,"0")+IFERROR(X345/H345,"0")+IFERROR(X346/H346,"0")+IFERROR(X347/H347,"0")+IFERROR(X348/H348,"0")+IFERROR(X349/H349,"0")</f>
        <v>219.66666666666666</v>
      </c>
      <c r="Y350" s="549">
        <f>IFERROR(Y343/H343,"0")+IFERROR(Y344/H344,"0")+IFERROR(Y345/H345,"0")+IFERROR(Y346/H346,"0")+IFERROR(Y347/H347,"0")+IFERROR(Y348/H348,"0")+IFERROR(Y349/H349,"0")</f>
        <v>220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4.4667500000000002</v>
      </c>
      <c r="AA350" s="550"/>
      <c r="AB350" s="550"/>
      <c r="AC350" s="550"/>
    </row>
    <row r="351" spans="1:68" x14ac:dyDescent="0.2">
      <c r="A351" s="564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6"/>
      <c r="P351" s="553" t="s">
        <v>71</v>
      </c>
      <c r="Q351" s="554"/>
      <c r="R351" s="554"/>
      <c r="S351" s="554"/>
      <c r="T351" s="554"/>
      <c r="U351" s="554"/>
      <c r="V351" s="555"/>
      <c r="W351" s="37" t="s">
        <v>69</v>
      </c>
      <c r="X351" s="549">
        <f>IFERROR(SUM(X343:X349),"0")</f>
        <v>3045</v>
      </c>
      <c r="Y351" s="549">
        <f>IFERROR(SUM(Y343:Y349),"0")</f>
        <v>3050</v>
      </c>
      <c r="Z351" s="37"/>
      <c r="AA351" s="550"/>
      <c r="AB351" s="550"/>
      <c r="AC351" s="550"/>
    </row>
    <row r="352" spans="1:68" ht="14.25" hidden="1" customHeight="1" x14ac:dyDescent="0.25">
      <c r="A352" s="563" t="s">
        <v>136</v>
      </c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64"/>
      <c r="P352" s="564"/>
      <c r="Q352" s="564"/>
      <c r="R352" s="564"/>
      <c r="S352" s="564"/>
      <c r="T352" s="564"/>
      <c r="U352" s="564"/>
      <c r="V352" s="564"/>
      <c r="W352" s="564"/>
      <c r="X352" s="564"/>
      <c r="Y352" s="564"/>
      <c r="Z352" s="564"/>
      <c r="AA352" s="543"/>
      <c r="AB352" s="543"/>
      <c r="AC352" s="543"/>
    </row>
    <row r="353" spans="1:68" ht="27" hidden="1" customHeight="1" x14ac:dyDescent="0.25">
      <c r="A353" s="54" t="s">
        <v>559</v>
      </c>
      <c r="B353" s="54" t="s">
        <v>560</v>
      </c>
      <c r="C353" s="31">
        <v>4301020178</v>
      </c>
      <c r="D353" s="561">
        <v>4607091383980</v>
      </c>
      <c r="E353" s="56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7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9"/>
      <c r="R353" s="569"/>
      <c r="S353" s="569"/>
      <c r="T353" s="570"/>
      <c r="U353" s="34"/>
      <c r="V353" s="34"/>
      <c r="W353" s="35" t="s">
        <v>69</v>
      </c>
      <c r="X353" s="547">
        <v>0</v>
      </c>
      <c r="Y353" s="548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562</v>
      </c>
      <c r="B354" s="54" t="s">
        <v>563</v>
      </c>
      <c r="C354" s="31">
        <v>4301020179</v>
      </c>
      <c r="D354" s="561">
        <v>4607091384178</v>
      </c>
      <c r="E354" s="56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9"/>
      <c r="R354" s="569"/>
      <c r="S354" s="569"/>
      <c r="T354" s="570"/>
      <c r="U354" s="34"/>
      <c r="V354" s="34"/>
      <c r="W354" s="35" t="s">
        <v>69</v>
      </c>
      <c r="X354" s="547">
        <v>60</v>
      </c>
      <c r="Y354" s="548">
        <f>IFERROR(IF(X354="",0,CEILING((X354/$H354),1)*$H354),"")</f>
        <v>60</v>
      </c>
      <c r="Z354" s="36">
        <f>IFERROR(IF(Y354=0,"",ROUNDUP(Y354/H354,0)*0.00902),"")</f>
        <v>0.1353</v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63.15</v>
      </c>
      <c r="BN354" s="64">
        <f>IFERROR(Y354*I354/H354,"0")</f>
        <v>63.15</v>
      </c>
      <c r="BO354" s="64">
        <f>IFERROR(1/J354*(X354/H354),"0")</f>
        <v>0.11363636363636365</v>
      </c>
      <c r="BP354" s="64">
        <f>IFERROR(1/J354*(Y354/H354),"0")</f>
        <v>0.11363636363636365</v>
      </c>
    </row>
    <row r="355" spans="1:68" x14ac:dyDescent="0.2">
      <c r="A355" s="565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66"/>
      <c r="P355" s="553" t="s">
        <v>71</v>
      </c>
      <c r="Q355" s="554"/>
      <c r="R355" s="554"/>
      <c r="S355" s="554"/>
      <c r="T355" s="554"/>
      <c r="U355" s="554"/>
      <c r="V355" s="555"/>
      <c r="W355" s="37" t="s">
        <v>72</v>
      </c>
      <c r="X355" s="549">
        <f>IFERROR(X353/H353,"0")+IFERROR(X354/H354,"0")</f>
        <v>15</v>
      </c>
      <c r="Y355" s="549">
        <f>IFERROR(Y353/H353,"0")+IFERROR(Y354/H354,"0")</f>
        <v>15</v>
      </c>
      <c r="Z355" s="549">
        <f>IFERROR(IF(Z353="",0,Z353),"0")+IFERROR(IF(Z354="",0,Z354),"0")</f>
        <v>0.1353</v>
      </c>
      <c r="AA355" s="550"/>
      <c r="AB355" s="550"/>
      <c r="AC355" s="550"/>
    </row>
    <row r="356" spans="1:68" x14ac:dyDescent="0.2">
      <c r="A356" s="564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6"/>
      <c r="P356" s="553" t="s">
        <v>71</v>
      </c>
      <c r="Q356" s="554"/>
      <c r="R356" s="554"/>
      <c r="S356" s="554"/>
      <c r="T356" s="554"/>
      <c r="U356" s="554"/>
      <c r="V356" s="555"/>
      <c r="W356" s="37" t="s">
        <v>69</v>
      </c>
      <c r="X356" s="549">
        <f>IFERROR(SUM(X353:X354),"0")</f>
        <v>60</v>
      </c>
      <c r="Y356" s="549">
        <f>IFERROR(SUM(Y353:Y354),"0")</f>
        <v>60</v>
      </c>
      <c r="Z356" s="37"/>
      <c r="AA356" s="550"/>
      <c r="AB356" s="550"/>
      <c r="AC356" s="550"/>
    </row>
    <row r="357" spans="1:68" ht="14.25" hidden="1" customHeight="1" x14ac:dyDescent="0.25">
      <c r="A357" s="563" t="s">
        <v>73</v>
      </c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64"/>
      <c r="P357" s="564"/>
      <c r="Q357" s="564"/>
      <c r="R357" s="564"/>
      <c r="S357" s="564"/>
      <c r="T357" s="564"/>
      <c r="U357" s="564"/>
      <c r="V357" s="564"/>
      <c r="W357" s="564"/>
      <c r="X357" s="564"/>
      <c r="Y357" s="564"/>
      <c r="Z357" s="564"/>
      <c r="AA357" s="543"/>
      <c r="AB357" s="543"/>
      <c r="AC357" s="543"/>
    </row>
    <row r="358" spans="1:68" ht="27" customHeight="1" x14ac:dyDescent="0.25">
      <c r="A358" s="54" t="s">
        <v>564</v>
      </c>
      <c r="B358" s="54" t="s">
        <v>565</v>
      </c>
      <c r="C358" s="31">
        <v>4301051903</v>
      </c>
      <c r="D358" s="561">
        <v>4607091383928</v>
      </c>
      <c r="E358" s="56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7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9"/>
      <c r="R358" s="569"/>
      <c r="S358" s="569"/>
      <c r="T358" s="570"/>
      <c r="U358" s="34"/>
      <c r="V358" s="34"/>
      <c r="W358" s="35" t="s">
        <v>69</v>
      </c>
      <c r="X358" s="547">
        <v>750</v>
      </c>
      <c r="Y358" s="548">
        <f>IFERROR(IF(X358="",0,CEILING((X358/$H358),1)*$H358),"")</f>
        <v>756</v>
      </c>
      <c r="Z358" s="36">
        <f>IFERROR(IF(Y358=0,"",ROUNDUP(Y358/H358,0)*0.01898),"")</f>
        <v>1.59432</v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793.75</v>
      </c>
      <c r="BN358" s="64">
        <f>IFERROR(Y358*I358/H358,"0")</f>
        <v>800.1</v>
      </c>
      <c r="BO358" s="64">
        <f>IFERROR(1/J358*(X358/H358),"0")</f>
        <v>1.3020833333333333</v>
      </c>
      <c r="BP358" s="64">
        <f>IFERROR(1/J358*(Y358/H358),"0")</f>
        <v>1.3125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4301051897</v>
      </c>
      <c r="D359" s="561">
        <v>4607091384260</v>
      </c>
      <c r="E359" s="56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6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9"/>
      <c r="R359" s="569"/>
      <c r="S359" s="569"/>
      <c r="T359" s="570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5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66"/>
      <c r="P360" s="553" t="s">
        <v>71</v>
      </c>
      <c r="Q360" s="554"/>
      <c r="R360" s="554"/>
      <c r="S360" s="554"/>
      <c r="T360" s="554"/>
      <c r="U360" s="554"/>
      <c r="V360" s="555"/>
      <c r="W360" s="37" t="s">
        <v>72</v>
      </c>
      <c r="X360" s="549">
        <f>IFERROR(X358/H358,"0")+IFERROR(X359/H359,"0")</f>
        <v>83.333333333333329</v>
      </c>
      <c r="Y360" s="549">
        <f>IFERROR(Y358/H358,"0")+IFERROR(Y359/H359,"0")</f>
        <v>84</v>
      </c>
      <c r="Z360" s="549">
        <f>IFERROR(IF(Z358="",0,Z358),"0")+IFERROR(IF(Z359="",0,Z359),"0")</f>
        <v>1.59432</v>
      </c>
      <c r="AA360" s="550"/>
      <c r="AB360" s="550"/>
      <c r="AC360" s="550"/>
    </row>
    <row r="361" spans="1:68" x14ac:dyDescent="0.2">
      <c r="A361" s="564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6"/>
      <c r="P361" s="553" t="s">
        <v>71</v>
      </c>
      <c r="Q361" s="554"/>
      <c r="R361" s="554"/>
      <c r="S361" s="554"/>
      <c r="T361" s="554"/>
      <c r="U361" s="554"/>
      <c r="V361" s="555"/>
      <c r="W361" s="37" t="s">
        <v>69</v>
      </c>
      <c r="X361" s="549">
        <f>IFERROR(SUM(X358:X359),"0")</f>
        <v>750</v>
      </c>
      <c r="Y361" s="549">
        <f>IFERROR(SUM(Y358:Y359),"0")</f>
        <v>756</v>
      </c>
      <c r="Z361" s="37"/>
      <c r="AA361" s="550"/>
      <c r="AB361" s="550"/>
      <c r="AC361" s="550"/>
    </row>
    <row r="362" spans="1:68" ht="14.25" hidden="1" customHeight="1" x14ac:dyDescent="0.25">
      <c r="A362" s="563" t="s">
        <v>166</v>
      </c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64"/>
      <c r="P362" s="564"/>
      <c r="Q362" s="564"/>
      <c r="R362" s="564"/>
      <c r="S362" s="564"/>
      <c r="T362" s="564"/>
      <c r="U362" s="564"/>
      <c r="V362" s="564"/>
      <c r="W362" s="564"/>
      <c r="X362" s="564"/>
      <c r="Y362" s="564"/>
      <c r="Z362" s="564"/>
      <c r="AA362" s="543"/>
      <c r="AB362" s="543"/>
      <c r="AC362" s="543"/>
    </row>
    <row r="363" spans="1:68" ht="16.5" hidden="1" customHeight="1" x14ac:dyDescent="0.25">
      <c r="A363" s="54" t="s">
        <v>570</v>
      </c>
      <c r="B363" s="54" t="s">
        <v>571</v>
      </c>
      <c r="C363" s="31">
        <v>4301060524</v>
      </c>
      <c r="D363" s="561">
        <v>4607091384673</v>
      </c>
      <c r="E363" s="56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5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69"/>
      <c r="R363" s="569"/>
      <c r="S363" s="569"/>
      <c r="T363" s="570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5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6"/>
      <c r="P364" s="553" t="s">
        <v>71</v>
      </c>
      <c r="Q364" s="554"/>
      <c r="R364" s="554"/>
      <c r="S364" s="554"/>
      <c r="T364" s="554"/>
      <c r="U364" s="554"/>
      <c r="V364" s="555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64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6"/>
      <c r="P365" s="553" t="s">
        <v>71</v>
      </c>
      <c r="Q365" s="554"/>
      <c r="R365" s="554"/>
      <c r="S365" s="554"/>
      <c r="T365" s="554"/>
      <c r="U365" s="554"/>
      <c r="V365" s="555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87" t="s">
        <v>573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2"/>
      <c r="AB366" s="542"/>
      <c r="AC366" s="542"/>
    </row>
    <row r="367" spans="1:68" ht="14.25" hidden="1" customHeight="1" x14ac:dyDescent="0.25">
      <c r="A367" s="563" t="s">
        <v>101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43"/>
      <c r="AB367" s="543"/>
      <c r="AC367" s="543"/>
    </row>
    <row r="368" spans="1:68" ht="37.5" hidden="1" customHeight="1" x14ac:dyDescent="0.25">
      <c r="A368" s="54" t="s">
        <v>574</v>
      </c>
      <c r="B368" s="54" t="s">
        <v>575</v>
      </c>
      <c r="C368" s="31">
        <v>4301011873</v>
      </c>
      <c r="D368" s="561">
        <v>4680115881907</v>
      </c>
      <c r="E368" s="56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6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9"/>
      <c r="R368" s="569"/>
      <c r="S368" s="569"/>
      <c r="T368" s="570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4301011875</v>
      </c>
      <c r="D369" s="561">
        <v>4680115884885</v>
      </c>
      <c r="E369" s="56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63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9"/>
      <c r="R369" s="569"/>
      <c r="S369" s="569"/>
      <c r="T369" s="570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580</v>
      </c>
      <c r="B370" s="54" t="s">
        <v>581</v>
      </c>
      <c r="C370" s="31">
        <v>4301011871</v>
      </c>
      <c r="D370" s="561">
        <v>4680115884908</v>
      </c>
      <c r="E370" s="56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5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9"/>
      <c r="R370" s="569"/>
      <c r="S370" s="569"/>
      <c r="T370" s="570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5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66"/>
      <c r="P371" s="553" t="s">
        <v>71</v>
      </c>
      <c r="Q371" s="554"/>
      <c r="R371" s="554"/>
      <c r="S371" s="554"/>
      <c r="T371" s="554"/>
      <c r="U371" s="554"/>
      <c r="V371" s="555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64"/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6"/>
      <c r="P372" s="553" t="s">
        <v>71</v>
      </c>
      <c r="Q372" s="554"/>
      <c r="R372" s="554"/>
      <c r="S372" s="554"/>
      <c r="T372" s="554"/>
      <c r="U372" s="554"/>
      <c r="V372" s="555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3" t="s">
        <v>64</v>
      </c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64"/>
      <c r="P373" s="564"/>
      <c r="Q373" s="564"/>
      <c r="R373" s="564"/>
      <c r="S373" s="564"/>
      <c r="T373" s="564"/>
      <c r="U373" s="564"/>
      <c r="V373" s="564"/>
      <c r="W373" s="564"/>
      <c r="X373" s="564"/>
      <c r="Y373" s="564"/>
      <c r="Z373" s="564"/>
      <c r="AA373" s="543"/>
      <c r="AB373" s="543"/>
      <c r="AC373" s="543"/>
    </row>
    <row r="374" spans="1:68" ht="27" hidden="1" customHeight="1" x14ac:dyDescent="0.25">
      <c r="A374" s="54" t="s">
        <v>582</v>
      </c>
      <c r="B374" s="54" t="s">
        <v>583</v>
      </c>
      <c r="C374" s="31">
        <v>4301031303</v>
      </c>
      <c r="D374" s="561">
        <v>4607091384802</v>
      </c>
      <c r="E374" s="56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9"/>
      <c r="R374" s="569"/>
      <c r="S374" s="569"/>
      <c r="T374" s="570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582</v>
      </c>
      <c r="B375" s="54" t="s">
        <v>585</v>
      </c>
      <c r="C375" s="31">
        <v>4301031457</v>
      </c>
      <c r="D375" s="561">
        <v>4607091384802</v>
      </c>
      <c r="E375" s="56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43" t="s">
        <v>586</v>
      </c>
      <c r="Q375" s="569"/>
      <c r="R375" s="569"/>
      <c r="S375" s="569"/>
      <c r="T375" s="570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5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66"/>
      <c r="P376" s="553" t="s">
        <v>71</v>
      </c>
      <c r="Q376" s="554"/>
      <c r="R376" s="554"/>
      <c r="S376" s="554"/>
      <c r="T376" s="554"/>
      <c r="U376" s="554"/>
      <c r="V376" s="555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hidden="1" x14ac:dyDescent="0.2">
      <c r="A377" s="564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6"/>
      <c r="P377" s="553" t="s">
        <v>71</v>
      </c>
      <c r="Q377" s="554"/>
      <c r="R377" s="554"/>
      <c r="S377" s="554"/>
      <c r="T377" s="554"/>
      <c r="U377" s="554"/>
      <c r="V377" s="555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hidden="1" customHeight="1" x14ac:dyDescent="0.25">
      <c r="A378" s="563" t="s">
        <v>73</v>
      </c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64"/>
      <c r="P378" s="564"/>
      <c r="Q378" s="564"/>
      <c r="R378" s="564"/>
      <c r="S378" s="564"/>
      <c r="T378" s="564"/>
      <c r="U378" s="564"/>
      <c r="V378" s="564"/>
      <c r="W378" s="564"/>
      <c r="X378" s="564"/>
      <c r="Y378" s="564"/>
      <c r="Z378" s="564"/>
      <c r="AA378" s="543"/>
      <c r="AB378" s="543"/>
      <c r="AC378" s="543"/>
    </row>
    <row r="379" spans="1:68" ht="27" hidden="1" customHeight="1" x14ac:dyDescent="0.25">
      <c r="A379" s="54" t="s">
        <v>587</v>
      </c>
      <c r="B379" s="54" t="s">
        <v>588</v>
      </c>
      <c r="C379" s="31">
        <v>4301051899</v>
      </c>
      <c r="D379" s="561">
        <v>4607091384246</v>
      </c>
      <c r="E379" s="56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9"/>
      <c r="R379" s="569"/>
      <c r="S379" s="569"/>
      <c r="T379" s="570"/>
      <c r="U379" s="34"/>
      <c r="V379" s="34"/>
      <c r="W379" s="35" t="s">
        <v>69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61">
        <v>4607091384253</v>
      </c>
      <c r="E380" s="56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9"/>
      <c r="R380" s="569"/>
      <c r="S380" s="569"/>
      <c r="T380" s="570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5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66"/>
      <c r="P381" s="553" t="s">
        <v>71</v>
      </c>
      <c r="Q381" s="554"/>
      <c r="R381" s="554"/>
      <c r="S381" s="554"/>
      <c r="T381" s="554"/>
      <c r="U381" s="554"/>
      <c r="V381" s="555"/>
      <c r="W381" s="37" t="s">
        <v>72</v>
      </c>
      <c r="X381" s="549">
        <f>IFERROR(X379/H379,"0")+IFERROR(X380/H380,"0")</f>
        <v>0</v>
      </c>
      <c r="Y381" s="549">
        <f>IFERROR(Y379/H379,"0")+IFERROR(Y380/H380,"0")</f>
        <v>0</v>
      </c>
      <c r="Z381" s="549">
        <f>IFERROR(IF(Z379="",0,Z379),"0")+IFERROR(IF(Z380="",0,Z380),"0")</f>
        <v>0</v>
      </c>
      <c r="AA381" s="550"/>
      <c r="AB381" s="550"/>
      <c r="AC381" s="550"/>
    </row>
    <row r="382" spans="1:68" hidden="1" x14ac:dyDescent="0.2">
      <c r="A382" s="564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6"/>
      <c r="P382" s="553" t="s">
        <v>71</v>
      </c>
      <c r="Q382" s="554"/>
      <c r="R382" s="554"/>
      <c r="S382" s="554"/>
      <c r="T382" s="554"/>
      <c r="U382" s="554"/>
      <c r="V382" s="555"/>
      <c r="W382" s="37" t="s">
        <v>69</v>
      </c>
      <c r="X382" s="549">
        <f>IFERROR(SUM(X379:X380),"0")</f>
        <v>0</v>
      </c>
      <c r="Y382" s="549">
        <f>IFERROR(SUM(Y379:Y380),"0")</f>
        <v>0</v>
      </c>
      <c r="Z382" s="37"/>
      <c r="AA382" s="550"/>
      <c r="AB382" s="550"/>
      <c r="AC382" s="550"/>
    </row>
    <row r="383" spans="1:68" ht="14.25" hidden="1" customHeight="1" x14ac:dyDescent="0.25">
      <c r="A383" s="563" t="s">
        <v>166</v>
      </c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64"/>
      <c r="P383" s="564"/>
      <c r="Q383" s="564"/>
      <c r="R383" s="564"/>
      <c r="S383" s="564"/>
      <c r="T383" s="564"/>
      <c r="U383" s="564"/>
      <c r="V383" s="564"/>
      <c r="W383" s="564"/>
      <c r="X383" s="564"/>
      <c r="Y383" s="564"/>
      <c r="Z383" s="564"/>
      <c r="AA383" s="543"/>
      <c r="AB383" s="543"/>
      <c r="AC383" s="54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61">
        <v>4607091389357</v>
      </c>
      <c r="E384" s="56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8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9"/>
      <c r="R384" s="569"/>
      <c r="S384" s="569"/>
      <c r="T384" s="570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5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66"/>
      <c r="P385" s="553" t="s">
        <v>71</v>
      </c>
      <c r="Q385" s="554"/>
      <c r="R385" s="554"/>
      <c r="S385" s="554"/>
      <c r="T385" s="554"/>
      <c r="U385" s="554"/>
      <c r="V385" s="555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hidden="1" x14ac:dyDescent="0.2">
      <c r="A386" s="564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66"/>
      <c r="P386" s="553" t="s">
        <v>71</v>
      </c>
      <c r="Q386" s="554"/>
      <c r="R386" s="554"/>
      <c r="S386" s="554"/>
      <c r="T386" s="554"/>
      <c r="U386" s="554"/>
      <c r="V386" s="555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hidden="1" customHeight="1" x14ac:dyDescent="0.2">
      <c r="A387" s="720" t="s">
        <v>595</v>
      </c>
      <c r="B387" s="721"/>
      <c r="C387" s="721"/>
      <c r="D387" s="721"/>
      <c r="E387" s="721"/>
      <c r="F387" s="721"/>
      <c r="G387" s="721"/>
      <c r="H387" s="721"/>
      <c r="I387" s="721"/>
      <c r="J387" s="721"/>
      <c r="K387" s="721"/>
      <c r="L387" s="721"/>
      <c r="M387" s="721"/>
      <c r="N387" s="721"/>
      <c r="O387" s="721"/>
      <c r="P387" s="721"/>
      <c r="Q387" s="721"/>
      <c r="R387" s="721"/>
      <c r="S387" s="721"/>
      <c r="T387" s="721"/>
      <c r="U387" s="721"/>
      <c r="V387" s="721"/>
      <c r="W387" s="721"/>
      <c r="X387" s="721"/>
      <c r="Y387" s="721"/>
      <c r="Z387" s="721"/>
      <c r="AA387" s="48"/>
      <c r="AB387" s="48"/>
      <c r="AC387" s="48"/>
    </row>
    <row r="388" spans="1:68" ht="16.5" hidden="1" customHeight="1" x14ac:dyDescent="0.25">
      <c r="A388" s="587" t="s">
        <v>596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2"/>
      <c r="AB388" s="542"/>
      <c r="AC388" s="542"/>
    </row>
    <row r="389" spans="1:68" ht="14.25" hidden="1" customHeight="1" x14ac:dyDescent="0.25">
      <c r="A389" s="563" t="s">
        <v>64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43"/>
      <c r="AB389" s="543"/>
      <c r="AC389" s="543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61">
        <v>4680115886100</v>
      </c>
      <c r="E390" s="56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6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9"/>
      <c r="R390" s="569"/>
      <c r="S390" s="569"/>
      <c r="T390" s="570"/>
      <c r="U390" s="34"/>
      <c r="V390" s="34"/>
      <c r="W390" s="35" t="s">
        <v>69</v>
      </c>
      <c r="X390" s="547">
        <v>0</v>
      </c>
      <c r="Y390" s="548">
        <f t="shared" ref="Y390:Y399" si="4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0</v>
      </c>
      <c r="BN390" s="64">
        <f t="shared" ref="BN390:BN399" si="44">IFERROR(Y390*I390/H390,"0")</f>
        <v>0</v>
      </c>
      <c r="BO390" s="64">
        <f t="shared" ref="BO390:BO399" si="45">IFERROR(1/J390*(X390/H390),"0")</f>
        <v>0</v>
      </c>
      <c r="BP390" s="64">
        <f t="shared" ref="BP390:BP399" si="46">IFERROR(1/J390*(Y390/H390),"0")</f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4301031406</v>
      </c>
      <c r="D391" s="561">
        <v>4680115886117</v>
      </c>
      <c r="E391" s="56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8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9"/>
      <c r="R391" s="569"/>
      <c r="S391" s="569"/>
      <c r="T391" s="570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4301031382</v>
      </c>
      <c r="D392" s="561">
        <v>4680115886117</v>
      </c>
      <c r="E392" s="56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8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1">
        <v>4680115886124</v>
      </c>
      <c r="E393" s="56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1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9"/>
      <c r="R393" s="569"/>
      <c r="S393" s="569"/>
      <c r="T393" s="570"/>
      <c r="U393" s="34"/>
      <c r="V393" s="34"/>
      <c r="W393" s="35" t="s">
        <v>69</v>
      </c>
      <c r="X393" s="547">
        <v>50</v>
      </c>
      <c r="Y393" s="548">
        <f t="shared" si="42"/>
        <v>54</v>
      </c>
      <c r="Z393" s="36">
        <f>IFERROR(IF(Y393=0,"",ROUNDUP(Y393/H393,0)*0.00902),"")</f>
        <v>9.0200000000000002E-2</v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51.944444444444443</v>
      </c>
      <c r="BN393" s="64">
        <f t="shared" si="44"/>
        <v>56.099999999999994</v>
      </c>
      <c r="BO393" s="64">
        <f t="shared" si="45"/>
        <v>7.0145903479236812E-2</v>
      </c>
      <c r="BP393" s="64">
        <f t="shared" si="46"/>
        <v>7.575757575757576E-2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61">
        <v>4680115883147</v>
      </c>
      <c r="E394" s="56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2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9"/>
      <c r="R394" s="569"/>
      <c r="S394" s="569"/>
      <c r="T394" s="570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61">
        <v>4607091384338</v>
      </c>
      <c r="E395" s="56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1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9"/>
      <c r="R395" s="569"/>
      <c r="S395" s="569"/>
      <c r="T395" s="570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61">
        <v>4607091389524</v>
      </c>
      <c r="E396" s="56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9"/>
      <c r="R396" s="569"/>
      <c r="S396" s="569"/>
      <c r="T396" s="570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61">
        <v>4680115883161</v>
      </c>
      <c r="E397" s="56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6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9"/>
      <c r="R397" s="569"/>
      <c r="S397" s="569"/>
      <c r="T397" s="570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61">
        <v>4607091389531</v>
      </c>
      <c r="E398" s="56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8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9"/>
      <c r="R398" s="569"/>
      <c r="S398" s="569"/>
      <c r="T398" s="570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61">
        <v>4607091384345</v>
      </c>
      <c r="E399" s="56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1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9"/>
      <c r="R399" s="569"/>
      <c r="S399" s="569"/>
      <c r="T399" s="570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x14ac:dyDescent="0.2">
      <c r="A400" s="565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66"/>
      <c r="P400" s="553" t="s">
        <v>71</v>
      </c>
      <c r="Q400" s="554"/>
      <c r="R400" s="554"/>
      <c r="S400" s="554"/>
      <c r="T400" s="554"/>
      <c r="U400" s="554"/>
      <c r="V400" s="555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9.2592592592592595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10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9.0200000000000002E-2</v>
      </c>
      <c r="AA400" s="550"/>
      <c r="AB400" s="550"/>
      <c r="AC400" s="550"/>
    </row>
    <row r="401" spans="1:68" x14ac:dyDescent="0.2">
      <c r="A401" s="564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6"/>
      <c r="P401" s="553" t="s">
        <v>71</v>
      </c>
      <c r="Q401" s="554"/>
      <c r="R401" s="554"/>
      <c r="S401" s="554"/>
      <c r="T401" s="554"/>
      <c r="U401" s="554"/>
      <c r="V401" s="555"/>
      <c r="W401" s="37" t="s">
        <v>69</v>
      </c>
      <c r="X401" s="549">
        <f>IFERROR(SUM(X390:X399),"0")</f>
        <v>50</v>
      </c>
      <c r="Y401" s="549">
        <f>IFERROR(SUM(Y390:Y399),"0")</f>
        <v>54</v>
      </c>
      <c r="Z401" s="37"/>
      <c r="AA401" s="550"/>
      <c r="AB401" s="550"/>
      <c r="AC401" s="550"/>
    </row>
    <row r="402" spans="1:68" ht="14.25" hidden="1" customHeight="1" x14ac:dyDescent="0.25">
      <c r="A402" s="563" t="s">
        <v>73</v>
      </c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64"/>
      <c r="P402" s="564"/>
      <c r="Q402" s="564"/>
      <c r="R402" s="564"/>
      <c r="S402" s="564"/>
      <c r="T402" s="564"/>
      <c r="U402" s="564"/>
      <c r="V402" s="564"/>
      <c r="W402" s="564"/>
      <c r="X402" s="564"/>
      <c r="Y402" s="564"/>
      <c r="Z402" s="564"/>
      <c r="AA402" s="543"/>
      <c r="AB402" s="543"/>
      <c r="AC402" s="54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61">
        <v>4607091384352</v>
      </c>
      <c r="E403" s="56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7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9"/>
      <c r="R403" s="569"/>
      <c r="S403" s="569"/>
      <c r="T403" s="570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61">
        <v>4607091389654</v>
      </c>
      <c r="E404" s="56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8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9"/>
      <c r="R404" s="569"/>
      <c r="S404" s="569"/>
      <c r="T404" s="570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5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66"/>
      <c r="P405" s="553" t="s">
        <v>71</v>
      </c>
      <c r="Q405" s="554"/>
      <c r="R405" s="554"/>
      <c r="S405" s="554"/>
      <c r="T405" s="554"/>
      <c r="U405" s="554"/>
      <c r="V405" s="555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hidden="1" x14ac:dyDescent="0.2">
      <c r="A406" s="564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6"/>
      <c r="P406" s="553" t="s">
        <v>71</v>
      </c>
      <c r="Q406" s="554"/>
      <c r="R406" s="554"/>
      <c r="S406" s="554"/>
      <c r="T406" s="554"/>
      <c r="U406" s="554"/>
      <c r="V406" s="555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hidden="1" customHeight="1" x14ac:dyDescent="0.25">
      <c r="A407" s="587" t="s">
        <v>628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2"/>
      <c r="AB407" s="542"/>
      <c r="AC407" s="542"/>
    </row>
    <row r="408" spans="1:68" ht="14.25" hidden="1" customHeight="1" x14ac:dyDescent="0.25">
      <c r="A408" s="563" t="s">
        <v>136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43"/>
      <c r="AB408" s="543"/>
      <c r="AC408" s="54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61">
        <v>4680115885240</v>
      </c>
      <c r="E409" s="56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6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9"/>
      <c r="R409" s="569"/>
      <c r="S409" s="569"/>
      <c r="T409" s="570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5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66"/>
      <c r="P410" s="553" t="s">
        <v>71</v>
      </c>
      <c r="Q410" s="554"/>
      <c r="R410" s="554"/>
      <c r="S410" s="554"/>
      <c r="T410" s="554"/>
      <c r="U410" s="554"/>
      <c r="V410" s="555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hidden="1" x14ac:dyDescent="0.2">
      <c r="A411" s="564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6"/>
      <c r="P411" s="553" t="s">
        <v>71</v>
      </c>
      <c r="Q411" s="554"/>
      <c r="R411" s="554"/>
      <c r="S411" s="554"/>
      <c r="T411" s="554"/>
      <c r="U411" s="554"/>
      <c r="V411" s="555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hidden="1" customHeight="1" x14ac:dyDescent="0.25">
      <c r="A412" s="563" t="s">
        <v>64</v>
      </c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64"/>
      <c r="P412" s="564"/>
      <c r="Q412" s="564"/>
      <c r="R412" s="564"/>
      <c r="S412" s="564"/>
      <c r="T412" s="564"/>
      <c r="U412" s="564"/>
      <c r="V412" s="564"/>
      <c r="W412" s="564"/>
      <c r="X412" s="564"/>
      <c r="Y412" s="564"/>
      <c r="Z412" s="564"/>
      <c r="AA412" s="543"/>
      <c r="AB412" s="543"/>
      <c r="AC412" s="54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61">
        <v>4680115886094</v>
      </c>
      <c r="E413" s="56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81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9"/>
      <c r="R413" s="569"/>
      <c r="S413" s="569"/>
      <c r="T413" s="570"/>
      <c r="U413" s="34"/>
      <c r="V413" s="34"/>
      <c r="W413" s="35" t="s">
        <v>69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61">
        <v>4607091389425</v>
      </c>
      <c r="E414" s="56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9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9"/>
      <c r="R414" s="569"/>
      <c r="S414" s="569"/>
      <c r="T414" s="570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61">
        <v>4680115880771</v>
      </c>
      <c r="E415" s="56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7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9"/>
      <c r="R415" s="569"/>
      <c r="S415" s="569"/>
      <c r="T415" s="570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61">
        <v>4607091389500</v>
      </c>
      <c r="E416" s="56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9"/>
      <c r="R416" s="569"/>
      <c r="S416" s="569"/>
      <c r="T416" s="570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5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66"/>
      <c r="P417" s="553" t="s">
        <v>71</v>
      </c>
      <c r="Q417" s="554"/>
      <c r="R417" s="554"/>
      <c r="S417" s="554"/>
      <c r="T417" s="554"/>
      <c r="U417" s="554"/>
      <c r="V417" s="555"/>
      <c r="W417" s="37" t="s">
        <v>72</v>
      </c>
      <c r="X417" s="549">
        <f>IFERROR(X413/H413,"0")+IFERROR(X414/H414,"0")+IFERROR(X415/H415,"0")+IFERROR(X416/H416,"0")</f>
        <v>0</v>
      </c>
      <c r="Y417" s="549">
        <f>IFERROR(Y413/H413,"0")+IFERROR(Y414/H414,"0")+IFERROR(Y415/H415,"0")+IFERROR(Y416/H416,"0")</f>
        <v>0</v>
      </c>
      <c r="Z417" s="549">
        <f>IFERROR(IF(Z413="",0,Z413),"0")+IFERROR(IF(Z414="",0,Z414),"0")+IFERROR(IF(Z415="",0,Z415),"0")+IFERROR(IF(Z416="",0,Z416),"0")</f>
        <v>0</v>
      </c>
      <c r="AA417" s="550"/>
      <c r="AB417" s="550"/>
      <c r="AC417" s="550"/>
    </row>
    <row r="418" spans="1:68" hidden="1" x14ac:dyDescent="0.2">
      <c r="A418" s="564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6"/>
      <c r="P418" s="553" t="s">
        <v>71</v>
      </c>
      <c r="Q418" s="554"/>
      <c r="R418" s="554"/>
      <c r="S418" s="554"/>
      <c r="T418" s="554"/>
      <c r="U418" s="554"/>
      <c r="V418" s="555"/>
      <c r="W418" s="37" t="s">
        <v>69</v>
      </c>
      <c r="X418" s="549">
        <f>IFERROR(SUM(X413:X416),"0")</f>
        <v>0</v>
      </c>
      <c r="Y418" s="549">
        <f>IFERROR(SUM(Y413:Y416),"0")</f>
        <v>0</v>
      </c>
      <c r="Z418" s="37"/>
      <c r="AA418" s="550"/>
      <c r="AB418" s="550"/>
      <c r="AC418" s="550"/>
    </row>
    <row r="419" spans="1:68" ht="16.5" hidden="1" customHeight="1" x14ac:dyDescent="0.25">
      <c r="A419" s="587" t="s">
        <v>643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2"/>
      <c r="AB419" s="542"/>
      <c r="AC419" s="542"/>
    </row>
    <row r="420" spans="1:68" ht="14.25" hidden="1" customHeight="1" x14ac:dyDescent="0.25">
      <c r="A420" s="563" t="s">
        <v>64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43"/>
      <c r="AB420" s="543"/>
      <c r="AC420" s="54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61">
        <v>4680115885110</v>
      </c>
      <c r="E421" s="56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6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9"/>
      <c r="R421" s="569"/>
      <c r="S421" s="569"/>
      <c r="T421" s="570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5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66"/>
      <c r="P422" s="553" t="s">
        <v>71</v>
      </c>
      <c r="Q422" s="554"/>
      <c r="R422" s="554"/>
      <c r="S422" s="554"/>
      <c r="T422" s="554"/>
      <c r="U422" s="554"/>
      <c r="V422" s="555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hidden="1" x14ac:dyDescent="0.2">
      <c r="A423" s="564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6"/>
      <c r="P423" s="553" t="s">
        <v>71</v>
      </c>
      <c r="Q423" s="554"/>
      <c r="R423" s="554"/>
      <c r="S423" s="554"/>
      <c r="T423" s="554"/>
      <c r="U423" s="554"/>
      <c r="V423" s="555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hidden="1" customHeight="1" x14ac:dyDescent="0.2">
      <c r="A424" s="720" t="s">
        <v>647</v>
      </c>
      <c r="B424" s="721"/>
      <c r="C424" s="721"/>
      <c r="D424" s="721"/>
      <c r="E424" s="721"/>
      <c r="F424" s="721"/>
      <c r="G424" s="721"/>
      <c r="H424" s="721"/>
      <c r="I424" s="721"/>
      <c r="J424" s="721"/>
      <c r="K424" s="721"/>
      <c r="L424" s="721"/>
      <c r="M424" s="721"/>
      <c r="N424" s="721"/>
      <c r="O424" s="721"/>
      <c r="P424" s="721"/>
      <c r="Q424" s="721"/>
      <c r="R424" s="721"/>
      <c r="S424" s="721"/>
      <c r="T424" s="721"/>
      <c r="U424" s="721"/>
      <c r="V424" s="721"/>
      <c r="W424" s="721"/>
      <c r="X424" s="721"/>
      <c r="Y424" s="721"/>
      <c r="Z424" s="721"/>
      <c r="AA424" s="48"/>
      <c r="AB424" s="48"/>
      <c r="AC424" s="48"/>
    </row>
    <row r="425" spans="1:68" ht="16.5" hidden="1" customHeight="1" x14ac:dyDescent="0.25">
      <c r="A425" s="587" t="s">
        <v>647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2"/>
      <c r="AB425" s="542"/>
      <c r="AC425" s="542"/>
    </row>
    <row r="426" spans="1:68" ht="14.25" hidden="1" customHeight="1" x14ac:dyDescent="0.25">
      <c r="A426" s="563" t="s">
        <v>101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43"/>
      <c r="AB426" s="543"/>
      <c r="AC426" s="543"/>
    </row>
    <row r="427" spans="1:68" ht="27" hidden="1" customHeight="1" x14ac:dyDescent="0.25">
      <c r="A427" s="54" t="s">
        <v>648</v>
      </c>
      <c r="B427" s="54" t="s">
        <v>649</v>
      </c>
      <c r="C427" s="31">
        <v>4301011795</v>
      </c>
      <c r="D427" s="561">
        <v>4607091389067</v>
      </c>
      <c r="E427" s="56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7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69"/>
      <c r="R427" s="569"/>
      <c r="S427" s="569"/>
      <c r="T427" s="570"/>
      <c r="U427" s="34"/>
      <c r="V427" s="34"/>
      <c r="W427" s="35" t="s">
        <v>69</v>
      </c>
      <c r="X427" s="547">
        <v>0</v>
      </c>
      <c r="Y427" s="548">
        <f t="shared" ref="Y427:Y438" si="48">IFERROR(IF(X427="",0,CEILING((X427/$H427),1)*$H427),"")</f>
        <v>0</v>
      </c>
      <c r="Z427" s="36" t="str">
        <f t="shared" ref="Z427:Z433" si="49">IFERROR(IF(Y427=0,"",ROUNDUP(Y427/H427,0)*0.01196),"")</f>
        <v/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0</v>
      </c>
      <c r="BN427" s="64">
        <f t="shared" ref="BN427:BN438" si="51">IFERROR(Y427*I427/H427,"0")</f>
        <v>0</v>
      </c>
      <c r="BO427" s="64">
        <f t="shared" ref="BO427:BO438" si="52">IFERROR(1/J427*(X427/H427),"0")</f>
        <v>0</v>
      </c>
      <c r="BP427" s="64">
        <f t="shared" ref="BP427:BP438" si="53">IFERROR(1/J427*(Y427/H427),"0")</f>
        <v>0</v>
      </c>
    </row>
    <row r="428" spans="1:68" ht="27" hidden="1" customHeight="1" x14ac:dyDescent="0.25">
      <c r="A428" s="54" t="s">
        <v>650</v>
      </c>
      <c r="B428" s="54" t="s">
        <v>651</v>
      </c>
      <c r="C428" s="31">
        <v>4301011961</v>
      </c>
      <c r="D428" s="561">
        <v>4680115885271</v>
      </c>
      <c r="E428" s="56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69"/>
      <c r="R428" s="569"/>
      <c r="S428" s="569"/>
      <c r="T428" s="570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4301011376</v>
      </c>
      <c r="D429" s="561">
        <v>4680115885226</v>
      </c>
      <c r="E429" s="56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6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69"/>
      <c r="R429" s="569"/>
      <c r="S429" s="569"/>
      <c r="T429" s="570"/>
      <c r="U429" s="34"/>
      <c r="V429" s="34"/>
      <c r="W429" s="35" t="s">
        <v>69</v>
      </c>
      <c r="X429" s="547">
        <v>0</v>
      </c>
      <c r="Y429" s="548">
        <f t="shared" si="48"/>
        <v>0</v>
      </c>
      <c r="Z429" s="36" t="str">
        <f t="shared" si="49"/>
        <v/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656</v>
      </c>
      <c r="B430" s="54" t="s">
        <v>657</v>
      </c>
      <c r="C430" s="31">
        <v>4301012145</v>
      </c>
      <c r="D430" s="561">
        <v>4607091383522</v>
      </c>
      <c r="E430" s="56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646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69"/>
      <c r="R430" s="569"/>
      <c r="S430" s="569"/>
      <c r="T430" s="570"/>
      <c r="U430" s="34"/>
      <c r="V430" s="34"/>
      <c r="W430" s="35" t="s">
        <v>69</v>
      </c>
      <c r="X430" s="547">
        <v>550</v>
      </c>
      <c r="Y430" s="548">
        <f t="shared" si="48"/>
        <v>554.4</v>
      </c>
      <c r="Z430" s="36">
        <f t="shared" si="49"/>
        <v>1.2558</v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587.5</v>
      </c>
      <c r="BN430" s="64">
        <f t="shared" si="51"/>
        <v>592.19999999999993</v>
      </c>
      <c r="BO430" s="64">
        <f t="shared" si="52"/>
        <v>1.0016025641025641</v>
      </c>
      <c r="BP430" s="64">
        <f t="shared" si="53"/>
        <v>1.0096153846153846</v>
      </c>
    </row>
    <row r="431" spans="1:68" ht="16.5" hidden="1" customHeight="1" x14ac:dyDescent="0.25">
      <c r="A431" s="54" t="s">
        <v>659</v>
      </c>
      <c r="B431" s="54" t="s">
        <v>660</v>
      </c>
      <c r="C431" s="31">
        <v>4301011774</v>
      </c>
      <c r="D431" s="561">
        <v>4680115884502</v>
      </c>
      <c r="E431" s="56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7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69"/>
      <c r="R431" s="569"/>
      <c r="S431" s="569"/>
      <c r="T431" s="570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662</v>
      </c>
      <c r="B432" s="54" t="s">
        <v>663</v>
      </c>
      <c r="C432" s="31">
        <v>4301011771</v>
      </c>
      <c r="D432" s="561">
        <v>4607091389104</v>
      </c>
      <c r="E432" s="56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8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69"/>
      <c r="R432" s="569"/>
      <c r="S432" s="569"/>
      <c r="T432" s="570"/>
      <c r="U432" s="34"/>
      <c r="V432" s="34"/>
      <c r="W432" s="35" t="s">
        <v>69</v>
      </c>
      <c r="X432" s="547">
        <v>550</v>
      </c>
      <c r="Y432" s="548">
        <f t="shared" si="48"/>
        <v>554.4</v>
      </c>
      <c r="Z432" s="36">
        <f t="shared" si="49"/>
        <v>1.2558</v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587.5</v>
      </c>
      <c r="BN432" s="64">
        <f t="shared" si="51"/>
        <v>592.19999999999993</v>
      </c>
      <c r="BO432" s="64">
        <f t="shared" si="52"/>
        <v>1.0016025641025641</v>
      </c>
      <c r="BP432" s="64">
        <f t="shared" si="53"/>
        <v>1.0096153846153846</v>
      </c>
    </row>
    <row r="433" spans="1:68" ht="16.5" hidden="1" customHeight="1" x14ac:dyDescent="0.25">
      <c r="A433" s="54" t="s">
        <v>665</v>
      </c>
      <c r="B433" s="54" t="s">
        <v>666</v>
      </c>
      <c r="C433" s="31">
        <v>4301011799</v>
      </c>
      <c r="D433" s="561">
        <v>4680115884519</v>
      </c>
      <c r="E433" s="56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8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69"/>
      <c r="R433" s="569"/>
      <c r="S433" s="569"/>
      <c r="T433" s="570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4301012125</v>
      </c>
      <c r="D434" s="561">
        <v>4680115886391</v>
      </c>
      <c r="E434" s="56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60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69"/>
      <c r="R434" s="569"/>
      <c r="S434" s="569"/>
      <c r="T434" s="570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4301012035</v>
      </c>
      <c r="D435" s="561">
        <v>4680115880603</v>
      </c>
      <c r="E435" s="56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5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69"/>
      <c r="R435" s="569"/>
      <c r="S435" s="569"/>
      <c r="T435" s="570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4301012036</v>
      </c>
      <c r="D436" s="561">
        <v>4680115882782</v>
      </c>
      <c r="E436" s="56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5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69"/>
      <c r="R436" s="569"/>
      <c r="S436" s="569"/>
      <c r="T436" s="570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674</v>
      </c>
      <c r="B437" s="54" t="s">
        <v>675</v>
      </c>
      <c r="C437" s="31">
        <v>4301012050</v>
      </c>
      <c r="D437" s="561">
        <v>4680115885479</v>
      </c>
      <c r="E437" s="56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86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69"/>
      <c r="R437" s="569"/>
      <c r="S437" s="569"/>
      <c r="T437" s="570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676</v>
      </c>
      <c r="B438" s="54" t="s">
        <v>677</v>
      </c>
      <c r="C438" s="31">
        <v>4301012034</v>
      </c>
      <c r="D438" s="561">
        <v>4607091389982</v>
      </c>
      <c r="E438" s="56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69"/>
      <c r="R438" s="569"/>
      <c r="S438" s="569"/>
      <c r="T438" s="570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x14ac:dyDescent="0.2">
      <c r="A439" s="565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66"/>
      <c r="P439" s="553" t="s">
        <v>71</v>
      </c>
      <c r="Q439" s="554"/>
      <c r="R439" s="554"/>
      <c r="S439" s="554"/>
      <c r="T439" s="554"/>
      <c r="U439" s="554"/>
      <c r="V439" s="555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208.33333333333331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209.99999999999997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2.5116000000000001</v>
      </c>
      <c r="AA439" s="550"/>
      <c r="AB439" s="550"/>
      <c r="AC439" s="550"/>
    </row>
    <row r="440" spans="1:68" x14ac:dyDescent="0.2">
      <c r="A440" s="564"/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6"/>
      <c r="P440" s="553" t="s">
        <v>71</v>
      </c>
      <c r="Q440" s="554"/>
      <c r="R440" s="554"/>
      <c r="S440" s="554"/>
      <c r="T440" s="554"/>
      <c r="U440" s="554"/>
      <c r="V440" s="555"/>
      <c r="W440" s="37" t="s">
        <v>69</v>
      </c>
      <c r="X440" s="549">
        <f>IFERROR(SUM(X427:X438),"0")</f>
        <v>1100</v>
      </c>
      <c r="Y440" s="549">
        <f>IFERROR(SUM(Y427:Y438),"0")</f>
        <v>1108.8</v>
      </c>
      <c r="Z440" s="37"/>
      <c r="AA440" s="550"/>
      <c r="AB440" s="550"/>
      <c r="AC440" s="550"/>
    </row>
    <row r="441" spans="1:68" ht="14.25" hidden="1" customHeight="1" x14ac:dyDescent="0.25">
      <c r="A441" s="563" t="s">
        <v>136</v>
      </c>
      <c r="B441" s="564"/>
      <c r="C441" s="564"/>
      <c r="D441" s="564"/>
      <c r="E441" s="564"/>
      <c r="F441" s="564"/>
      <c r="G441" s="564"/>
      <c r="H441" s="564"/>
      <c r="I441" s="564"/>
      <c r="J441" s="564"/>
      <c r="K441" s="564"/>
      <c r="L441" s="564"/>
      <c r="M441" s="564"/>
      <c r="N441" s="564"/>
      <c r="O441" s="564"/>
      <c r="P441" s="564"/>
      <c r="Q441" s="564"/>
      <c r="R441" s="564"/>
      <c r="S441" s="564"/>
      <c r="T441" s="564"/>
      <c r="U441" s="564"/>
      <c r="V441" s="564"/>
      <c r="W441" s="564"/>
      <c r="X441" s="564"/>
      <c r="Y441" s="564"/>
      <c r="Z441" s="564"/>
      <c r="AA441" s="543"/>
      <c r="AB441" s="543"/>
      <c r="AC441" s="543"/>
    </row>
    <row r="442" spans="1:68" ht="16.5" customHeight="1" x14ac:dyDescent="0.25">
      <c r="A442" s="54" t="s">
        <v>678</v>
      </c>
      <c r="B442" s="54" t="s">
        <v>679</v>
      </c>
      <c r="C442" s="31">
        <v>4301020334</v>
      </c>
      <c r="D442" s="561">
        <v>4607091388930</v>
      </c>
      <c r="E442" s="56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7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69"/>
      <c r="R442" s="569"/>
      <c r="S442" s="569"/>
      <c r="T442" s="570"/>
      <c r="U442" s="34"/>
      <c r="V442" s="34"/>
      <c r="W442" s="35" t="s">
        <v>69</v>
      </c>
      <c r="X442" s="547">
        <v>1100</v>
      </c>
      <c r="Y442" s="548">
        <f>IFERROR(IF(X442="",0,CEILING((X442/$H442),1)*$H442),"")</f>
        <v>1103.52</v>
      </c>
      <c r="Z442" s="36">
        <f>IFERROR(IF(Y442=0,"",ROUNDUP(Y442/H442,0)*0.01196),"")</f>
        <v>2.4996399999999999</v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1175</v>
      </c>
      <c r="BN442" s="64">
        <f>IFERROR(Y442*I442/H442,"0")</f>
        <v>1178.76</v>
      </c>
      <c r="BO442" s="64">
        <f>IFERROR(1/J442*(X442/H442),"0")</f>
        <v>2.0032051282051282</v>
      </c>
      <c r="BP442" s="64">
        <f>IFERROR(1/J442*(Y442/H442),"0")</f>
        <v>2.0096153846153846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4301020384</v>
      </c>
      <c r="D443" s="561">
        <v>4680115886407</v>
      </c>
      <c r="E443" s="56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8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69"/>
      <c r="R443" s="569"/>
      <c r="S443" s="569"/>
      <c r="T443" s="570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hidden="1" customHeight="1" x14ac:dyDescent="0.25">
      <c r="A444" s="54" t="s">
        <v>683</v>
      </c>
      <c r="B444" s="54" t="s">
        <v>684</v>
      </c>
      <c r="C444" s="31">
        <v>4301020385</v>
      </c>
      <c r="D444" s="561">
        <v>4680115880054</v>
      </c>
      <c r="E444" s="56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5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69"/>
      <c r="R444" s="569"/>
      <c r="S444" s="569"/>
      <c r="T444" s="570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65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66"/>
      <c r="P445" s="553" t="s">
        <v>71</v>
      </c>
      <c r="Q445" s="554"/>
      <c r="R445" s="554"/>
      <c r="S445" s="554"/>
      <c r="T445" s="554"/>
      <c r="U445" s="554"/>
      <c r="V445" s="555"/>
      <c r="W445" s="37" t="s">
        <v>72</v>
      </c>
      <c r="X445" s="549">
        <f>IFERROR(X442/H442,"0")+IFERROR(X443/H443,"0")+IFERROR(X444/H444,"0")</f>
        <v>208.33333333333331</v>
      </c>
      <c r="Y445" s="549">
        <f>IFERROR(Y442/H442,"0")+IFERROR(Y443/H443,"0")+IFERROR(Y444/H444,"0")</f>
        <v>209</v>
      </c>
      <c r="Z445" s="549">
        <f>IFERROR(IF(Z442="",0,Z442),"0")+IFERROR(IF(Z443="",0,Z443),"0")+IFERROR(IF(Z444="",0,Z444),"0")</f>
        <v>2.4996399999999999</v>
      </c>
      <c r="AA445" s="550"/>
      <c r="AB445" s="550"/>
      <c r="AC445" s="550"/>
    </row>
    <row r="446" spans="1:68" x14ac:dyDescent="0.2">
      <c r="A446" s="564"/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6"/>
      <c r="P446" s="553" t="s">
        <v>71</v>
      </c>
      <c r="Q446" s="554"/>
      <c r="R446" s="554"/>
      <c r="S446" s="554"/>
      <c r="T446" s="554"/>
      <c r="U446" s="554"/>
      <c r="V446" s="555"/>
      <c r="W446" s="37" t="s">
        <v>69</v>
      </c>
      <c r="X446" s="549">
        <f>IFERROR(SUM(X442:X444),"0")</f>
        <v>1100</v>
      </c>
      <c r="Y446" s="549">
        <f>IFERROR(SUM(Y442:Y444),"0")</f>
        <v>1103.52</v>
      </c>
      <c r="Z446" s="37"/>
      <c r="AA446" s="550"/>
      <c r="AB446" s="550"/>
      <c r="AC446" s="550"/>
    </row>
    <row r="447" spans="1:68" ht="14.25" hidden="1" customHeight="1" x14ac:dyDescent="0.25">
      <c r="A447" s="563" t="s">
        <v>64</v>
      </c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64"/>
      <c r="P447" s="564"/>
      <c r="Q447" s="564"/>
      <c r="R447" s="564"/>
      <c r="S447" s="564"/>
      <c r="T447" s="564"/>
      <c r="U447" s="564"/>
      <c r="V447" s="564"/>
      <c r="W447" s="564"/>
      <c r="X447" s="564"/>
      <c r="Y447" s="564"/>
      <c r="Z447" s="564"/>
      <c r="AA447" s="543"/>
      <c r="AB447" s="543"/>
      <c r="AC447" s="543"/>
    </row>
    <row r="448" spans="1:68" ht="27" hidden="1" customHeight="1" x14ac:dyDescent="0.25">
      <c r="A448" s="54" t="s">
        <v>685</v>
      </c>
      <c r="B448" s="54" t="s">
        <v>686</v>
      </c>
      <c r="C448" s="31">
        <v>4301031349</v>
      </c>
      <c r="D448" s="561">
        <v>4680115883116</v>
      </c>
      <c r="E448" s="56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69"/>
      <c r="R448" s="569"/>
      <c r="S448" s="569"/>
      <c r="T448" s="570"/>
      <c r="U448" s="34"/>
      <c r="V448" s="34"/>
      <c r="W448" s="35" t="s">
        <v>69</v>
      </c>
      <c r="X448" s="547">
        <v>0</v>
      </c>
      <c r="Y448" s="548">
        <f t="shared" ref="Y448:Y453" si="54"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0</v>
      </c>
      <c r="BN448" s="64">
        <f t="shared" ref="BN448:BN453" si="56">IFERROR(Y448*I448/H448,"0")</f>
        <v>0</v>
      </c>
      <c r="BO448" s="64">
        <f t="shared" ref="BO448:BO453" si="57">IFERROR(1/J448*(X448/H448),"0")</f>
        <v>0</v>
      </c>
      <c r="BP448" s="64">
        <f t="shared" ref="BP448:BP453" si="58">IFERROR(1/J448*(Y448/H448),"0")</f>
        <v>0</v>
      </c>
    </row>
    <row r="449" spans="1:68" ht="27" hidden="1" customHeight="1" x14ac:dyDescent="0.25">
      <c r="A449" s="54" t="s">
        <v>688</v>
      </c>
      <c r="B449" s="54" t="s">
        <v>689</v>
      </c>
      <c r="C449" s="31">
        <v>4301031350</v>
      </c>
      <c r="D449" s="561">
        <v>4680115883093</v>
      </c>
      <c r="E449" s="56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58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69"/>
      <c r="R449" s="569"/>
      <c r="S449" s="569"/>
      <c r="T449" s="570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4301031353</v>
      </c>
      <c r="D450" s="561">
        <v>4680115883109</v>
      </c>
      <c r="E450" s="56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7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69"/>
      <c r="R450" s="569"/>
      <c r="S450" s="569"/>
      <c r="T450" s="570"/>
      <c r="U450" s="34"/>
      <c r="V450" s="34"/>
      <c r="W450" s="35" t="s">
        <v>69</v>
      </c>
      <c r="X450" s="547">
        <v>0</v>
      </c>
      <c r="Y450" s="548">
        <f t="shared" si="54"/>
        <v>0</v>
      </c>
      <c r="Z450" s="36" t="str">
        <f>IFERROR(IF(Y450=0,"",ROUNDUP(Y450/H450,0)*0.01196),"")</f>
        <v/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4301031419</v>
      </c>
      <c r="D451" s="561">
        <v>4680115882072</v>
      </c>
      <c r="E451" s="56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6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69"/>
      <c r="R451" s="569"/>
      <c r="S451" s="569"/>
      <c r="T451" s="570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hidden="1" customHeight="1" x14ac:dyDescent="0.25">
      <c r="A452" s="54" t="s">
        <v>696</v>
      </c>
      <c r="B452" s="54" t="s">
        <v>697</v>
      </c>
      <c r="C452" s="31">
        <v>4301031418</v>
      </c>
      <c r="D452" s="561">
        <v>4680115882102</v>
      </c>
      <c r="E452" s="56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69"/>
      <c r="R452" s="569"/>
      <c r="S452" s="569"/>
      <c r="T452" s="570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698</v>
      </c>
      <c r="B453" s="54" t="s">
        <v>699</v>
      </c>
      <c r="C453" s="31">
        <v>4301031417</v>
      </c>
      <c r="D453" s="561">
        <v>4680115882096</v>
      </c>
      <c r="E453" s="56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84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69"/>
      <c r="R453" s="569"/>
      <c r="S453" s="569"/>
      <c r="T453" s="570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idden="1" x14ac:dyDescent="0.2">
      <c r="A454" s="565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66"/>
      <c r="P454" s="553" t="s">
        <v>71</v>
      </c>
      <c r="Q454" s="554"/>
      <c r="R454" s="554"/>
      <c r="S454" s="554"/>
      <c r="T454" s="554"/>
      <c r="U454" s="554"/>
      <c r="V454" s="555"/>
      <c r="W454" s="37" t="s">
        <v>72</v>
      </c>
      <c r="X454" s="549">
        <f>IFERROR(X448/H448,"0")+IFERROR(X449/H449,"0")+IFERROR(X450/H450,"0")+IFERROR(X451/H451,"0")+IFERROR(X452/H452,"0")+IFERROR(X453/H453,"0")</f>
        <v>0</v>
      </c>
      <c r="Y454" s="549">
        <f>IFERROR(Y448/H448,"0")+IFERROR(Y449/H449,"0")+IFERROR(Y450/H450,"0")+IFERROR(Y451/H451,"0")+IFERROR(Y452/H452,"0")+IFERROR(Y453/H453,"0")</f>
        <v>0</v>
      </c>
      <c r="Z454" s="549">
        <f>IFERROR(IF(Z448="",0,Z448),"0")+IFERROR(IF(Z449="",0,Z449),"0")+IFERROR(IF(Z450="",0,Z450),"0")+IFERROR(IF(Z451="",0,Z451),"0")+IFERROR(IF(Z452="",0,Z452),"0")+IFERROR(IF(Z453="",0,Z453),"0")</f>
        <v>0</v>
      </c>
      <c r="AA454" s="550"/>
      <c r="AB454" s="550"/>
      <c r="AC454" s="550"/>
    </row>
    <row r="455" spans="1:68" hidden="1" x14ac:dyDescent="0.2">
      <c r="A455" s="564"/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6"/>
      <c r="P455" s="553" t="s">
        <v>71</v>
      </c>
      <c r="Q455" s="554"/>
      <c r="R455" s="554"/>
      <c r="S455" s="554"/>
      <c r="T455" s="554"/>
      <c r="U455" s="554"/>
      <c r="V455" s="555"/>
      <c r="W455" s="37" t="s">
        <v>69</v>
      </c>
      <c r="X455" s="549">
        <f>IFERROR(SUM(X448:X453),"0")</f>
        <v>0</v>
      </c>
      <c r="Y455" s="549">
        <f>IFERROR(SUM(Y448:Y453),"0")</f>
        <v>0</v>
      </c>
      <c r="Z455" s="37"/>
      <c r="AA455" s="550"/>
      <c r="AB455" s="550"/>
      <c r="AC455" s="550"/>
    </row>
    <row r="456" spans="1:68" ht="14.25" hidden="1" customHeight="1" x14ac:dyDescent="0.25">
      <c r="A456" s="563" t="s">
        <v>73</v>
      </c>
      <c r="B456" s="564"/>
      <c r="C456" s="564"/>
      <c r="D456" s="564"/>
      <c r="E456" s="564"/>
      <c r="F456" s="564"/>
      <c r="G456" s="564"/>
      <c r="H456" s="564"/>
      <c r="I456" s="564"/>
      <c r="J456" s="564"/>
      <c r="K456" s="564"/>
      <c r="L456" s="564"/>
      <c r="M456" s="564"/>
      <c r="N456" s="564"/>
      <c r="O456" s="564"/>
      <c r="P456" s="564"/>
      <c r="Q456" s="564"/>
      <c r="R456" s="564"/>
      <c r="S456" s="564"/>
      <c r="T456" s="564"/>
      <c r="U456" s="564"/>
      <c r="V456" s="564"/>
      <c r="W456" s="564"/>
      <c r="X456" s="564"/>
      <c r="Y456" s="564"/>
      <c r="Z456" s="564"/>
      <c r="AA456" s="543"/>
      <c r="AB456" s="543"/>
      <c r="AC456" s="543"/>
    </row>
    <row r="457" spans="1:68" ht="16.5" hidden="1" customHeight="1" x14ac:dyDescent="0.25">
      <c r="A457" s="54" t="s">
        <v>700</v>
      </c>
      <c r="B457" s="54" t="s">
        <v>701</v>
      </c>
      <c r="C457" s="31">
        <v>4301051232</v>
      </c>
      <c r="D457" s="561">
        <v>4607091383409</v>
      </c>
      <c r="E457" s="56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69"/>
      <c r="R457" s="569"/>
      <c r="S457" s="569"/>
      <c r="T457" s="570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703</v>
      </c>
      <c r="B458" s="54" t="s">
        <v>704</v>
      </c>
      <c r="C458" s="31">
        <v>4301051233</v>
      </c>
      <c r="D458" s="561">
        <v>4607091383416</v>
      </c>
      <c r="E458" s="56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8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69"/>
      <c r="R458" s="569"/>
      <c r="S458" s="569"/>
      <c r="T458" s="570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4301051064</v>
      </c>
      <c r="D459" s="561">
        <v>4680115883536</v>
      </c>
      <c r="E459" s="56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69"/>
      <c r="R459" s="569"/>
      <c r="S459" s="569"/>
      <c r="T459" s="570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565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66"/>
      <c r="P460" s="553" t="s">
        <v>71</v>
      </c>
      <c r="Q460" s="554"/>
      <c r="R460" s="554"/>
      <c r="S460" s="554"/>
      <c r="T460" s="554"/>
      <c r="U460" s="554"/>
      <c r="V460" s="555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hidden="1" x14ac:dyDescent="0.2">
      <c r="A461" s="564"/>
      <c r="B461" s="564"/>
      <c r="C461" s="564"/>
      <c r="D461" s="564"/>
      <c r="E461" s="564"/>
      <c r="F461" s="564"/>
      <c r="G461" s="564"/>
      <c r="H461" s="564"/>
      <c r="I461" s="564"/>
      <c r="J461" s="564"/>
      <c r="K461" s="564"/>
      <c r="L461" s="564"/>
      <c r="M461" s="564"/>
      <c r="N461" s="564"/>
      <c r="O461" s="566"/>
      <c r="P461" s="553" t="s">
        <v>71</v>
      </c>
      <c r="Q461" s="554"/>
      <c r="R461" s="554"/>
      <c r="S461" s="554"/>
      <c r="T461" s="554"/>
      <c r="U461" s="554"/>
      <c r="V461" s="555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hidden="1" customHeight="1" x14ac:dyDescent="0.2">
      <c r="A462" s="720" t="s">
        <v>709</v>
      </c>
      <c r="B462" s="721"/>
      <c r="C462" s="721"/>
      <c r="D462" s="721"/>
      <c r="E462" s="721"/>
      <c r="F462" s="721"/>
      <c r="G462" s="721"/>
      <c r="H462" s="721"/>
      <c r="I462" s="721"/>
      <c r="J462" s="721"/>
      <c r="K462" s="721"/>
      <c r="L462" s="721"/>
      <c r="M462" s="721"/>
      <c r="N462" s="721"/>
      <c r="O462" s="721"/>
      <c r="P462" s="721"/>
      <c r="Q462" s="721"/>
      <c r="R462" s="721"/>
      <c r="S462" s="721"/>
      <c r="T462" s="721"/>
      <c r="U462" s="721"/>
      <c r="V462" s="721"/>
      <c r="W462" s="721"/>
      <c r="X462" s="721"/>
      <c r="Y462" s="721"/>
      <c r="Z462" s="721"/>
      <c r="AA462" s="48"/>
      <c r="AB462" s="48"/>
      <c r="AC462" s="48"/>
    </row>
    <row r="463" spans="1:68" ht="16.5" hidden="1" customHeight="1" x14ac:dyDescent="0.25">
      <c r="A463" s="587" t="s">
        <v>709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2"/>
      <c r="AB463" s="542"/>
      <c r="AC463" s="542"/>
    </row>
    <row r="464" spans="1:68" ht="14.25" hidden="1" customHeight="1" x14ac:dyDescent="0.25">
      <c r="A464" s="563" t="s">
        <v>101</v>
      </c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64"/>
      <c r="P464" s="564"/>
      <c r="Q464" s="564"/>
      <c r="R464" s="564"/>
      <c r="S464" s="564"/>
      <c r="T464" s="564"/>
      <c r="U464" s="564"/>
      <c r="V464" s="564"/>
      <c r="W464" s="564"/>
      <c r="X464" s="564"/>
      <c r="Y464" s="564"/>
      <c r="Z464" s="564"/>
      <c r="AA464" s="543"/>
      <c r="AB464" s="543"/>
      <c r="AC464" s="543"/>
    </row>
    <row r="465" spans="1:68" ht="27" hidden="1" customHeight="1" x14ac:dyDescent="0.25">
      <c r="A465" s="54" t="s">
        <v>710</v>
      </c>
      <c r="B465" s="54" t="s">
        <v>711</v>
      </c>
      <c r="C465" s="31">
        <v>4301011763</v>
      </c>
      <c r="D465" s="561">
        <v>4640242181011</v>
      </c>
      <c r="E465" s="56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62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69"/>
      <c r="R465" s="569"/>
      <c r="S465" s="569"/>
      <c r="T465" s="570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4301011585</v>
      </c>
      <c r="D466" s="561">
        <v>4640242180441</v>
      </c>
      <c r="E466" s="56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80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69"/>
      <c r="R466" s="569"/>
      <c r="S466" s="569"/>
      <c r="T466" s="570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4301011584</v>
      </c>
      <c r="D467" s="561">
        <v>4640242180564</v>
      </c>
      <c r="E467" s="56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79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69"/>
      <c r="R467" s="569"/>
      <c r="S467" s="569"/>
      <c r="T467" s="570"/>
      <c r="U467" s="34"/>
      <c r="V467" s="34"/>
      <c r="W467" s="35" t="s">
        <v>69</v>
      </c>
      <c r="X467" s="547">
        <v>240</v>
      </c>
      <c r="Y467" s="548">
        <f>IFERROR(IF(X467="",0,CEILING((X467/$H467),1)*$H467),"")</f>
        <v>240</v>
      </c>
      <c r="Z467" s="36">
        <f>IFERROR(IF(Y467=0,"",ROUNDUP(Y467/H467,0)*0.01898),"")</f>
        <v>0.37959999999999999</v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248.70000000000002</v>
      </c>
      <c r="BN467" s="64">
        <f>IFERROR(Y467*I467/H467,"0")</f>
        <v>248.70000000000002</v>
      </c>
      <c r="BO467" s="64">
        <f>IFERROR(1/J467*(X467/H467),"0")</f>
        <v>0.3125</v>
      </c>
      <c r="BP467" s="64">
        <f>IFERROR(1/J467*(Y467/H467),"0")</f>
        <v>0.3125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4301011764</v>
      </c>
      <c r="D468" s="561">
        <v>4640242181189</v>
      </c>
      <c r="E468" s="56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83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69"/>
      <c r="R468" s="569"/>
      <c r="S468" s="569"/>
      <c r="T468" s="570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5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66"/>
      <c r="P469" s="553" t="s">
        <v>71</v>
      </c>
      <c r="Q469" s="554"/>
      <c r="R469" s="554"/>
      <c r="S469" s="554"/>
      <c r="T469" s="554"/>
      <c r="U469" s="554"/>
      <c r="V469" s="555"/>
      <c r="W469" s="37" t="s">
        <v>72</v>
      </c>
      <c r="X469" s="549">
        <f>IFERROR(X465/H465,"0")+IFERROR(X466/H466,"0")+IFERROR(X467/H467,"0")+IFERROR(X468/H468,"0")</f>
        <v>20</v>
      </c>
      <c r="Y469" s="549">
        <f>IFERROR(Y465/H465,"0")+IFERROR(Y466/H466,"0")+IFERROR(Y467/H467,"0")+IFERROR(Y468/H468,"0")</f>
        <v>20</v>
      </c>
      <c r="Z469" s="549">
        <f>IFERROR(IF(Z465="",0,Z465),"0")+IFERROR(IF(Z466="",0,Z466),"0")+IFERROR(IF(Z467="",0,Z467),"0")+IFERROR(IF(Z468="",0,Z468),"0")</f>
        <v>0.37959999999999999</v>
      </c>
      <c r="AA469" s="550"/>
      <c r="AB469" s="550"/>
      <c r="AC469" s="550"/>
    </row>
    <row r="470" spans="1:68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6"/>
      <c r="P470" s="553" t="s">
        <v>71</v>
      </c>
      <c r="Q470" s="554"/>
      <c r="R470" s="554"/>
      <c r="S470" s="554"/>
      <c r="T470" s="554"/>
      <c r="U470" s="554"/>
      <c r="V470" s="555"/>
      <c r="W470" s="37" t="s">
        <v>69</v>
      </c>
      <c r="X470" s="549">
        <f>IFERROR(SUM(X465:X468),"0")</f>
        <v>240</v>
      </c>
      <c r="Y470" s="549">
        <f>IFERROR(SUM(Y465:Y468),"0")</f>
        <v>240</v>
      </c>
      <c r="Z470" s="37"/>
      <c r="AA470" s="550"/>
      <c r="AB470" s="550"/>
      <c r="AC470" s="550"/>
    </row>
    <row r="471" spans="1:68" ht="14.25" hidden="1" customHeight="1" x14ac:dyDescent="0.25">
      <c r="A471" s="563" t="s">
        <v>136</v>
      </c>
      <c r="B471" s="564"/>
      <c r="C471" s="564"/>
      <c r="D471" s="564"/>
      <c r="E471" s="564"/>
      <c r="F471" s="564"/>
      <c r="G471" s="564"/>
      <c r="H471" s="564"/>
      <c r="I471" s="564"/>
      <c r="J471" s="564"/>
      <c r="K471" s="564"/>
      <c r="L471" s="564"/>
      <c r="M471" s="564"/>
      <c r="N471" s="564"/>
      <c r="O471" s="564"/>
      <c r="P471" s="564"/>
      <c r="Q471" s="564"/>
      <c r="R471" s="564"/>
      <c r="S471" s="564"/>
      <c r="T471" s="564"/>
      <c r="U471" s="564"/>
      <c r="V471" s="564"/>
      <c r="W471" s="564"/>
      <c r="X471" s="564"/>
      <c r="Y471" s="564"/>
      <c r="Z471" s="564"/>
      <c r="AA471" s="543"/>
      <c r="AB471" s="543"/>
      <c r="AC471" s="543"/>
    </row>
    <row r="472" spans="1:68" ht="27" hidden="1" customHeight="1" x14ac:dyDescent="0.25">
      <c r="A472" s="54" t="s">
        <v>721</v>
      </c>
      <c r="B472" s="54" t="s">
        <v>722</v>
      </c>
      <c r="C472" s="31">
        <v>4301020400</v>
      </c>
      <c r="D472" s="561">
        <v>4640242180519</v>
      </c>
      <c r="E472" s="56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0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69"/>
      <c r="R472" s="569"/>
      <c r="S472" s="569"/>
      <c r="T472" s="570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724</v>
      </c>
      <c r="B473" s="54" t="s">
        <v>725</v>
      </c>
      <c r="C473" s="31">
        <v>4301020260</v>
      </c>
      <c r="D473" s="561">
        <v>4640242180526</v>
      </c>
      <c r="E473" s="56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842" t="s">
        <v>726</v>
      </c>
      <c r="Q473" s="569"/>
      <c r="R473" s="569"/>
      <c r="S473" s="569"/>
      <c r="T473" s="570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4301020295</v>
      </c>
      <c r="D474" s="561">
        <v>4640242181363</v>
      </c>
      <c r="E474" s="56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80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69"/>
      <c r="R474" s="569"/>
      <c r="S474" s="569"/>
      <c r="T474" s="570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5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66"/>
      <c r="P475" s="553" t="s">
        <v>71</v>
      </c>
      <c r="Q475" s="554"/>
      <c r="R475" s="554"/>
      <c r="S475" s="554"/>
      <c r="T475" s="554"/>
      <c r="U475" s="554"/>
      <c r="V475" s="555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hidden="1" x14ac:dyDescent="0.2">
      <c r="A476" s="564"/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6"/>
      <c r="P476" s="553" t="s">
        <v>71</v>
      </c>
      <c r="Q476" s="554"/>
      <c r="R476" s="554"/>
      <c r="S476" s="554"/>
      <c r="T476" s="554"/>
      <c r="U476" s="554"/>
      <c r="V476" s="555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hidden="1" customHeight="1" x14ac:dyDescent="0.25">
      <c r="A477" s="563" t="s">
        <v>64</v>
      </c>
      <c r="B477" s="564"/>
      <c r="C477" s="564"/>
      <c r="D477" s="564"/>
      <c r="E477" s="564"/>
      <c r="F477" s="564"/>
      <c r="G477" s="564"/>
      <c r="H477" s="564"/>
      <c r="I477" s="564"/>
      <c r="J477" s="564"/>
      <c r="K477" s="564"/>
      <c r="L477" s="564"/>
      <c r="M477" s="564"/>
      <c r="N477" s="564"/>
      <c r="O477" s="564"/>
      <c r="P477" s="564"/>
      <c r="Q477" s="564"/>
      <c r="R477" s="564"/>
      <c r="S477" s="564"/>
      <c r="T477" s="564"/>
      <c r="U477" s="564"/>
      <c r="V477" s="564"/>
      <c r="W477" s="564"/>
      <c r="X477" s="564"/>
      <c r="Y477" s="564"/>
      <c r="Z477" s="564"/>
      <c r="AA477" s="543"/>
      <c r="AB477" s="543"/>
      <c r="AC477" s="543"/>
    </row>
    <row r="478" spans="1:68" ht="27" hidden="1" customHeight="1" x14ac:dyDescent="0.25">
      <c r="A478" s="54" t="s">
        <v>731</v>
      </c>
      <c r="B478" s="54" t="s">
        <v>732</v>
      </c>
      <c r="C478" s="31">
        <v>4301031280</v>
      </c>
      <c r="D478" s="561">
        <v>4640242180816</v>
      </c>
      <c r="E478" s="56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69"/>
      <c r="R478" s="569"/>
      <c r="S478" s="569"/>
      <c r="T478" s="570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4301031244</v>
      </c>
      <c r="D479" s="561">
        <v>4640242180595</v>
      </c>
      <c r="E479" s="56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80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69"/>
      <c r="R479" s="569"/>
      <c r="S479" s="569"/>
      <c r="T479" s="570"/>
      <c r="U479" s="34"/>
      <c r="V479" s="34"/>
      <c r="W479" s="35" t="s">
        <v>69</v>
      </c>
      <c r="X479" s="547">
        <v>600</v>
      </c>
      <c r="Y479" s="548">
        <f>IFERROR(IF(X479="",0,CEILING((X479/$H479),1)*$H479),"")</f>
        <v>600.6</v>
      </c>
      <c r="Z479" s="36">
        <f>IFERROR(IF(Y479=0,"",ROUNDUP(Y479/H479,0)*0.00902),"")</f>
        <v>1.28986</v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638.57142857142856</v>
      </c>
      <c r="BN479" s="64">
        <f>IFERROR(Y479*I479/H479,"0")</f>
        <v>639.20999999999992</v>
      </c>
      <c r="BO479" s="64">
        <f>IFERROR(1/J479*(X479/H479),"0")</f>
        <v>1.0822510822510822</v>
      </c>
      <c r="BP479" s="64">
        <f>IFERROR(1/J479*(Y479/H479),"0")</f>
        <v>1.0833333333333333</v>
      </c>
    </row>
    <row r="480" spans="1:68" x14ac:dyDescent="0.2">
      <c r="A480" s="565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6"/>
      <c r="P480" s="553" t="s">
        <v>71</v>
      </c>
      <c r="Q480" s="554"/>
      <c r="R480" s="554"/>
      <c r="S480" s="554"/>
      <c r="T480" s="554"/>
      <c r="U480" s="554"/>
      <c r="V480" s="555"/>
      <c r="W480" s="37" t="s">
        <v>72</v>
      </c>
      <c r="X480" s="549">
        <f>IFERROR(X478/H478,"0")+IFERROR(X479/H479,"0")</f>
        <v>142.85714285714286</v>
      </c>
      <c r="Y480" s="549">
        <f>IFERROR(Y478/H478,"0")+IFERROR(Y479/H479,"0")</f>
        <v>143</v>
      </c>
      <c r="Z480" s="549">
        <f>IFERROR(IF(Z478="",0,Z478),"0")+IFERROR(IF(Z479="",0,Z479),"0")</f>
        <v>1.28986</v>
      </c>
      <c r="AA480" s="550"/>
      <c r="AB480" s="550"/>
      <c r="AC480" s="550"/>
    </row>
    <row r="481" spans="1:68" x14ac:dyDescent="0.2">
      <c r="A481" s="564"/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6"/>
      <c r="P481" s="553" t="s">
        <v>71</v>
      </c>
      <c r="Q481" s="554"/>
      <c r="R481" s="554"/>
      <c r="S481" s="554"/>
      <c r="T481" s="554"/>
      <c r="U481" s="554"/>
      <c r="V481" s="555"/>
      <c r="W481" s="37" t="s">
        <v>69</v>
      </c>
      <c r="X481" s="549">
        <f>IFERROR(SUM(X478:X479),"0")</f>
        <v>600</v>
      </c>
      <c r="Y481" s="549">
        <f>IFERROR(SUM(Y478:Y479),"0")</f>
        <v>600.6</v>
      </c>
      <c r="Z481" s="37"/>
      <c r="AA481" s="550"/>
      <c r="AB481" s="550"/>
      <c r="AC481" s="550"/>
    </row>
    <row r="482" spans="1:68" ht="14.25" hidden="1" customHeight="1" x14ac:dyDescent="0.25">
      <c r="A482" s="563" t="s">
        <v>73</v>
      </c>
      <c r="B482" s="564"/>
      <c r="C482" s="564"/>
      <c r="D482" s="564"/>
      <c r="E482" s="564"/>
      <c r="F482" s="564"/>
      <c r="G482" s="564"/>
      <c r="H482" s="564"/>
      <c r="I482" s="564"/>
      <c r="J482" s="564"/>
      <c r="K482" s="564"/>
      <c r="L482" s="564"/>
      <c r="M482" s="564"/>
      <c r="N482" s="564"/>
      <c r="O482" s="564"/>
      <c r="P482" s="564"/>
      <c r="Q482" s="564"/>
      <c r="R482" s="564"/>
      <c r="S482" s="564"/>
      <c r="T482" s="564"/>
      <c r="U482" s="564"/>
      <c r="V482" s="564"/>
      <c r="W482" s="564"/>
      <c r="X482" s="564"/>
      <c r="Y482" s="564"/>
      <c r="Z482" s="564"/>
      <c r="AA482" s="543"/>
      <c r="AB482" s="543"/>
      <c r="AC482" s="543"/>
    </row>
    <row r="483" spans="1:68" ht="27" hidden="1" customHeight="1" x14ac:dyDescent="0.25">
      <c r="A483" s="54" t="s">
        <v>737</v>
      </c>
      <c r="B483" s="54" t="s">
        <v>738</v>
      </c>
      <c r="C483" s="31">
        <v>4301052046</v>
      </c>
      <c r="D483" s="561">
        <v>4640242180533</v>
      </c>
      <c r="E483" s="56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6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69"/>
      <c r="R483" s="569"/>
      <c r="S483" s="569"/>
      <c r="T483" s="570"/>
      <c r="U483" s="34"/>
      <c r="V483" s="34"/>
      <c r="W483" s="35" t="s">
        <v>69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5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66"/>
      <c r="P484" s="553" t="s">
        <v>71</v>
      </c>
      <c r="Q484" s="554"/>
      <c r="R484" s="554"/>
      <c r="S484" s="554"/>
      <c r="T484" s="554"/>
      <c r="U484" s="554"/>
      <c r="V484" s="555"/>
      <c r="W484" s="37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6"/>
      <c r="P485" s="553" t="s">
        <v>71</v>
      </c>
      <c r="Q485" s="554"/>
      <c r="R485" s="554"/>
      <c r="S485" s="554"/>
      <c r="T485" s="554"/>
      <c r="U485" s="554"/>
      <c r="V485" s="555"/>
      <c r="W485" s="37" t="s">
        <v>69</v>
      </c>
      <c r="X485" s="549">
        <f>IFERROR(SUM(X483:X483),"0")</f>
        <v>0</v>
      </c>
      <c r="Y485" s="549">
        <f>IFERROR(SUM(Y483:Y483),"0")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3" t="s">
        <v>166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43"/>
      <c r="AB486" s="543"/>
      <c r="AC486" s="543"/>
    </row>
    <row r="487" spans="1:68" ht="27" hidden="1" customHeight="1" x14ac:dyDescent="0.25">
      <c r="A487" s="54" t="s">
        <v>740</v>
      </c>
      <c r="B487" s="54" t="s">
        <v>741</v>
      </c>
      <c r="C487" s="31">
        <v>4301060491</v>
      </c>
      <c r="D487" s="561">
        <v>4640242180120</v>
      </c>
      <c r="E487" s="56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1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69"/>
      <c r="R487" s="569"/>
      <c r="S487" s="569"/>
      <c r="T487" s="570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743</v>
      </c>
      <c r="B488" s="54" t="s">
        <v>744</v>
      </c>
      <c r="C488" s="31">
        <v>4301060493</v>
      </c>
      <c r="D488" s="561">
        <v>4640242180137</v>
      </c>
      <c r="E488" s="56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61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69"/>
      <c r="R488" s="569"/>
      <c r="S488" s="569"/>
      <c r="T488" s="570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5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66"/>
      <c r="P489" s="553" t="s">
        <v>71</v>
      </c>
      <c r="Q489" s="554"/>
      <c r="R489" s="554"/>
      <c r="S489" s="554"/>
      <c r="T489" s="554"/>
      <c r="U489" s="554"/>
      <c r="V489" s="555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6"/>
      <c r="P490" s="553" t="s">
        <v>71</v>
      </c>
      <c r="Q490" s="554"/>
      <c r="R490" s="554"/>
      <c r="S490" s="554"/>
      <c r="T490" s="554"/>
      <c r="U490" s="554"/>
      <c r="V490" s="555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hidden="1" customHeight="1" x14ac:dyDescent="0.25">
      <c r="A491" s="587" t="s">
        <v>746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2"/>
      <c r="AB491" s="542"/>
      <c r="AC491" s="542"/>
    </row>
    <row r="492" spans="1:68" ht="14.25" hidden="1" customHeight="1" x14ac:dyDescent="0.25">
      <c r="A492" s="563" t="s">
        <v>136</v>
      </c>
      <c r="B492" s="564"/>
      <c r="C492" s="564"/>
      <c r="D492" s="564"/>
      <c r="E492" s="564"/>
      <c r="F492" s="564"/>
      <c r="G492" s="564"/>
      <c r="H492" s="564"/>
      <c r="I492" s="564"/>
      <c r="J492" s="564"/>
      <c r="K492" s="564"/>
      <c r="L492" s="564"/>
      <c r="M492" s="564"/>
      <c r="N492" s="564"/>
      <c r="O492" s="564"/>
      <c r="P492" s="564"/>
      <c r="Q492" s="564"/>
      <c r="R492" s="564"/>
      <c r="S492" s="564"/>
      <c r="T492" s="564"/>
      <c r="U492" s="564"/>
      <c r="V492" s="564"/>
      <c r="W492" s="564"/>
      <c r="X492" s="564"/>
      <c r="Y492" s="564"/>
      <c r="Z492" s="564"/>
      <c r="AA492" s="543"/>
      <c r="AB492" s="543"/>
      <c r="AC492" s="543"/>
    </row>
    <row r="493" spans="1:68" ht="27" hidden="1" customHeight="1" x14ac:dyDescent="0.25">
      <c r="A493" s="54" t="s">
        <v>747</v>
      </c>
      <c r="B493" s="54" t="s">
        <v>748</v>
      </c>
      <c r="C493" s="31">
        <v>4301020314</v>
      </c>
      <c r="D493" s="561">
        <v>4640242180090</v>
      </c>
      <c r="E493" s="56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794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69"/>
      <c r="R493" s="569"/>
      <c r="S493" s="569"/>
      <c r="T493" s="570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5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66"/>
      <c r="P494" s="553" t="s">
        <v>71</v>
      </c>
      <c r="Q494" s="554"/>
      <c r="R494" s="554"/>
      <c r="S494" s="554"/>
      <c r="T494" s="554"/>
      <c r="U494" s="554"/>
      <c r="V494" s="555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66"/>
      <c r="P495" s="553" t="s">
        <v>71</v>
      </c>
      <c r="Q495" s="554"/>
      <c r="R495" s="554"/>
      <c r="S495" s="554"/>
      <c r="T495" s="554"/>
      <c r="U495" s="554"/>
      <c r="V495" s="555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590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91"/>
      <c r="P496" s="577" t="s">
        <v>750</v>
      </c>
      <c r="Q496" s="578"/>
      <c r="R496" s="578"/>
      <c r="S496" s="578"/>
      <c r="T496" s="578"/>
      <c r="U496" s="578"/>
      <c r="V496" s="557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18015.400000000001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18105.269999999997</v>
      </c>
      <c r="Z496" s="37"/>
      <c r="AA496" s="550"/>
      <c r="AB496" s="550"/>
      <c r="AC496" s="550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91"/>
      <c r="P497" s="577" t="s">
        <v>751</v>
      </c>
      <c r="Q497" s="578"/>
      <c r="R497" s="578"/>
      <c r="S497" s="578"/>
      <c r="T497" s="578"/>
      <c r="U497" s="578"/>
      <c r="V497" s="557"/>
      <c r="W497" s="37" t="s">
        <v>69</v>
      </c>
      <c r="X497" s="549">
        <f>IFERROR(SUM(BM22:BM493),"0")</f>
        <v>18890.812274653446</v>
      </c>
      <c r="Y497" s="549">
        <f>IFERROR(SUM(BN22:BN493),"0")</f>
        <v>18985.289000000001</v>
      </c>
      <c r="Z497" s="37"/>
      <c r="AA497" s="550"/>
      <c r="AB497" s="550"/>
      <c r="AC497" s="550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591"/>
      <c r="P498" s="577" t="s">
        <v>752</v>
      </c>
      <c r="Q498" s="578"/>
      <c r="R498" s="578"/>
      <c r="S498" s="578"/>
      <c r="T498" s="578"/>
      <c r="U498" s="578"/>
      <c r="V498" s="557"/>
      <c r="W498" s="37" t="s">
        <v>753</v>
      </c>
      <c r="X498" s="38">
        <f>ROUNDUP(SUM(BO22:BO493),0)</f>
        <v>30</v>
      </c>
      <c r="Y498" s="38">
        <f>ROUNDUP(SUM(BP22:BP493),0)</f>
        <v>30</v>
      </c>
      <c r="Z498" s="37"/>
      <c r="AA498" s="550"/>
      <c r="AB498" s="550"/>
      <c r="AC498" s="550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91"/>
      <c r="P499" s="577" t="s">
        <v>754</v>
      </c>
      <c r="Q499" s="578"/>
      <c r="R499" s="578"/>
      <c r="S499" s="578"/>
      <c r="T499" s="578"/>
      <c r="U499" s="578"/>
      <c r="V499" s="557"/>
      <c r="W499" s="37" t="s">
        <v>69</v>
      </c>
      <c r="X499" s="549">
        <f>GrossWeightTotal+PalletQtyTotal*25</f>
        <v>19640.812274653446</v>
      </c>
      <c r="Y499" s="549">
        <f>GrossWeightTotalR+PalletQtyTotalR*25</f>
        <v>19735.289000000001</v>
      </c>
      <c r="Z499" s="37"/>
      <c r="AA499" s="550"/>
      <c r="AB499" s="550"/>
      <c r="AC499" s="550"/>
    </row>
    <row r="500" spans="1:32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91"/>
      <c r="P500" s="577" t="s">
        <v>755</v>
      </c>
      <c r="Q500" s="578"/>
      <c r="R500" s="578"/>
      <c r="S500" s="578"/>
      <c r="T500" s="578"/>
      <c r="U500" s="578"/>
      <c r="V500" s="557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2726.8352127175658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2739</v>
      </c>
      <c r="Z500" s="37"/>
      <c r="AA500" s="550"/>
      <c r="AB500" s="550"/>
      <c r="AC500" s="550"/>
    </row>
    <row r="501" spans="1:32" ht="14.25" hidden="1" customHeight="1" x14ac:dyDescent="0.2">
      <c r="A501" s="564"/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91"/>
      <c r="P501" s="577" t="s">
        <v>756</v>
      </c>
      <c r="Q501" s="578"/>
      <c r="R501" s="578"/>
      <c r="S501" s="578"/>
      <c r="T501" s="578"/>
      <c r="U501" s="578"/>
      <c r="V501" s="557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34.698350000000005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575" t="s">
        <v>99</v>
      </c>
      <c r="D503" s="766"/>
      <c r="E503" s="766"/>
      <c r="F503" s="766"/>
      <c r="G503" s="766"/>
      <c r="H503" s="581"/>
      <c r="I503" s="575" t="s">
        <v>250</v>
      </c>
      <c r="J503" s="766"/>
      <c r="K503" s="766"/>
      <c r="L503" s="766"/>
      <c r="M503" s="766"/>
      <c r="N503" s="766"/>
      <c r="O503" s="766"/>
      <c r="P503" s="766"/>
      <c r="Q503" s="766"/>
      <c r="R503" s="766"/>
      <c r="S503" s="581"/>
      <c r="T503" s="575" t="s">
        <v>538</v>
      </c>
      <c r="U503" s="581"/>
      <c r="V503" s="575" t="s">
        <v>595</v>
      </c>
      <c r="W503" s="766"/>
      <c r="X503" s="581"/>
      <c r="Y503" s="544" t="s">
        <v>647</v>
      </c>
      <c r="Z503" s="575" t="s">
        <v>709</v>
      </c>
      <c r="AA503" s="581"/>
      <c r="AB503" s="52"/>
      <c r="AC503" s="52"/>
      <c r="AF503" s="545"/>
    </row>
    <row r="504" spans="1:32" ht="14.25" customHeight="1" thickTop="1" x14ac:dyDescent="0.2">
      <c r="A504" s="726" t="s">
        <v>759</v>
      </c>
      <c r="B504" s="575" t="s">
        <v>63</v>
      </c>
      <c r="C504" s="575" t="s">
        <v>100</v>
      </c>
      <c r="D504" s="575" t="s">
        <v>117</v>
      </c>
      <c r="E504" s="575" t="s">
        <v>173</v>
      </c>
      <c r="F504" s="575" t="s">
        <v>192</v>
      </c>
      <c r="G504" s="575" t="s">
        <v>222</v>
      </c>
      <c r="H504" s="575" t="s">
        <v>99</v>
      </c>
      <c r="I504" s="575" t="s">
        <v>251</v>
      </c>
      <c r="J504" s="575" t="s">
        <v>292</v>
      </c>
      <c r="K504" s="575" t="s">
        <v>352</v>
      </c>
      <c r="L504" s="575" t="s">
        <v>397</v>
      </c>
      <c r="M504" s="575" t="s">
        <v>413</v>
      </c>
      <c r="N504" s="545"/>
      <c r="O504" s="575" t="s">
        <v>425</v>
      </c>
      <c r="P504" s="575" t="s">
        <v>435</v>
      </c>
      <c r="Q504" s="575" t="s">
        <v>442</v>
      </c>
      <c r="R504" s="575" t="s">
        <v>447</v>
      </c>
      <c r="S504" s="575" t="s">
        <v>528</v>
      </c>
      <c r="T504" s="575" t="s">
        <v>539</v>
      </c>
      <c r="U504" s="575" t="s">
        <v>573</v>
      </c>
      <c r="V504" s="575" t="s">
        <v>596</v>
      </c>
      <c r="W504" s="575" t="s">
        <v>628</v>
      </c>
      <c r="X504" s="575" t="s">
        <v>643</v>
      </c>
      <c r="Y504" s="575" t="s">
        <v>647</v>
      </c>
      <c r="Z504" s="575" t="s">
        <v>709</v>
      </c>
      <c r="AA504" s="575" t="s">
        <v>746</v>
      </c>
      <c r="AB504" s="52"/>
      <c r="AC504" s="52"/>
      <c r="AF504" s="545"/>
    </row>
    <row r="505" spans="1:32" ht="13.5" customHeight="1" thickBot="1" x14ac:dyDescent="0.25">
      <c r="A505" s="727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45"/>
      <c r="O505" s="576"/>
      <c r="P505" s="576"/>
      <c r="Q505" s="576"/>
      <c r="R505" s="576"/>
      <c r="S505" s="576"/>
      <c r="T505" s="576"/>
      <c r="U505" s="576"/>
      <c r="V505" s="576"/>
      <c r="W505" s="576"/>
      <c r="X505" s="576"/>
      <c r="Y505" s="576"/>
      <c r="Z505" s="576"/>
      <c r="AA505" s="576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245.20000000000002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6571.7999999999993</v>
      </c>
      <c r="E506" s="46">
        <f>IFERROR(Y86*1,"0")+IFERROR(Y87*1,"0")+IFERROR(Y88*1,"0")+IFERROR(Y92*1,"0")+IFERROR(Y93*1,"0")+IFERROR(Y94*1,"0")+IFERROR(Y95*1,"0")</f>
        <v>590.40000000000009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6" s="46">
        <f>IFERROR(Y125*1,"0")+IFERROR(Y126*1,"0")+IFERROR(Y130*1,"0")+IFERROR(Y131*1,"0")+IFERROR(Y135*1,"0")+IFERROR(Y136*1,"0")</f>
        <v>0</v>
      </c>
      <c r="H506" s="46">
        <f>IFERROR(Y141*1,"0")+IFERROR(Y142*1,"0")+IFERROR(Y146*1,"0")+IFERROR(Y147*1,"0")+IFERROR(Y148*1,"0")</f>
        <v>241.2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356.40000000000003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876.00000000000011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2039.25</v>
      </c>
      <c r="S506" s="46">
        <f>IFERROR(Y335*1,"0")+IFERROR(Y336*1,"0")+IFERROR(Y337*1,"0")</f>
        <v>212.10000000000002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3866</v>
      </c>
      <c r="U506" s="46">
        <f>IFERROR(Y368*1,"0")+IFERROR(Y369*1,"0")+IFERROR(Y370*1,"0")+IFERROR(Y374*1,"0")+IFERROR(Y375*1,"0")+IFERROR(Y379*1,"0")+IFERROR(Y380*1,"0")+IFERROR(Y384*1,"0")</f>
        <v>0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54</v>
      </c>
      <c r="W506" s="46">
        <f>IFERROR(Y409*1,"0")+IFERROR(Y413*1,"0")+IFERROR(Y414*1,"0")+IFERROR(Y415*1,"0")+IFERROR(Y416*1,"0")</f>
        <v>0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2212.3199999999997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840.6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5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138,00"/>
        <filter val="1 191,40"/>
        <filter val="100,00"/>
        <filter val="14,90"/>
        <filter val="140,00"/>
        <filter val="142,86"/>
        <filter val="15,00"/>
        <filter val="150,00"/>
        <filter val="18 015,40"/>
        <filter val="18 890,81"/>
        <filter val="180,00"/>
        <filter val="19 640,81"/>
        <filter val="197,93"/>
        <filter val="2 200,00"/>
        <filter val="2 376,00"/>
        <filter val="2 726,84"/>
        <filter val="20,00"/>
        <filter val="200,00"/>
        <filter val="208,33"/>
        <filter val="210,00"/>
        <filter val="219,67"/>
        <filter val="235,00"/>
        <filter val="240,00"/>
        <filter val="246,81"/>
        <filter val="25,00"/>
        <filter val="250,00"/>
        <filter val="28,52"/>
        <filter val="29,29"/>
        <filter val="3 000,00"/>
        <filter val="3 045,00"/>
        <filter val="30"/>
        <filter val="300,00"/>
        <filter val="342,00"/>
        <filter val="350,00"/>
        <filter val="38,00"/>
        <filter val="40,00"/>
        <filter val="400,00"/>
        <filter val="42,00"/>
        <filter val="491,40"/>
        <filter val="5 376,00"/>
        <filter val="50,00"/>
        <filter val="500,00"/>
        <filter val="528,00"/>
        <filter val="550,00"/>
        <filter val="580,00"/>
        <filter val="60,00"/>
        <filter val="600,00"/>
        <filter val="64,10"/>
        <filter val="64,81"/>
        <filter val="70,00"/>
        <filter val="700,00"/>
        <filter val="720,00"/>
        <filter val="75,00"/>
        <filter val="750,00"/>
        <filter val="77,04"/>
        <filter val="80,00"/>
        <filter val="805,78"/>
        <filter val="83,33"/>
        <filter val="870,00"/>
        <filter val="9,26"/>
        <filter val="91,43"/>
        <filter val="99,44"/>
      </filters>
    </filterColumn>
    <filterColumn colId="29" showButton="0"/>
    <filterColumn colId="30" showButton="0"/>
  </autoFilter>
  <mergeCells count="886"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P81:T81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180:Z180"/>
    <mergeCell ref="P200:V200"/>
    <mergeCell ref="A190:Z190"/>
    <mergeCell ref="P224:T224"/>
    <mergeCell ref="D172:E172"/>
    <mergeCell ref="P88:T88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D479:E479"/>
    <mergeCell ref="P143:V143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P375:T375"/>
    <mergeCell ref="P105:V105"/>
    <mergeCell ref="P184:V184"/>
    <mergeCell ref="D159:E159"/>
    <mergeCell ref="A232:Z232"/>
    <mergeCell ref="P121:V121"/>
    <mergeCell ref="D80:E80"/>
    <mergeCell ref="A169:Z169"/>
    <mergeCell ref="A296:Z296"/>
    <mergeCell ref="P35:V35"/>
    <mergeCell ref="D316:E316"/>
    <mergeCell ref="A218:Z218"/>
    <mergeCell ref="D210:E210"/>
    <mergeCell ref="D308:E308"/>
    <mergeCell ref="D380:E38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P415:T415"/>
    <mergeCell ref="D430:E430"/>
    <mergeCell ref="P422:V422"/>
    <mergeCell ref="A412:Z412"/>
    <mergeCell ref="P51:T51"/>
    <mergeCell ref="A419:Z419"/>
    <mergeCell ref="D427:E427"/>
    <mergeCell ref="P390:T390"/>
    <mergeCell ref="P382:V382"/>
    <mergeCell ref="P337:T337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P62:T62"/>
    <mergeCell ref="D397:E397"/>
    <mergeCell ref="P376:V376"/>
    <mergeCell ref="A35:O36"/>
    <mergeCell ref="D22:E22"/>
    <mergeCell ref="A127:O128"/>
    <mergeCell ref="P301:T301"/>
    <mergeCell ref="P255:V255"/>
    <mergeCell ref="P34:T34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A400:O401"/>
    <mergeCell ref="D170:E170"/>
    <mergeCell ref="P132:V132"/>
    <mergeCell ref="A173:O174"/>
    <mergeCell ref="A266:Z266"/>
    <mergeCell ref="D131:E131"/>
    <mergeCell ref="P235:V235"/>
    <mergeCell ref="P404:T404"/>
    <mergeCell ref="P252:T252"/>
    <mergeCell ref="A424:Z424"/>
    <mergeCell ref="D473:E473"/>
    <mergeCell ref="P336:T336"/>
    <mergeCell ref="P423:V423"/>
    <mergeCell ref="A248:Z248"/>
    <mergeCell ref="P494:V494"/>
    <mergeCell ref="P430:T430"/>
    <mergeCell ref="P350:V350"/>
    <mergeCell ref="A175:Z175"/>
    <mergeCell ref="P410:V410"/>
    <mergeCell ref="P174:V174"/>
    <mergeCell ref="P481:V481"/>
    <mergeCell ref="D493:E493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P488:T488"/>
    <mergeCell ref="D449:E449"/>
    <mergeCell ref="P478:T478"/>
    <mergeCell ref="P465:T465"/>
    <mergeCell ref="A463:Z463"/>
    <mergeCell ref="P469:V469"/>
    <mergeCell ref="P461:V461"/>
    <mergeCell ref="D443:E443"/>
    <mergeCell ref="A282:Z282"/>
    <mergeCell ref="D209:E209"/>
    <mergeCell ref="P188:V188"/>
    <mergeCell ref="D274:E274"/>
    <mergeCell ref="D245:E245"/>
    <mergeCell ref="D301:E301"/>
    <mergeCell ref="D457:E457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P166:T166"/>
    <mergeCell ref="D147:E147"/>
    <mergeCell ref="P116:T116"/>
    <mergeCell ref="D224:E224"/>
    <mergeCell ref="P103:T103"/>
    <mergeCell ref="P268:T268"/>
    <mergeCell ref="P131:T131"/>
    <mergeCell ref="P187:T187"/>
    <mergeCell ref="D375:E375"/>
    <mergeCell ref="P429:T429"/>
    <mergeCell ref="A149:O150"/>
    <mergeCell ref="D458:E458"/>
    <mergeCell ref="D433:E433"/>
    <mergeCell ref="A31:O32"/>
    <mergeCell ref="A496:O501"/>
    <mergeCell ref="P202:T202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V12:W12"/>
    <mergeCell ref="D191:E191"/>
    <mergeCell ref="D171:E171"/>
    <mergeCell ref="D336:E336"/>
    <mergeCell ref="D262:E262"/>
    <mergeCell ref="P368:T368"/>
    <mergeCell ref="P307:T307"/>
    <mergeCell ref="M17:M18"/>
    <mergeCell ref="O17:O18"/>
    <mergeCell ref="A362:Z362"/>
    <mergeCell ref="D237:E237"/>
    <mergeCell ref="P43:V43"/>
    <mergeCell ref="P285:V285"/>
    <mergeCell ref="A39:Z39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R504:R505"/>
    <mergeCell ref="D483:E483"/>
    <mergeCell ref="X17:X18"/>
    <mergeCell ref="P216:V216"/>
    <mergeCell ref="U17:V17"/>
    <mergeCell ref="P372:V372"/>
    <mergeCell ref="Y17:Y18"/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D17:E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2025-10-21T10:50:04Z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