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0EA0003F-63CA-42AC-9103-284F4E5889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F10" i="1"/>
  <c r="J9" i="1"/>
  <c r="F9" i="1"/>
  <c r="A9" i="1"/>
  <c r="A10" i="1" s="1"/>
  <c r="D7" i="1"/>
  <c r="Q6" i="1"/>
  <c r="P2" i="1"/>
  <c r="Z194" i="1" l="1"/>
  <c r="Z144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Z112" i="1" s="1"/>
  <c r="Y112" i="1"/>
  <c r="Z118" i="1"/>
  <c r="BP116" i="1"/>
  <c r="BN116" i="1"/>
  <c r="Z116" i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BP271" i="1"/>
  <c r="BN271" i="1"/>
  <c r="Z271" i="1"/>
  <c r="Z274" i="1" s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Z350" i="1" s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Z32" i="1" s="1"/>
  <c r="BN26" i="1"/>
  <c r="BP26" i="1"/>
  <c r="Z28" i="1"/>
  <c r="BN28" i="1"/>
  <c r="Z30" i="1"/>
  <c r="BN30" i="1"/>
  <c r="C546" i="1"/>
  <c r="Z42" i="1"/>
  <c r="Z45" i="1" s="1"/>
  <c r="BN42" i="1"/>
  <c r="Z44" i="1"/>
  <c r="BN44" i="1"/>
  <c r="Y45" i="1"/>
  <c r="Z48" i="1"/>
  <c r="Z49" i="1" s="1"/>
  <c r="BN48" i="1"/>
  <c r="BP48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Z65" i="1"/>
  <c r="BN65" i="1"/>
  <c r="Z69" i="1"/>
  <c r="Z72" i="1" s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Z93" i="1" s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Z128" i="1" s="1"/>
  <c r="Y133" i="1"/>
  <c r="Y139" i="1"/>
  <c r="BP143" i="1"/>
  <c r="BN143" i="1"/>
  <c r="Z143" i="1"/>
  <c r="Y145" i="1"/>
  <c r="Y150" i="1"/>
  <c r="BP147" i="1"/>
  <c r="BN147" i="1"/>
  <c r="Z147" i="1"/>
  <c r="Z149" i="1" s="1"/>
  <c r="Y161" i="1"/>
  <c r="Y160" i="1"/>
  <c r="BP170" i="1"/>
  <c r="BN170" i="1"/>
  <c r="Z170" i="1"/>
  <c r="Z178" i="1" s="1"/>
  <c r="BP174" i="1"/>
  <c r="BN174" i="1"/>
  <c r="Z174" i="1"/>
  <c r="Y178" i="1"/>
  <c r="BP182" i="1"/>
  <c r="BN182" i="1"/>
  <c r="Z182" i="1"/>
  <c r="Z184" i="1" s="1"/>
  <c r="Y199" i="1"/>
  <c r="BP203" i="1"/>
  <c r="BN203" i="1"/>
  <c r="Z203" i="1"/>
  <c r="Z210" i="1" s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Z244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Z373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Z266" i="1" s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Z344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Z395" i="1" s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Z40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Z470" i="1" s="1"/>
  <c r="BP462" i="1"/>
  <c r="BN462" i="1"/>
  <c r="Z462" i="1"/>
  <c r="BP466" i="1"/>
  <c r="BN466" i="1"/>
  <c r="Z466" i="1"/>
  <c r="Y470" i="1"/>
  <c r="Z476" i="1"/>
  <c r="BP474" i="1"/>
  <c r="BN474" i="1"/>
  <c r="Z474" i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Z512" i="1" s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Y540" i="1" l="1"/>
  <c r="Y537" i="1"/>
  <c r="Z522" i="1"/>
  <c r="Z104" i="1"/>
  <c r="Y536" i="1"/>
  <c r="Z487" i="1"/>
  <c r="Z442" i="1"/>
  <c r="Z323" i="1"/>
  <c r="Z256" i="1"/>
  <c r="Z316" i="1"/>
  <c r="Z81" i="1"/>
  <c r="Y538" i="1"/>
  <c r="Z493" i="1"/>
  <c r="Z337" i="1"/>
  <c r="Z331" i="1"/>
  <c r="Z222" i="1"/>
  <c r="Z541" i="1" s="1"/>
  <c r="Y539" i="1" l="1"/>
</calcChain>
</file>

<file path=xl/sharedStrings.xml><?xml version="1.0" encoding="utf-8"?>
<sst xmlns="http://schemas.openxmlformats.org/spreadsheetml/2006/main" count="2387" uniqueCount="836">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</sst>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6" zoomScaleNormal="100" zoomScaleSheetLayoutView="100" workbookViewId="0">
      <selection activeCell="Z542" sqref="Z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45806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Четверг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1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 t="s">
        <v>19</v>
      </c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20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21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22</v>
      </c>
      <c r="Q10" s="773"/>
      <c r="R10" s="774"/>
      <c r="U10" s="24" t="s">
        <v>23</v>
      </c>
      <c r="V10" s="639" t="s">
        <v>24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7"/>
      <c r="R11" s="718"/>
      <c r="U11" s="24" t="s">
        <v>27</v>
      </c>
      <c r="V11" s="860" t="s">
        <v>28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29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30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31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32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33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34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35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36</v>
      </c>
      <c r="B17" s="634" t="s">
        <v>37</v>
      </c>
      <c r="C17" s="735" t="s">
        <v>38</v>
      </c>
      <c r="D17" s="634" t="s">
        <v>39</v>
      </c>
      <c r="E17" s="699"/>
      <c r="F17" s="634" t="s">
        <v>40</v>
      </c>
      <c r="G17" s="634" t="s">
        <v>41</v>
      </c>
      <c r="H17" s="634" t="s">
        <v>42</v>
      </c>
      <c r="I17" s="634" t="s">
        <v>43</v>
      </c>
      <c r="J17" s="634" t="s">
        <v>44</v>
      </c>
      <c r="K17" s="634" t="s">
        <v>45</v>
      </c>
      <c r="L17" s="634" t="s">
        <v>46</v>
      </c>
      <c r="M17" s="634" t="s">
        <v>47</v>
      </c>
      <c r="N17" s="634" t="s">
        <v>48</v>
      </c>
      <c r="O17" s="634" t="s">
        <v>49</v>
      </c>
      <c r="P17" s="634" t="s">
        <v>50</v>
      </c>
      <c r="Q17" s="698"/>
      <c r="R17" s="698"/>
      <c r="S17" s="698"/>
      <c r="T17" s="699"/>
      <c r="U17" s="932" t="s">
        <v>51</v>
      </c>
      <c r="V17" s="677"/>
      <c r="W17" s="634" t="s">
        <v>52</v>
      </c>
      <c r="X17" s="634" t="s">
        <v>53</v>
      </c>
      <c r="Y17" s="933" t="s">
        <v>54</v>
      </c>
      <c r="Z17" s="834" t="s">
        <v>55</v>
      </c>
      <c r="AA17" s="814" t="s">
        <v>56</v>
      </c>
      <c r="AB17" s="814" t="s">
        <v>57</v>
      </c>
      <c r="AC17" s="814" t="s">
        <v>58</v>
      </c>
      <c r="AD17" s="814" t="s">
        <v>59</v>
      </c>
      <c r="AE17" s="890"/>
      <c r="AF17" s="891"/>
      <c r="AG17" s="66"/>
      <c r="BD17" s="65" t="s">
        <v>60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61</v>
      </c>
      <c r="V18" s="67" t="s">
        <v>62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63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63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64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0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72</v>
      </c>
      <c r="Q23" s="607"/>
      <c r="R23" s="607"/>
      <c r="S23" s="607"/>
      <c r="T23" s="607"/>
      <c r="U23" s="607"/>
      <c r="V23" s="608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72</v>
      </c>
      <c r="Q24" s="607"/>
      <c r="R24" s="607"/>
      <c r="S24" s="607"/>
      <c r="T24" s="607"/>
      <c r="U24" s="607"/>
      <c r="V24" s="608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74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75</v>
      </c>
      <c r="B26" s="54" t="s">
        <v>76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91</v>
      </c>
      <c r="B31" s="54" t="s">
        <v>92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72</v>
      </c>
      <c r="Q32" s="607"/>
      <c r="R32" s="607"/>
      <c r="S32" s="607"/>
      <c r="T32" s="607"/>
      <c r="U32" s="607"/>
      <c r="V32" s="608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72</v>
      </c>
      <c r="Q33" s="607"/>
      <c r="R33" s="607"/>
      <c r="S33" s="607"/>
      <c r="T33" s="607"/>
      <c r="U33" s="607"/>
      <c r="V33" s="608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94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72</v>
      </c>
      <c r="Q36" s="607"/>
      <c r="R36" s="607"/>
      <c r="S36" s="607"/>
      <c r="T36" s="607"/>
      <c r="U36" s="607"/>
      <c r="V36" s="608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72</v>
      </c>
      <c r="Q37" s="607"/>
      <c r="R37" s="607"/>
      <c r="S37" s="607"/>
      <c r="T37" s="607"/>
      <c r="U37" s="607"/>
      <c r="V37" s="608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101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102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70</v>
      </c>
      <c r="Y41" s="592">
        <f>IFERROR(IF(X41="",0,CEILING((X41/$H41),1)*$H41),"")</f>
        <v>75.600000000000009</v>
      </c>
      <c r="Z41" s="36">
        <f>IFERROR(IF(Y41=0,"",ROUNDUP(Y41/H41,0)*0.01898),"")</f>
        <v>0.13286000000000001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72.819444444444429</v>
      </c>
      <c r="BN41" s="64">
        <f>IFERROR(Y41*I41/H41,"0")</f>
        <v>78.64500000000001</v>
      </c>
      <c r="BO41" s="64">
        <f>IFERROR(1/J41*(X41/H41),"0")</f>
        <v>0.10127314814814814</v>
      </c>
      <c r="BP41" s="64">
        <f>IFERROR(1/J41*(Y41/H41),"0")</f>
        <v>0.109375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98">
        <v>4607091385687</v>
      </c>
      <c r="E42" s="599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6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8">
        <v>4680115882539</v>
      </c>
      <c r="E43" s="599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72</v>
      </c>
      <c r="Q45" s="607"/>
      <c r="R45" s="607"/>
      <c r="S45" s="607"/>
      <c r="T45" s="607"/>
      <c r="U45" s="607"/>
      <c r="V45" s="608"/>
      <c r="W45" s="37" t="s">
        <v>73</v>
      </c>
      <c r="X45" s="593">
        <f>IFERROR(X41/H41,"0")+IFERROR(X42/H42,"0")+IFERROR(X43/H43,"0")+IFERROR(X44/H44,"0")</f>
        <v>6.481481481481481</v>
      </c>
      <c r="Y45" s="593">
        <f>IFERROR(Y41/H41,"0")+IFERROR(Y42/H42,"0")+IFERROR(Y43/H43,"0")+IFERROR(Y44/H44,"0")</f>
        <v>7</v>
      </c>
      <c r="Z45" s="593">
        <f>IFERROR(IF(Z41="",0,Z41),"0")+IFERROR(IF(Z42="",0,Z42),"0")+IFERROR(IF(Z43="",0,Z43),"0")+IFERROR(IF(Z44="",0,Z44),"0")</f>
        <v>0.13286000000000001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72</v>
      </c>
      <c r="Q46" s="607"/>
      <c r="R46" s="607"/>
      <c r="S46" s="607"/>
      <c r="T46" s="607"/>
      <c r="U46" s="607"/>
      <c r="V46" s="608"/>
      <c r="W46" s="37" t="s">
        <v>70</v>
      </c>
      <c r="X46" s="593">
        <f>IFERROR(SUM(X41:X44),"0")</f>
        <v>70</v>
      </c>
      <c r="Y46" s="593">
        <f>IFERROR(SUM(Y41:Y44),"0")</f>
        <v>75.600000000000009</v>
      </c>
      <c r="Z46" s="37"/>
      <c r="AA46" s="594"/>
      <c r="AB46" s="594"/>
      <c r="AC46" s="594"/>
    </row>
    <row r="47" spans="1:68" ht="14.25" customHeight="1" x14ac:dyDescent="0.25">
      <c r="A47" s="609" t="s">
        <v>74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72</v>
      </c>
      <c r="Q49" s="607"/>
      <c r="R49" s="607"/>
      <c r="S49" s="607"/>
      <c r="T49" s="607"/>
      <c r="U49" s="607"/>
      <c r="V49" s="608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72</v>
      </c>
      <c r="Q50" s="607"/>
      <c r="R50" s="607"/>
      <c r="S50" s="607"/>
      <c r="T50" s="607"/>
      <c r="U50" s="607"/>
      <c r="V50" s="608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122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102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128</v>
      </c>
      <c r="M54" s="33" t="s">
        <v>106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20</v>
      </c>
      <c r="Y54" s="592">
        <f t="shared" si="6"/>
        <v>21.6</v>
      </c>
      <c r="Z54" s="36">
        <f>IFERROR(IF(Y54=0,"",ROUNDUP(Y54/H54,0)*0.01898),"")</f>
        <v>3.7960000000000001E-2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20.805555555555554</v>
      </c>
      <c r="BN54" s="64">
        <f t="shared" si="8"/>
        <v>22.47</v>
      </c>
      <c r="BO54" s="64">
        <f t="shared" si="9"/>
        <v>2.8935185185185182E-2</v>
      </c>
      <c r="BP54" s="64">
        <f t="shared" si="10"/>
        <v>3.125E-2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138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139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140</v>
      </c>
      <c r="B58" s="54" t="s">
        <v>141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128</v>
      </c>
      <c r="M58" s="33" t="s">
        <v>106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142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72</v>
      </c>
      <c r="Q59" s="607"/>
      <c r="R59" s="607"/>
      <c r="S59" s="607"/>
      <c r="T59" s="607"/>
      <c r="U59" s="607"/>
      <c r="V59" s="608"/>
      <c r="W59" s="37" t="s">
        <v>73</v>
      </c>
      <c r="X59" s="593">
        <f>IFERROR(X53/H53,"0")+IFERROR(X54/H54,"0")+IFERROR(X55/H55,"0")+IFERROR(X56/H56,"0")+IFERROR(X57/H57,"0")+IFERROR(X58/H58,"0")</f>
        <v>1.8518518518518516</v>
      </c>
      <c r="Y59" s="593">
        <f>IFERROR(Y53/H53,"0")+IFERROR(Y54/H54,"0")+IFERROR(Y55/H55,"0")+IFERROR(Y56/H56,"0")+IFERROR(Y57/H57,"0")+IFERROR(Y58/H58,"0")</f>
        <v>2</v>
      </c>
      <c r="Z59" s="593">
        <f>IFERROR(IF(Z53="",0,Z53),"0")+IFERROR(IF(Z54="",0,Z54),"0")+IFERROR(IF(Z55="",0,Z55),"0")+IFERROR(IF(Z56="",0,Z56),"0")+IFERROR(IF(Z57="",0,Z57),"0")+IFERROR(IF(Z58="",0,Z58),"0")</f>
        <v>3.7960000000000001E-2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72</v>
      </c>
      <c r="Q60" s="607"/>
      <c r="R60" s="607"/>
      <c r="S60" s="607"/>
      <c r="T60" s="607"/>
      <c r="U60" s="607"/>
      <c r="V60" s="608"/>
      <c r="W60" s="37" t="s">
        <v>70</v>
      </c>
      <c r="X60" s="593">
        <f>IFERROR(SUM(X53:X58),"0")</f>
        <v>20</v>
      </c>
      <c r="Y60" s="593">
        <f>IFERROR(SUM(Y53:Y58),"0")</f>
        <v>21.6</v>
      </c>
      <c r="Z60" s="37"/>
      <c r="AA60" s="594"/>
      <c r="AB60" s="594"/>
      <c r="AC60" s="594"/>
    </row>
    <row r="61" spans="1:68" ht="14.25" customHeight="1" x14ac:dyDescent="0.25">
      <c r="A61" s="609" t="s">
        <v>143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144</v>
      </c>
      <c r="B62" s="54" t="s">
        <v>145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30</v>
      </c>
      <c r="Y62" s="592">
        <f>IFERROR(IF(X62="",0,CEILING((X62/$H62),1)*$H62),"")</f>
        <v>32.400000000000006</v>
      </c>
      <c r="Z62" s="36">
        <f>IFERROR(IF(Y62=0,"",ROUNDUP(Y62/H62,0)*0.01898),"")</f>
        <v>5.6940000000000004E-2</v>
      </c>
      <c r="AA62" s="56"/>
      <c r="AB62" s="57"/>
      <c r="AC62" s="107" t="s">
        <v>146</v>
      </c>
      <c r="AG62" s="64"/>
      <c r="AJ62" s="68"/>
      <c r="AK62" s="68">
        <v>0</v>
      </c>
      <c r="BB62" s="108" t="s">
        <v>1</v>
      </c>
      <c r="BM62" s="64">
        <f>IFERROR(X62*I62/H62,"0")</f>
        <v>31.208333333333329</v>
      </c>
      <c r="BN62" s="64">
        <f>IFERROR(Y62*I62/H62,"0")</f>
        <v>33.705000000000005</v>
      </c>
      <c r="BO62" s="64">
        <f>IFERROR(1/J62*(X62/H62),"0")</f>
        <v>4.3402777777777776E-2</v>
      </c>
      <c r="BP62" s="64">
        <f>IFERROR(1/J62*(Y62/H62),"0")</f>
        <v>4.6875000000000007E-2</v>
      </c>
    </row>
    <row r="63" spans="1:68" ht="27" customHeight="1" x14ac:dyDescent="0.25">
      <c r="A63" s="54" t="s">
        <v>147</v>
      </c>
      <c r="B63" s="54" t="s">
        <v>148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150</v>
      </c>
      <c r="B64" s="54" t="s">
        <v>151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152</v>
      </c>
      <c r="B65" s="54" t="s">
        <v>153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128</v>
      </c>
      <c r="M65" s="33" t="s">
        <v>106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146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72</v>
      </c>
      <c r="Q66" s="607"/>
      <c r="R66" s="607"/>
      <c r="S66" s="607"/>
      <c r="T66" s="607"/>
      <c r="U66" s="607"/>
      <c r="V66" s="608"/>
      <c r="W66" s="37" t="s">
        <v>73</v>
      </c>
      <c r="X66" s="593">
        <f>IFERROR(X62/H62,"0")+IFERROR(X63/H63,"0")+IFERROR(X64/H64,"0")+IFERROR(X65/H65,"0")</f>
        <v>2.7777777777777777</v>
      </c>
      <c r="Y66" s="593">
        <f>IFERROR(Y62/H62,"0")+IFERROR(Y63/H63,"0")+IFERROR(Y64/H64,"0")+IFERROR(Y65/H65,"0")</f>
        <v>3.0000000000000004</v>
      </c>
      <c r="Z66" s="593">
        <f>IFERROR(IF(Z62="",0,Z62),"0")+IFERROR(IF(Z63="",0,Z63),"0")+IFERROR(IF(Z64="",0,Z64),"0")+IFERROR(IF(Z65="",0,Z65),"0")</f>
        <v>5.6940000000000004E-2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72</v>
      </c>
      <c r="Q67" s="607"/>
      <c r="R67" s="607"/>
      <c r="S67" s="607"/>
      <c r="T67" s="607"/>
      <c r="U67" s="607"/>
      <c r="V67" s="608"/>
      <c r="W67" s="37" t="s">
        <v>70</v>
      </c>
      <c r="X67" s="593">
        <f>IFERROR(SUM(X62:X65),"0")</f>
        <v>30</v>
      </c>
      <c r="Y67" s="593">
        <f>IFERROR(SUM(Y62:Y65),"0")</f>
        <v>32.400000000000006</v>
      </c>
      <c r="Z67" s="37"/>
      <c r="AA67" s="594"/>
      <c r="AB67" s="594"/>
      <c r="AC67" s="594"/>
    </row>
    <row r="68" spans="1:68" ht="14.25" customHeight="1" x14ac:dyDescent="0.25">
      <c r="A68" s="609" t="s">
        <v>64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154</v>
      </c>
      <c r="B69" s="54" t="s">
        <v>155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156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159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160</v>
      </c>
      <c r="B71" s="54" t="s">
        <v>161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162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72</v>
      </c>
      <c r="Q72" s="607"/>
      <c r="R72" s="607"/>
      <c r="S72" s="607"/>
      <c r="T72" s="607"/>
      <c r="U72" s="607"/>
      <c r="V72" s="608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72</v>
      </c>
      <c r="Q73" s="607"/>
      <c r="R73" s="607"/>
      <c r="S73" s="607"/>
      <c r="T73" s="607"/>
      <c r="U73" s="607"/>
      <c r="V73" s="608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74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163</v>
      </c>
      <c r="B75" s="54" t="s">
        <v>164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165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166</v>
      </c>
      <c r="B76" s="54" t="s">
        <v>167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168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169</v>
      </c>
      <c r="B77" s="54" t="s">
        <v>170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172</v>
      </c>
      <c r="B78" s="54" t="s">
        <v>173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165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174</v>
      </c>
      <c r="B79" s="54" t="s">
        <v>175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176</v>
      </c>
      <c r="B80" s="54" t="s">
        <v>177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72</v>
      </c>
      <c r="Q81" s="607"/>
      <c r="R81" s="607"/>
      <c r="S81" s="607"/>
      <c r="T81" s="607"/>
      <c r="U81" s="607"/>
      <c r="V81" s="608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72</v>
      </c>
      <c r="Q82" s="607"/>
      <c r="R82" s="607"/>
      <c r="S82" s="607"/>
      <c r="T82" s="607"/>
      <c r="U82" s="607"/>
      <c r="V82" s="608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178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179</v>
      </c>
      <c r="B84" s="54" t="s">
        <v>180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138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181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182</v>
      </c>
      <c r="B85" s="54" t="s">
        <v>183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184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72</v>
      </c>
      <c r="Q86" s="607"/>
      <c r="R86" s="607"/>
      <c r="S86" s="607"/>
      <c r="T86" s="607"/>
      <c r="U86" s="607"/>
      <c r="V86" s="608"/>
      <c r="W86" s="37" t="s">
        <v>73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72</v>
      </c>
      <c r="Q87" s="607"/>
      <c r="R87" s="607"/>
      <c r="S87" s="607"/>
      <c r="T87" s="607"/>
      <c r="U87" s="607"/>
      <c r="V87" s="608"/>
      <c r="W87" s="37" t="s">
        <v>70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185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102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186</v>
      </c>
      <c r="B90" s="54" t="s">
        <v>187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138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40</v>
      </c>
      <c r="Y90" s="592">
        <f>IFERROR(IF(X90="",0,CEILING((X90/$H90),1)*$H90),"")</f>
        <v>43.2</v>
      </c>
      <c r="Z90" s="36">
        <f>IFERROR(IF(Y90=0,"",ROUNDUP(Y90/H90,0)*0.01898),"")</f>
        <v>7.5920000000000001E-2</v>
      </c>
      <c r="AA90" s="56"/>
      <c r="AB90" s="57"/>
      <c r="AC90" s="137" t="s">
        <v>188</v>
      </c>
      <c r="AG90" s="64"/>
      <c r="AJ90" s="68"/>
      <c r="AK90" s="68">
        <v>0</v>
      </c>
      <c r="BB90" s="138" t="s">
        <v>1</v>
      </c>
      <c r="BM90" s="64">
        <f>IFERROR(X90*I90/H90,"0")</f>
        <v>41.611111111111107</v>
      </c>
      <c r="BN90" s="64">
        <f>IFERROR(Y90*I90/H90,"0")</f>
        <v>44.94</v>
      </c>
      <c r="BO90" s="64">
        <f>IFERROR(1/J90*(X90/H90),"0")</f>
        <v>5.7870370370370364E-2</v>
      </c>
      <c r="BP90" s="64">
        <f>IFERROR(1/J90*(Y90/H90),"0")</f>
        <v>6.25E-2</v>
      </c>
    </row>
    <row r="91" spans="1:68" ht="16.5" customHeight="1" x14ac:dyDescent="0.25">
      <c r="A91" s="54" t="s">
        <v>189</v>
      </c>
      <c r="B91" s="54" t="s">
        <v>190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191</v>
      </c>
      <c r="B92" s="54" t="s">
        <v>192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138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193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72</v>
      </c>
      <c r="Q93" s="607"/>
      <c r="R93" s="607"/>
      <c r="S93" s="607"/>
      <c r="T93" s="607"/>
      <c r="U93" s="607"/>
      <c r="V93" s="608"/>
      <c r="W93" s="37" t="s">
        <v>73</v>
      </c>
      <c r="X93" s="593">
        <f>IFERROR(X90/H90,"0")+IFERROR(X91/H91,"0")+IFERROR(X92/H92,"0")</f>
        <v>3.7037037037037033</v>
      </c>
      <c r="Y93" s="593">
        <f>IFERROR(Y90/H90,"0")+IFERROR(Y91/H91,"0")+IFERROR(Y92/H92,"0")</f>
        <v>4</v>
      </c>
      <c r="Z93" s="593">
        <f>IFERROR(IF(Z90="",0,Z90),"0")+IFERROR(IF(Z91="",0,Z91),"0")+IFERROR(IF(Z92="",0,Z92),"0")</f>
        <v>7.5920000000000001E-2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72</v>
      </c>
      <c r="Q94" s="607"/>
      <c r="R94" s="607"/>
      <c r="S94" s="607"/>
      <c r="T94" s="607"/>
      <c r="U94" s="607"/>
      <c r="V94" s="608"/>
      <c r="W94" s="37" t="s">
        <v>70</v>
      </c>
      <c r="X94" s="593">
        <f>IFERROR(SUM(X90:X92),"0")</f>
        <v>40</v>
      </c>
      <c r="Y94" s="593">
        <f>IFERROR(SUM(Y90:Y92),"0")</f>
        <v>43.2</v>
      </c>
      <c r="Z94" s="37"/>
      <c r="AA94" s="594"/>
      <c r="AB94" s="594"/>
      <c r="AC94" s="594"/>
    </row>
    <row r="95" spans="1:68" ht="14.25" customHeight="1" x14ac:dyDescent="0.25">
      <c r="A95" s="609" t="s">
        <v>74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194</v>
      </c>
      <c r="B96" s="54" t="s">
        <v>195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20</v>
      </c>
      <c r="Y96" s="592">
        <f t="shared" ref="Y96:Y103" si="16">IFERROR(IF(X96="",0,CEILING((X96/$H96),1)*$H96),"")</f>
        <v>25.200000000000003</v>
      </c>
      <c r="Z96" s="36">
        <f>IFERROR(IF(Y96=0,"",ROUNDUP(Y96/H96,0)*0.01898),"")</f>
        <v>5.6940000000000004E-2</v>
      </c>
      <c r="AA96" s="56"/>
      <c r="AB96" s="57"/>
      <c r="AC96" s="143" t="s">
        <v>196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21.235714285714284</v>
      </c>
      <c r="BN96" s="64">
        <f t="shared" ref="BN96:BN103" si="18">IFERROR(Y96*I96/H96,"0")</f>
        <v>26.757000000000001</v>
      </c>
      <c r="BO96" s="64">
        <f t="shared" ref="BO96:BO103" si="19">IFERROR(1/J96*(X96/H96),"0")</f>
        <v>3.7202380952380952E-2</v>
      </c>
      <c r="BP96" s="64">
        <f t="shared" ref="BP96:BP103" si="20">IFERROR(1/J96*(Y96/H96),"0")</f>
        <v>4.6875E-2</v>
      </c>
    </row>
    <row r="97" spans="1:68" ht="16.5" customHeight="1" x14ac:dyDescent="0.25">
      <c r="A97" s="54" t="s">
        <v>194</v>
      </c>
      <c r="B97" s="54" t="s">
        <v>197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138</v>
      </c>
      <c r="N97" s="33"/>
      <c r="O97" s="32">
        <v>45</v>
      </c>
      <c r="P97" s="693" t="s">
        <v>198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194</v>
      </c>
      <c r="B98" s="54" t="s">
        <v>199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4301052039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112</v>
      </c>
      <c r="N100" s="33"/>
      <c r="O100" s="32">
        <v>45</v>
      </c>
      <c r="P100" s="66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205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203</v>
      </c>
      <c r="B101" s="54" t="s">
        <v>206</v>
      </c>
      <c r="C101" s="31">
        <v>4301051718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138</v>
      </c>
      <c r="N101" s="33"/>
      <c r="O101" s="32">
        <v>45</v>
      </c>
      <c r="P101" s="87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196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207</v>
      </c>
      <c r="B102" s="54" t="s">
        <v>208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209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210</v>
      </c>
      <c r="B103" s="54" t="s">
        <v>211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209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72</v>
      </c>
      <c r="Q104" s="607"/>
      <c r="R104" s="607"/>
      <c r="S104" s="607"/>
      <c r="T104" s="607"/>
      <c r="U104" s="607"/>
      <c r="V104" s="608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2.3809523809523809</v>
      </c>
      <c r="Y104" s="593">
        <f>IFERROR(Y96/H96,"0")+IFERROR(Y97/H97,"0")+IFERROR(Y98/H98,"0")+IFERROR(Y99/H99,"0")+IFERROR(Y100/H100,"0")+IFERROR(Y101/H101,"0")+IFERROR(Y102/H102,"0")+IFERROR(Y103/H103,"0")</f>
        <v>3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5.6940000000000004E-2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72</v>
      </c>
      <c r="Q105" s="607"/>
      <c r="R105" s="607"/>
      <c r="S105" s="607"/>
      <c r="T105" s="607"/>
      <c r="U105" s="607"/>
      <c r="V105" s="608"/>
      <c r="W105" s="37" t="s">
        <v>70</v>
      </c>
      <c r="X105" s="593">
        <f>IFERROR(SUM(X96:X103),"0")</f>
        <v>20</v>
      </c>
      <c r="Y105" s="593">
        <f>IFERROR(SUM(Y96:Y103),"0")</f>
        <v>25.200000000000003</v>
      </c>
      <c r="Z105" s="37"/>
      <c r="AA105" s="594"/>
      <c r="AB105" s="594"/>
      <c r="AC105" s="594"/>
    </row>
    <row r="106" spans="1:68" ht="16.5" customHeight="1" x14ac:dyDescent="0.25">
      <c r="A106" s="605" t="s">
        <v>212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102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213</v>
      </c>
      <c r="B108" s="54" t="s">
        <v>214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216</v>
      </c>
      <c r="B109" s="54" t="s">
        <v>217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 t="s">
        <v>111</v>
      </c>
      <c r="M109" s="33" t="s">
        <v>112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215</v>
      </c>
      <c r="AG109" s="64"/>
      <c r="AJ109" s="68" t="s">
        <v>113</v>
      </c>
      <c r="AK109" s="68">
        <v>45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218</v>
      </c>
      <c r="B110" s="54" t="s">
        <v>219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215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220</v>
      </c>
      <c r="B111" s="54" t="s">
        <v>221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72</v>
      </c>
      <c r="Q112" s="607"/>
      <c r="R112" s="607"/>
      <c r="S112" s="607"/>
      <c r="T112" s="607"/>
      <c r="U112" s="607"/>
      <c r="V112" s="608"/>
      <c r="W112" s="37" t="s">
        <v>73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72</v>
      </c>
      <c r="Q113" s="607"/>
      <c r="R113" s="607"/>
      <c r="S113" s="607"/>
      <c r="T113" s="607"/>
      <c r="U113" s="607"/>
      <c r="V113" s="608"/>
      <c r="W113" s="37" t="s">
        <v>70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customHeight="1" x14ac:dyDescent="0.25">
      <c r="A114" s="609" t="s">
        <v>143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222</v>
      </c>
      <c r="B115" s="54" t="s">
        <v>223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225</v>
      </c>
      <c r="B116" s="54" t="s">
        <v>226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224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227</v>
      </c>
      <c r="B117" s="54" t="s">
        <v>228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224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72</v>
      </c>
      <c r="Q118" s="607"/>
      <c r="R118" s="607"/>
      <c r="S118" s="607"/>
      <c r="T118" s="607"/>
      <c r="U118" s="607"/>
      <c r="V118" s="608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72</v>
      </c>
      <c r="Q119" s="607"/>
      <c r="R119" s="607"/>
      <c r="S119" s="607"/>
      <c r="T119" s="607"/>
      <c r="U119" s="607"/>
      <c r="V119" s="608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74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27" customHeight="1" x14ac:dyDescent="0.25">
      <c r="A121" s="54" t="s">
        <v>229</v>
      </c>
      <c r="B121" s="54" t="s">
        <v>230</v>
      </c>
      <c r="C121" s="31">
        <v>4301051360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231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229</v>
      </c>
      <c r="B122" s="54" t="s">
        <v>232</v>
      </c>
      <c r="C122" s="31">
        <v>4301051724</v>
      </c>
      <c r="D122" s="598">
        <v>4607091385168</v>
      </c>
      <c r="E122" s="599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138</v>
      </c>
      <c r="N122" s="33"/>
      <c r="O122" s="32">
        <v>45</v>
      </c>
      <c r="P122" s="7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229</v>
      </c>
      <c r="B123" s="54" t="s">
        <v>234</v>
      </c>
      <c r="C123" s="31">
        <v>4301051625</v>
      </c>
      <c r="D123" s="598">
        <v>4607091385168</v>
      </c>
      <c r="E123" s="599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0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50</v>
      </c>
      <c r="Y123" s="592">
        <f t="shared" si="21"/>
        <v>50.400000000000006</v>
      </c>
      <c r="Z123" s="36">
        <f>IFERROR(IF(Y123=0,"",ROUNDUP(Y123/H123,0)*0.01898),"")</f>
        <v>0.11388000000000001</v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 t="shared" si="22"/>
        <v>53.053571428571431</v>
      </c>
      <c r="BN123" s="64">
        <f t="shared" si="23"/>
        <v>53.478000000000002</v>
      </c>
      <c r="BO123" s="64">
        <f t="shared" si="24"/>
        <v>9.3005952380952384E-2</v>
      </c>
      <c r="BP123" s="64">
        <f t="shared" si="25"/>
        <v>9.375E-2</v>
      </c>
    </row>
    <row r="124" spans="1:68" ht="27" customHeight="1" x14ac:dyDescent="0.25">
      <c r="A124" s="54" t="s">
        <v>235</v>
      </c>
      <c r="B124" s="54" t="s">
        <v>236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138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233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237</v>
      </c>
      <c r="B125" s="54" t="s">
        <v>238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138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233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239</v>
      </c>
      <c r="B126" s="54" t="s">
        <v>240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241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242</v>
      </c>
      <c r="B127" s="54" t="s">
        <v>243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72</v>
      </c>
      <c r="Q128" s="607"/>
      <c r="R128" s="607"/>
      <c r="S128" s="607"/>
      <c r="T128" s="607"/>
      <c r="U128" s="607"/>
      <c r="V128" s="608"/>
      <c r="W128" s="37" t="s">
        <v>73</v>
      </c>
      <c r="X128" s="593">
        <f>IFERROR(X121/H121,"0")+IFERROR(X122/H122,"0")+IFERROR(X123/H123,"0")+IFERROR(X124/H124,"0")+IFERROR(X125/H125,"0")+IFERROR(X126/H126,"0")+IFERROR(X127/H127,"0")</f>
        <v>5.9523809523809526</v>
      </c>
      <c r="Y128" s="593">
        <f>IFERROR(Y121/H121,"0")+IFERROR(Y122/H122,"0")+IFERROR(Y123/H123,"0")+IFERROR(Y124/H124,"0")+IFERROR(Y125/H125,"0")+IFERROR(Y126/H126,"0")+IFERROR(Y127/H127,"0")</f>
        <v>6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0.11388000000000001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72</v>
      </c>
      <c r="Q129" s="607"/>
      <c r="R129" s="607"/>
      <c r="S129" s="607"/>
      <c r="T129" s="607"/>
      <c r="U129" s="607"/>
      <c r="V129" s="608"/>
      <c r="W129" s="37" t="s">
        <v>70</v>
      </c>
      <c r="X129" s="593">
        <f>IFERROR(SUM(X121:X127),"0")</f>
        <v>50</v>
      </c>
      <c r="Y129" s="593">
        <f>IFERROR(SUM(Y121:Y127),"0")</f>
        <v>50.400000000000006</v>
      </c>
      <c r="Z129" s="37"/>
      <c r="AA129" s="594"/>
      <c r="AB129" s="594"/>
      <c r="AC129" s="594"/>
    </row>
    <row r="130" spans="1:68" ht="14.25" customHeight="1" x14ac:dyDescent="0.25">
      <c r="A130" s="609" t="s">
        <v>178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245</v>
      </c>
      <c r="B131" s="54" t="s">
        <v>246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247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250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72</v>
      </c>
      <c r="Q133" s="607"/>
      <c r="R133" s="607"/>
      <c r="S133" s="607"/>
      <c r="T133" s="607"/>
      <c r="U133" s="607"/>
      <c r="V133" s="608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72</v>
      </c>
      <c r="Q134" s="607"/>
      <c r="R134" s="607"/>
      <c r="S134" s="607"/>
      <c r="T134" s="607"/>
      <c r="U134" s="607"/>
      <c r="V134" s="608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251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102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254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72</v>
      </c>
      <c r="Q139" s="607"/>
      <c r="R139" s="607"/>
      <c r="S139" s="607"/>
      <c r="T139" s="607"/>
      <c r="U139" s="607"/>
      <c r="V139" s="608"/>
      <c r="W139" s="37" t="s">
        <v>73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72</v>
      </c>
      <c r="Q140" s="607"/>
      <c r="R140" s="607"/>
      <c r="S140" s="607"/>
      <c r="T140" s="607"/>
      <c r="U140" s="607"/>
      <c r="V140" s="608"/>
      <c r="W140" s="37" t="s">
        <v>70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64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256</v>
      </c>
      <c r="B142" s="54" t="s">
        <v>257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258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72</v>
      </c>
      <c r="Q144" s="607"/>
      <c r="R144" s="607"/>
      <c r="S144" s="607"/>
      <c r="T144" s="607"/>
      <c r="U144" s="607"/>
      <c r="V144" s="608"/>
      <c r="W144" s="37" t="s">
        <v>73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72</v>
      </c>
      <c r="Q145" s="607"/>
      <c r="R145" s="607"/>
      <c r="S145" s="607"/>
      <c r="T145" s="607"/>
      <c r="U145" s="607"/>
      <c r="V145" s="608"/>
      <c r="W145" s="37" t="s">
        <v>70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74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254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254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72</v>
      </c>
      <c r="Q149" s="607"/>
      <c r="R149" s="607"/>
      <c r="S149" s="607"/>
      <c r="T149" s="607"/>
      <c r="U149" s="607"/>
      <c r="V149" s="608"/>
      <c r="W149" s="37" t="s">
        <v>73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72</v>
      </c>
      <c r="Q150" s="607"/>
      <c r="R150" s="607"/>
      <c r="S150" s="607"/>
      <c r="T150" s="607"/>
      <c r="U150" s="607"/>
      <c r="V150" s="608"/>
      <c r="W150" s="37" t="s">
        <v>70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100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102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265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72</v>
      </c>
      <c r="Q154" s="607"/>
      <c r="R154" s="607"/>
      <c r="S154" s="607"/>
      <c r="T154" s="607"/>
      <c r="U154" s="607"/>
      <c r="V154" s="608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72</v>
      </c>
      <c r="Q155" s="607"/>
      <c r="R155" s="607"/>
      <c r="S155" s="607"/>
      <c r="T155" s="607"/>
      <c r="U155" s="607"/>
      <c r="V155" s="608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64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269</v>
      </c>
      <c r="B158" s="54" t="s">
        <v>270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271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272</v>
      </c>
      <c r="B159" s="54" t="s">
        <v>273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274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72</v>
      </c>
      <c r="Q160" s="607"/>
      <c r="R160" s="607"/>
      <c r="S160" s="607"/>
      <c r="T160" s="607"/>
      <c r="U160" s="607"/>
      <c r="V160" s="608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72</v>
      </c>
      <c r="Q161" s="607"/>
      <c r="R161" s="607"/>
      <c r="S161" s="607"/>
      <c r="T161" s="607"/>
      <c r="U161" s="607"/>
      <c r="V161" s="608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275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276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143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277</v>
      </c>
      <c r="B165" s="54" t="s">
        <v>278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279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72</v>
      </c>
      <c r="Q166" s="607"/>
      <c r="R166" s="607"/>
      <c r="S166" s="607"/>
      <c r="T166" s="607"/>
      <c r="U166" s="607"/>
      <c r="V166" s="608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72</v>
      </c>
      <c r="Q167" s="607"/>
      <c r="R167" s="607"/>
      <c r="S167" s="607"/>
      <c r="T167" s="607"/>
      <c r="U167" s="607"/>
      <c r="V167" s="608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64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280</v>
      </c>
      <c r="B169" s="54" t="s">
        <v>281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282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291</v>
      </c>
      <c r="B173" s="54" t="s">
        <v>292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285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293</v>
      </c>
      <c r="B174" s="54" t="s">
        <v>294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295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296</v>
      </c>
      <c r="B175" s="54" t="s">
        <v>297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298</v>
      </c>
      <c r="B176" s="54" t="s">
        <v>299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288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300</v>
      </c>
      <c r="B177" s="54" t="s">
        <v>301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302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72</v>
      </c>
      <c r="Q178" s="607"/>
      <c r="R178" s="607"/>
      <c r="S178" s="607"/>
      <c r="T178" s="607"/>
      <c r="U178" s="607"/>
      <c r="V178" s="608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72</v>
      </c>
      <c r="Q179" s="607"/>
      <c r="R179" s="607"/>
      <c r="S179" s="607"/>
      <c r="T179" s="607"/>
      <c r="U179" s="607"/>
      <c r="V179" s="608"/>
      <c r="W179" s="37" t="s">
        <v>70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customHeight="1" x14ac:dyDescent="0.25">
      <c r="A180" s="609" t="s">
        <v>94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303</v>
      </c>
      <c r="B181" s="54" t="s">
        <v>304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305</v>
      </c>
      <c r="L181" s="32"/>
      <c r="M181" s="33" t="s">
        <v>306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308</v>
      </c>
      <c r="B182" s="54" t="s">
        <v>309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305</v>
      </c>
      <c r="L182" s="32"/>
      <c r="M182" s="33" t="s">
        <v>306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310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311</v>
      </c>
      <c r="B183" s="54" t="s">
        <v>312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305</v>
      </c>
      <c r="L183" s="32"/>
      <c r="M183" s="33" t="s">
        <v>306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72</v>
      </c>
      <c r="Q184" s="607"/>
      <c r="R184" s="607"/>
      <c r="S184" s="607"/>
      <c r="T184" s="607"/>
      <c r="U184" s="607"/>
      <c r="V184" s="608"/>
      <c r="W184" s="37" t="s">
        <v>73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72</v>
      </c>
      <c r="Q185" s="607"/>
      <c r="R185" s="607"/>
      <c r="S185" s="607"/>
      <c r="T185" s="607"/>
      <c r="U185" s="607"/>
      <c r="V185" s="608"/>
      <c r="W185" s="37" t="s">
        <v>70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313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314</v>
      </c>
      <c r="B187" s="54" t="s">
        <v>315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305</v>
      </c>
      <c r="L187" s="32"/>
      <c r="M187" s="33" t="s">
        <v>306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310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72</v>
      </c>
      <c r="Q188" s="607"/>
      <c r="R188" s="607"/>
      <c r="S188" s="607"/>
      <c r="T188" s="607"/>
      <c r="U188" s="607"/>
      <c r="V188" s="608"/>
      <c r="W188" s="37" t="s">
        <v>73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72</v>
      </c>
      <c r="Q189" s="607"/>
      <c r="R189" s="607"/>
      <c r="S189" s="607"/>
      <c r="T189" s="607"/>
      <c r="U189" s="607"/>
      <c r="V189" s="608"/>
      <c r="W189" s="37" t="s">
        <v>70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316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102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317</v>
      </c>
      <c r="B192" s="54" t="s">
        <v>318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319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320</v>
      </c>
      <c r="B193" s="54" t="s">
        <v>321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319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72</v>
      </c>
      <c r="Q194" s="607"/>
      <c r="R194" s="607"/>
      <c r="S194" s="607"/>
      <c r="T194" s="607"/>
      <c r="U194" s="607"/>
      <c r="V194" s="608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72</v>
      </c>
      <c r="Q195" s="607"/>
      <c r="R195" s="607"/>
      <c r="S195" s="607"/>
      <c r="T195" s="607"/>
      <c r="U195" s="607"/>
      <c r="V195" s="608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143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322</v>
      </c>
      <c r="B197" s="54" t="s">
        <v>323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324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325</v>
      </c>
      <c r="B198" s="54" t="s">
        <v>326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324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72</v>
      </c>
      <c r="Q199" s="607"/>
      <c r="R199" s="607"/>
      <c r="S199" s="607"/>
      <c r="T199" s="607"/>
      <c r="U199" s="607"/>
      <c r="V199" s="608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72</v>
      </c>
      <c r="Q200" s="607"/>
      <c r="R200" s="607"/>
      <c r="S200" s="607"/>
      <c r="T200" s="607"/>
      <c r="U200" s="607"/>
      <c r="V200" s="608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64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327</v>
      </c>
      <c r="B202" s="54" t="s">
        <v>328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330</v>
      </c>
      <c r="B203" s="54" t="s">
        <v>331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339</v>
      </c>
      <c r="B206" s="54" t="s">
        <v>340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341</v>
      </c>
      <c r="B207" s="54" t="s">
        <v>342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343</v>
      </c>
      <c r="B208" s="54" t="s">
        <v>344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335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345</v>
      </c>
      <c r="B209" s="54" t="s">
        <v>346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72</v>
      </c>
      <c r="Q210" s="607"/>
      <c r="R210" s="607"/>
      <c r="S210" s="607"/>
      <c r="T210" s="607"/>
      <c r="U210" s="607"/>
      <c r="V210" s="608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72</v>
      </c>
      <c r="Q211" s="607"/>
      <c r="R211" s="607"/>
      <c r="S211" s="607"/>
      <c r="T211" s="607"/>
      <c r="U211" s="607"/>
      <c r="V211" s="608"/>
      <c r="W211" s="37" t="s">
        <v>70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customHeight="1" x14ac:dyDescent="0.25">
      <c r="A212" s="609" t="s">
        <v>74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347</v>
      </c>
      <c r="B213" s="54" t="s">
        <v>348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353</v>
      </c>
      <c r="B215" s="54" t="s">
        <v>354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358</v>
      </c>
      <c r="B217" s="54" t="s">
        <v>359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138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360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361</v>
      </c>
      <c r="B218" s="54" t="s">
        <v>362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355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363</v>
      </c>
      <c r="B219" s="54" t="s">
        <v>364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355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365</v>
      </c>
      <c r="B220" s="54" t="s">
        <v>366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138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367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368</v>
      </c>
      <c r="B221" s="54" t="s">
        <v>369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72</v>
      </c>
      <c r="Q222" s="607"/>
      <c r="R222" s="607"/>
      <c r="S222" s="607"/>
      <c r="T222" s="607"/>
      <c r="U222" s="607"/>
      <c r="V222" s="608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0</v>
      </c>
      <c r="Y222" s="593">
        <f>IFERROR(Y213/H213,"0")+IFERROR(Y214/H214,"0")+IFERROR(Y215/H215,"0")+IFERROR(Y216/H216,"0")+IFERROR(Y217/H217,"0")+IFERROR(Y218/H218,"0")+IFERROR(Y219/H219,"0")+IFERROR(Y220/H220,"0")+IFERROR(Y221/H221,"0")</f>
        <v>0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72</v>
      </c>
      <c r="Q223" s="607"/>
      <c r="R223" s="607"/>
      <c r="S223" s="607"/>
      <c r="T223" s="607"/>
      <c r="U223" s="607"/>
      <c r="V223" s="608"/>
      <c r="W223" s="37" t="s">
        <v>70</v>
      </c>
      <c r="X223" s="593">
        <f>IFERROR(SUM(X213:X221),"0")</f>
        <v>0</v>
      </c>
      <c r="Y223" s="593">
        <f>IFERROR(SUM(Y213:Y221),"0")</f>
        <v>0</v>
      </c>
      <c r="Z223" s="37"/>
      <c r="AA223" s="594"/>
      <c r="AB223" s="594"/>
      <c r="AC223" s="594"/>
    </row>
    <row r="224" spans="1:68" ht="14.25" customHeight="1" x14ac:dyDescent="0.25">
      <c r="A224" s="609" t="s">
        <v>178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371</v>
      </c>
      <c r="B225" s="54" t="s">
        <v>372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138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373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374</v>
      </c>
      <c r="B226" s="54" t="s">
        <v>375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376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72</v>
      </c>
      <c r="Q227" s="607"/>
      <c r="R227" s="607"/>
      <c r="S227" s="607"/>
      <c r="T227" s="607"/>
      <c r="U227" s="607"/>
      <c r="V227" s="608"/>
      <c r="W227" s="37" t="s">
        <v>73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72</v>
      </c>
      <c r="Q228" s="607"/>
      <c r="R228" s="607"/>
      <c r="S228" s="607"/>
      <c r="T228" s="607"/>
      <c r="U228" s="607"/>
      <c r="V228" s="608"/>
      <c r="W228" s="37" t="s">
        <v>70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05" t="s">
        <v>377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102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378</v>
      </c>
      <c r="B231" s="54" t="s">
        <v>379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378</v>
      </c>
      <c r="B232" s="54" t="s">
        <v>381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382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383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384</v>
      </c>
      <c r="B233" s="54" t="s">
        <v>385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386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387</v>
      </c>
      <c r="B234" s="54" t="s">
        <v>388</v>
      </c>
      <c r="C234" s="31">
        <v>4301011941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382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383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387</v>
      </c>
      <c r="B235" s="54" t="s">
        <v>389</v>
      </c>
      <c r="C235" s="31">
        <v>4301011721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390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391</v>
      </c>
      <c r="B236" s="54" t="s">
        <v>392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380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393</v>
      </c>
      <c r="B237" s="54" t="s">
        <v>394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386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395</v>
      </c>
      <c r="B238" s="54" t="s">
        <v>396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72</v>
      </c>
      <c r="Q239" s="607"/>
      <c r="R239" s="607"/>
      <c r="S239" s="607"/>
      <c r="T239" s="607"/>
      <c r="U239" s="607"/>
      <c r="V239" s="608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72</v>
      </c>
      <c r="Q240" s="607"/>
      <c r="R240" s="607"/>
      <c r="S240" s="607"/>
      <c r="T240" s="607"/>
      <c r="U240" s="607"/>
      <c r="V240" s="608"/>
      <c r="W240" s="37" t="s">
        <v>70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143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397</v>
      </c>
      <c r="B242" s="54" t="s">
        <v>398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399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397</v>
      </c>
      <c r="B243" s="54" t="s">
        <v>400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399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72</v>
      </c>
      <c r="Q244" s="607"/>
      <c r="R244" s="607"/>
      <c r="S244" s="607"/>
      <c r="T244" s="607"/>
      <c r="U244" s="607"/>
      <c r="V244" s="608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72</v>
      </c>
      <c r="Q245" s="607"/>
      <c r="R245" s="607"/>
      <c r="S245" s="607"/>
      <c r="T245" s="607"/>
      <c r="U245" s="607"/>
      <c r="V245" s="608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401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402</v>
      </c>
      <c r="B247" s="54" t="s">
        <v>403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305</v>
      </c>
      <c r="L247" s="32"/>
      <c r="M247" s="33" t="s">
        <v>306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72</v>
      </c>
      <c r="Q248" s="607"/>
      <c r="R248" s="607"/>
      <c r="S248" s="607"/>
      <c r="T248" s="607"/>
      <c r="U248" s="607"/>
      <c r="V248" s="608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72</v>
      </c>
      <c r="Q249" s="607"/>
      <c r="R249" s="607"/>
      <c r="S249" s="607"/>
      <c r="T249" s="607"/>
      <c r="U249" s="607"/>
      <c r="V249" s="608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405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406</v>
      </c>
      <c r="B251" s="54" t="s">
        <v>407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305</v>
      </c>
      <c r="L251" s="32"/>
      <c r="M251" s="33" t="s">
        <v>306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305</v>
      </c>
      <c r="L252" s="32"/>
      <c r="M252" s="33" t="s">
        <v>306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411</v>
      </c>
      <c r="B253" s="54" t="s">
        <v>412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305</v>
      </c>
      <c r="L253" s="32"/>
      <c r="M253" s="33" t="s">
        <v>306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413</v>
      </c>
      <c r="B254" s="54" t="s">
        <v>414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305</v>
      </c>
      <c r="L254" s="32"/>
      <c r="M254" s="33" t="s">
        <v>306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305</v>
      </c>
      <c r="L255" s="32"/>
      <c r="M255" s="33" t="s">
        <v>306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72</v>
      </c>
      <c r="Q256" s="607"/>
      <c r="R256" s="607"/>
      <c r="S256" s="607"/>
      <c r="T256" s="607"/>
      <c r="U256" s="607"/>
      <c r="V256" s="608"/>
      <c r="W256" s="37" t="s">
        <v>73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72</v>
      </c>
      <c r="Q257" s="607"/>
      <c r="R257" s="607"/>
      <c r="S257" s="607"/>
      <c r="T257" s="607"/>
      <c r="U257" s="607"/>
      <c r="V257" s="608"/>
      <c r="W257" s="37" t="s">
        <v>70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417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102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418</v>
      </c>
      <c r="B260" s="54" t="s">
        <v>419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382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421</v>
      </c>
      <c r="B262" s="54" t="s">
        <v>424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426</v>
      </c>
      <c r="B263" s="54" t="s">
        <v>427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429</v>
      </c>
      <c r="B264" s="54" t="s">
        <v>430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432</v>
      </c>
      <c r="B265" s="54" t="s">
        <v>433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72</v>
      </c>
      <c r="Q266" s="607"/>
      <c r="R266" s="607"/>
      <c r="S266" s="607"/>
      <c r="T266" s="607"/>
      <c r="U266" s="607"/>
      <c r="V266" s="608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72</v>
      </c>
      <c r="Q267" s="607"/>
      <c r="R267" s="607"/>
      <c r="S267" s="607"/>
      <c r="T267" s="607"/>
      <c r="U267" s="607"/>
      <c r="V267" s="608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435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102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436</v>
      </c>
      <c r="B270" s="54" t="s">
        <v>437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438</v>
      </c>
      <c r="B271" s="54" t="s">
        <v>439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441</v>
      </c>
      <c r="B272" s="54" t="s">
        <v>442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444</v>
      </c>
      <c r="B273" s="54" t="s">
        <v>445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86" t="s">
        <v>446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72</v>
      </c>
      <c r="Q274" s="607"/>
      <c r="R274" s="607"/>
      <c r="S274" s="607"/>
      <c r="T274" s="607"/>
      <c r="U274" s="607"/>
      <c r="V274" s="608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72</v>
      </c>
      <c r="Q275" s="607"/>
      <c r="R275" s="607"/>
      <c r="S275" s="607"/>
      <c r="T275" s="607"/>
      <c r="U275" s="607"/>
      <c r="V275" s="608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448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74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449</v>
      </c>
      <c r="B278" s="54" t="s">
        <v>450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452</v>
      </c>
      <c r="B279" s="54" t="s">
        <v>453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138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455</v>
      </c>
      <c r="B280" s="54" t="s">
        <v>456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457</v>
      </c>
      <c r="AG280" s="64"/>
      <c r="AJ280" s="68" t="s">
        <v>113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72</v>
      </c>
      <c r="Q281" s="607"/>
      <c r="R281" s="607"/>
      <c r="S281" s="607"/>
      <c r="T281" s="607"/>
      <c r="U281" s="607"/>
      <c r="V281" s="608"/>
      <c r="W281" s="37" t="s">
        <v>73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72</v>
      </c>
      <c r="Q282" s="607"/>
      <c r="R282" s="607"/>
      <c r="S282" s="607"/>
      <c r="T282" s="607"/>
      <c r="U282" s="607"/>
      <c r="V282" s="608"/>
      <c r="W282" s="37" t="s">
        <v>70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customHeight="1" x14ac:dyDescent="0.25">
      <c r="A283" s="605" t="s">
        <v>458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64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459</v>
      </c>
      <c r="B285" s="54" t="s">
        <v>460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461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72</v>
      </c>
      <c r="Q286" s="607"/>
      <c r="R286" s="607"/>
      <c r="S286" s="607"/>
      <c r="T286" s="607"/>
      <c r="U286" s="607"/>
      <c r="V286" s="608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72</v>
      </c>
      <c r="Q287" s="607"/>
      <c r="R287" s="607"/>
      <c r="S287" s="607"/>
      <c r="T287" s="607"/>
      <c r="U287" s="607"/>
      <c r="V287" s="608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74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462</v>
      </c>
      <c r="B289" s="54" t="s">
        <v>463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464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72</v>
      </c>
      <c r="Q290" s="607"/>
      <c r="R290" s="607"/>
      <c r="S290" s="607"/>
      <c r="T290" s="607"/>
      <c r="U290" s="607"/>
      <c r="V290" s="608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72</v>
      </c>
      <c r="Q291" s="607"/>
      <c r="R291" s="607"/>
      <c r="S291" s="607"/>
      <c r="T291" s="607"/>
      <c r="U291" s="607"/>
      <c r="V291" s="608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465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74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466</v>
      </c>
      <c r="B294" s="54" t="s">
        <v>467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468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72</v>
      </c>
      <c r="Q295" s="607"/>
      <c r="R295" s="607"/>
      <c r="S295" s="607"/>
      <c r="T295" s="607"/>
      <c r="U295" s="607"/>
      <c r="V295" s="608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72</v>
      </c>
      <c r="Q296" s="607"/>
      <c r="R296" s="607"/>
      <c r="S296" s="607"/>
      <c r="T296" s="607"/>
      <c r="U296" s="607"/>
      <c r="V296" s="608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469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64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470</v>
      </c>
      <c r="B299" s="54" t="s">
        <v>471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472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473</v>
      </c>
      <c r="B300" s="54" t="s">
        <v>474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472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72</v>
      </c>
      <c r="Q301" s="607"/>
      <c r="R301" s="607"/>
      <c r="S301" s="607"/>
      <c r="T301" s="607"/>
      <c r="U301" s="607"/>
      <c r="V301" s="608"/>
      <c r="W301" s="37" t="s">
        <v>73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72</v>
      </c>
      <c r="Q302" s="607"/>
      <c r="R302" s="607"/>
      <c r="S302" s="607"/>
      <c r="T302" s="607"/>
      <c r="U302" s="607"/>
      <c r="V302" s="608"/>
      <c r="W302" s="37" t="s">
        <v>70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475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102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476</v>
      </c>
      <c r="B305" s="54" t="s">
        <v>477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478</v>
      </c>
      <c r="AB305" s="57"/>
      <c r="AC305" s="353" t="s">
        <v>479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72</v>
      </c>
      <c r="Q306" s="607"/>
      <c r="R306" s="607"/>
      <c r="S306" s="607"/>
      <c r="T306" s="607"/>
      <c r="U306" s="607"/>
      <c r="V306" s="608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72</v>
      </c>
      <c r="Q307" s="607"/>
      <c r="R307" s="607"/>
      <c r="S307" s="607"/>
      <c r="T307" s="607"/>
      <c r="U307" s="607"/>
      <c r="V307" s="608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480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102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481</v>
      </c>
      <c r="B310" s="54" t="s">
        <v>482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483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484</v>
      </c>
      <c r="B311" s="54" t="s">
        <v>485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128</v>
      </c>
      <c r="M311" s="33" t="s">
        <v>112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150</v>
      </c>
      <c r="Y311" s="592">
        <f t="shared" si="52"/>
        <v>151.20000000000002</v>
      </c>
      <c r="Z311" s="36">
        <f>IFERROR(IF(Y311=0,"",ROUNDUP(Y311/H311,0)*0.01898),"")</f>
        <v>0.26572000000000001</v>
      </c>
      <c r="AA311" s="56"/>
      <c r="AB311" s="57"/>
      <c r="AC311" s="357" t="s">
        <v>486</v>
      </c>
      <c r="AG311" s="64"/>
      <c r="AJ311" s="68" t="s">
        <v>130</v>
      </c>
      <c r="AK311" s="68">
        <v>691.2</v>
      </c>
      <c r="BB311" s="358" t="s">
        <v>1</v>
      </c>
      <c r="BM311" s="64">
        <f t="shared" si="53"/>
        <v>156.04166666666666</v>
      </c>
      <c r="BN311" s="64">
        <f t="shared" si="54"/>
        <v>157.29000000000002</v>
      </c>
      <c r="BO311" s="64">
        <f t="shared" si="55"/>
        <v>0.21701388888888887</v>
      </c>
      <c r="BP311" s="64">
        <f t="shared" si="56"/>
        <v>0.21875</v>
      </c>
    </row>
    <row r="312" spans="1:68" ht="27" customHeight="1" x14ac:dyDescent="0.25">
      <c r="A312" s="54" t="s">
        <v>484</v>
      </c>
      <c r="B312" s="54" t="s">
        <v>487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382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489</v>
      </c>
      <c r="B313" s="54" t="s">
        <v>490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492</v>
      </c>
      <c r="B314" s="54" t="s">
        <v>493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495</v>
      </c>
      <c r="B315" s="54" t="s">
        <v>496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72</v>
      </c>
      <c r="Q316" s="607"/>
      <c r="R316" s="607"/>
      <c r="S316" s="607"/>
      <c r="T316" s="607"/>
      <c r="U316" s="607"/>
      <c r="V316" s="608"/>
      <c r="W316" s="37" t="s">
        <v>73</v>
      </c>
      <c r="X316" s="593">
        <f>IFERROR(X310/H310,"0")+IFERROR(X311/H311,"0")+IFERROR(X312/H312,"0")+IFERROR(X313/H313,"0")+IFERROR(X314/H314,"0")+IFERROR(X315/H315,"0")</f>
        <v>13.888888888888888</v>
      </c>
      <c r="Y316" s="593">
        <f>IFERROR(Y310/H310,"0")+IFERROR(Y311/H311,"0")+IFERROR(Y312/H312,"0")+IFERROR(Y313/H313,"0")+IFERROR(Y314/H314,"0")+IFERROR(Y315/H315,"0")</f>
        <v>14</v>
      </c>
      <c r="Z316" s="593">
        <f>IFERROR(IF(Z310="",0,Z310),"0")+IFERROR(IF(Z311="",0,Z311),"0")+IFERROR(IF(Z312="",0,Z312),"0")+IFERROR(IF(Z313="",0,Z313),"0")+IFERROR(IF(Z314="",0,Z314),"0")+IFERROR(IF(Z315="",0,Z315),"0")</f>
        <v>0.26572000000000001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72</v>
      </c>
      <c r="Q317" s="607"/>
      <c r="R317" s="607"/>
      <c r="S317" s="607"/>
      <c r="T317" s="607"/>
      <c r="U317" s="607"/>
      <c r="V317" s="608"/>
      <c r="W317" s="37" t="s">
        <v>70</v>
      </c>
      <c r="X317" s="593">
        <f>IFERROR(SUM(X310:X315),"0")</f>
        <v>150</v>
      </c>
      <c r="Y317" s="593">
        <f>IFERROR(SUM(Y310:Y315),"0")</f>
        <v>151.20000000000002</v>
      </c>
      <c r="Z317" s="37"/>
      <c r="AA317" s="594"/>
      <c r="AB317" s="594"/>
      <c r="AC317" s="594"/>
    </row>
    <row r="318" spans="1:68" ht="14.25" customHeight="1" x14ac:dyDescent="0.25">
      <c r="A318" s="609" t="s">
        <v>64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497</v>
      </c>
      <c r="B319" s="54" t="s">
        <v>498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500</v>
      </c>
      <c r="B320" s="54" t="s">
        <v>501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150</v>
      </c>
      <c r="Y320" s="592">
        <f>IFERROR(IF(X320="",0,CEILING((X320/$H320),1)*$H320),"")</f>
        <v>151.20000000000002</v>
      </c>
      <c r="Z320" s="36">
        <f>IFERROR(IF(Y320=0,"",ROUNDUP(Y320/H320,0)*0.00902),"")</f>
        <v>0.32472000000000001</v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159.64285714285714</v>
      </c>
      <c r="BN320" s="64">
        <f>IFERROR(Y320*I320/H320,"0")</f>
        <v>160.91999999999999</v>
      </c>
      <c r="BO320" s="64">
        <f>IFERROR(1/J320*(X320/H320),"0")</f>
        <v>0.27056277056277056</v>
      </c>
      <c r="BP320" s="64">
        <f>IFERROR(1/J320*(Y320/H320),"0")</f>
        <v>0.27272727272727271</v>
      </c>
    </row>
    <row r="321" spans="1:68" ht="27" customHeight="1" x14ac:dyDescent="0.25">
      <c r="A321" s="54" t="s">
        <v>503</v>
      </c>
      <c r="B321" s="54" t="s">
        <v>504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506</v>
      </c>
      <c r="B322" s="54" t="s">
        <v>507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72</v>
      </c>
      <c r="Q323" s="607"/>
      <c r="R323" s="607"/>
      <c r="S323" s="607"/>
      <c r="T323" s="607"/>
      <c r="U323" s="607"/>
      <c r="V323" s="608"/>
      <c r="W323" s="37" t="s">
        <v>73</v>
      </c>
      <c r="X323" s="593">
        <f>IFERROR(X319/H319,"0")+IFERROR(X320/H320,"0")+IFERROR(X321/H321,"0")+IFERROR(X322/H322,"0")</f>
        <v>35.714285714285715</v>
      </c>
      <c r="Y323" s="593">
        <f>IFERROR(Y319/H319,"0")+IFERROR(Y320/H320,"0")+IFERROR(Y321/H321,"0")+IFERROR(Y322/H322,"0")</f>
        <v>36</v>
      </c>
      <c r="Z323" s="593">
        <f>IFERROR(IF(Z319="",0,Z319),"0")+IFERROR(IF(Z320="",0,Z320),"0")+IFERROR(IF(Z321="",0,Z321),"0")+IFERROR(IF(Z322="",0,Z322),"0")</f>
        <v>0.32472000000000001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72</v>
      </c>
      <c r="Q324" s="607"/>
      <c r="R324" s="607"/>
      <c r="S324" s="607"/>
      <c r="T324" s="607"/>
      <c r="U324" s="607"/>
      <c r="V324" s="608"/>
      <c r="W324" s="37" t="s">
        <v>70</v>
      </c>
      <c r="X324" s="593">
        <f>IFERROR(SUM(X319:X322),"0")</f>
        <v>150</v>
      </c>
      <c r="Y324" s="593">
        <f>IFERROR(SUM(Y319:Y322),"0")</f>
        <v>151.20000000000002</v>
      </c>
      <c r="Z324" s="37"/>
      <c r="AA324" s="594"/>
      <c r="AB324" s="594"/>
      <c r="AC324" s="594"/>
    </row>
    <row r="325" spans="1:68" ht="14.25" customHeight="1" x14ac:dyDescent="0.25">
      <c r="A325" s="609" t="s">
        <v>74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1100</v>
      </c>
      <c r="Y326" s="592">
        <f>IFERROR(IF(X326="",0,CEILING((X326/$H326),1)*$H326),"")</f>
        <v>1107.5999999999999</v>
      </c>
      <c r="Z326" s="36">
        <f>IFERROR(IF(Y326=0,"",ROUNDUP(Y326/H326,0)*0.01898),"")</f>
        <v>2.69516</v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1172.346153846154</v>
      </c>
      <c r="BN326" s="64">
        <f>IFERROR(Y326*I326/H326,"0")</f>
        <v>1180.4460000000001</v>
      </c>
      <c r="BO326" s="64">
        <f>IFERROR(1/J326*(X326/H326),"0")</f>
        <v>2.203525641025641</v>
      </c>
      <c r="BP326" s="64">
        <f>IFERROR(1/J326*(Y326/H326),"0")</f>
        <v>2.21875</v>
      </c>
    </row>
    <row r="327" spans="1:68" ht="27" customHeight="1" x14ac:dyDescent="0.25">
      <c r="A327" s="54" t="s">
        <v>511</v>
      </c>
      <c r="B327" s="54" t="s">
        <v>512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514</v>
      </c>
      <c r="B328" s="54" t="s">
        <v>515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517</v>
      </c>
      <c r="B329" s="54" t="s">
        <v>518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520</v>
      </c>
      <c r="B330" s="54" t="s">
        <v>521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138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72</v>
      </c>
      <c r="Q331" s="607"/>
      <c r="R331" s="607"/>
      <c r="S331" s="607"/>
      <c r="T331" s="607"/>
      <c r="U331" s="607"/>
      <c r="V331" s="608"/>
      <c r="W331" s="37" t="s">
        <v>73</v>
      </c>
      <c r="X331" s="593">
        <f>IFERROR(X326/H326,"0")+IFERROR(X327/H327,"0")+IFERROR(X328/H328,"0")+IFERROR(X329/H329,"0")+IFERROR(X330/H330,"0")</f>
        <v>141.02564102564102</v>
      </c>
      <c r="Y331" s="593">
        <f>IFERROR(Y326/H326,"0")+IFERROR(Y327/H327,"0")+IFERROR(Y328/H328,"0")+IFERROR(Y329/H329,"0")+IFERROR(Y330/H330,"0")</f>
        <v>142</v>
      </c>
      <c r="Z331" s="593">
        <f>IFERROR(IF(Z326="",0,Z326),"0")+IFERROR(IF(Z327="",0,Z327),"0")+IFERROR(IF(Z328="",0,Z328),"0")+IFERROR(IF(Z329="",0,Z329),"0")+IFERROR(IF(Z330="",0,Z330),"0")</f>
        <v>2.69516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72</v>
      </c>
      <c r="Q332" s="607"/>
      <c r="R332" s="607"/>
      <c r="S332" s="607"/>
      <c r="T332" s="607"/>
      <c r="U332" s="607"/>
      <c r="V332" s="608"/>
      <c r="W332" s="37" t="s">
        <v>70</v>
      </c>
      <c r="X332" s="593">
        <f>IFERROR(SUM(X326:X330),"0")</f>
        <v>1100</v>
      </c>
      <c r="Y332" s="593">
        <f>IFERROR(SUM(Y326:Y330),"0")</f>
        <v>1107.5999999999999</v>
      </c>
      <c r="Z332" s="37"/>
      <c r="AA332" s="594"/>
      <c r="AB332" s="594"/>
      <c r="AC332" s="594"/>
    </row>
    <row r="333" spans="1:68" ht="14.25" customHeight="1" x14ac:dyDescent="0.25">
      <c r="A333" s="609" t="s">
        <v>178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523</v>
      </c>
      <c r="B334" s="54" t="s">
        <v>524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526</v>
      </c>
      <c r="B335" s="54" t="s">
        <v>527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529</v>
      </c>
      <c r="B336" s="54" t="s">
        <v>530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138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72</v>
      </c>
      <c r="Q337" s="607"/>
      <c r="R337" s="607"/>
      <c r="S337" s="607"/>
      <c r="T337" s="607"/>
      <c r="U337" s="607"/>
      <c r="V337" s="608"/>
      <c r="W337" s="37" t="s">
        <v>73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72</v>
      </c>
      <c r="Q338" s="607"/>
      <c r="R338" s="607"/>
      <c r="S338" s="607"/>
      <c r="T338" s="607"/>
      <c r="U338" s="607"/>
      <c r="V338" s="608"/>
      <c r="W338" s="37" t="s">
        <v>70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customHeight="1" x14ac:dyDescent="0.25">
      <c r="A339" s="609" t="s">
        <v>94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532</v>
      </c>
      <c r="B340" s="54" t="s">
        <v>533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536</v>
      </c>
      <c r="B341" s="54" t="s">
        <v>537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68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15</v>
      </c>
      <c r="Y341" s="592">
        <f>IFERROR(IF(X341="",0,CEILING((X341/$H341),1)*$H341),"")</f>
        <v>15.2</v>
      </c>
      <c r="Z341" s="36">
        <f>IFERROR(IF(Y341=0,"",ROUNDUP(Y341/H341,0)*0.00902),"")</f>
        <v>4.5100000000000001E-2</v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16.233552631578949</v>
      </c>
      <c r="BN341" s="64">
        <f>IFERROR(Y341*I341/H341,"0")</f>
        <v>16.45</v>
      </c>
      <c r="BO341" s="64">
        <f>IFERROR(1/J341*(X341/H341),"0")</f>
        <v>3.7380382775119618E-2</v>
      </c>
      <c r="BP341" s="64">
        <f>IFERROR(1/J341*(Y341/H341),"0")</f>
        <v>3.787878787878788E-2</v>
      </c>
    </row>
    <row r="342" spans="1:68" ht="27" customHeight="1" x14ac:dyDescent="0.25">
      <c r="A342" s="54" t="s">
        <v>540</v>
      </c>
      <c r="B342" s="54" t="s">
        <v>541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72</v>
      </c>
      <c r="Q344" s="607"/>
      <c r="R344" s="607"/>
      <c r="S344" s="607"/>
      <c r="T344" s="607"/>
      <c r="U344" s="607"/>
      <c r="V344" s="608"/>
      <c r="W344" s="37" t="s">
        <v>73</v>
      </c>
      <c r="X344" s="593">
        <f>IFERROR(X340/H340,"0")+IFERROR(X341/H341,"0")+IFERROR(X342/H342,"0")+IFERROR(X343/H343,"0")</f>
        <v>4.9342105263157894</v>
      </c>
      <c r="Y344" s="593">
        <f>IFERROR(Y340/H340,"0")+IFERROR(Y341/H341,"0")+IFERROR(Y342/H342,"0")+IFERROR(Y343/H343,"0")</f>
        <v>5</v>
      </c>
      <c r="Z344" s="593">
        <f>IFERROR(IF(Z340="",0,Z340),"0")+IFERROR(IF(Z341="",0,Z341),"0")+IFERROR(IF(Z342="",0,Z342),"0")+IFERROR(IF(Z343="",0,Z343),"0")</f>
        <v>4.5100000000000001E-2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72</v>
      </c>
      <c r="Q345" s="607"/>
      <c r="R345" s="607"/>
      <c r="S345" s="607"/>
      <c r="T345" s="607"/>
      <c r="U345" s="607"/>
      <c r="V345" s="608"/>
      <c r="W345" s="37" t="s">
        <v>70</v>
      </c>
      <c r="X345" s="593">
        <f>IFERROR(SUM(X340:X343),"0")</f>
        <v>15</v>
      </c>
      <c r="Y345" s="593">
        <f>IFERROR(SUM(Y340:Y343),"0")</f>
        <v>15.2</v>
      </c>
      <c r="Z345" s="37"/>
      <c r="AA345" s="594"/>
      <c r="AB345" s="594"/>
      <c r="AC345" s="594"/>
    </row>
    <row r="346" spans="1:68" ht="14.25" customHeight="1" x14ac:dyDescent="0.25">
      <c r="A346" s="609" t="s">
        <v>545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546</v>
      </c>
      <c r="B347" s="54" t="s">
        <v>547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552</v>
      </c>
      <c r="B349" s="54" t="s">
        <v>553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72</v>
      </c>
      <c r="Q350" s="607"/>
      <c r="R350" s="607"/>
      <c r="S350" s="607"/>
      <c r="T350" s="607"/>
      <c r="U350" s="607"/>
      <c r="V350" s="608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72</v>
      </c>
      <c r="Q351" s="607"/>
      <c r="R351" s="607"/>
      <c r="S351" s="607"/>
      <c r="T351" s="607"/>
      <c r="U351" s="607"/>
      <c r="V351" s="608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554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64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555</v>
      </c>
      <c r="B354" s="54" t="s">
        <v>556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72</v>
      </c>
      <c r="Q355" s="607"/>
      <c r="R355" s="607"/>
      <c r="S355" s="607"/>
      <c r="T355" s="607"/>
      <c r="U355" s="607"/>
      <c r="V355" s="608"/>
      <c r="W355" s="37" t="s">
        <v>73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72</v>
      </c>
      <c r="Q356" s="607"/>
      <c r="R356" s="607"/>
      <c r="S356" s="607"/>
      <c r="T356" s="607"/>
      <c r="U356" s="607"/>
      <c r="V356" s="608"/>
      <c r="W356" s="37" t="s">
        <v>70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74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558</v>
      </c>
      <c r="B358" s="54" t="s">
        <v>559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138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30</v>
      </c>
      <c r="Y358" s="592">
        <f>IFERROR(IF(X358="",0,CEILING((X358/$H358),1)*$H358),"")</f>
        <v>32.4</v>
      </c>
      <c r="Z358" s="36">
        <f>IFERROR(IF(Y358=0,"",ROUNDUP(Y358/H358,0)*0.01898),"")</f>
        <v>7.5920000000000001E-2</v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31.922222222222224</v>
      </c>
      <c r="BN358" s="64">
        <f>IFERROR(Y358*I358/H358,"0")</f>
        <v>34.475999999999999</v>
      </c>
      <c r="BO358" s="64">
        <f>IFERROR(1/J358*(X358/H358),"0")</f>
        <v>5.7870370370370371E-2</v>
      </c>
      <c r="BP358" s="64">
        <f>IFERROR(1/J358*(Y358/H358),"0")</f>
        <v>6.25E-2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138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72</v>
      </c>
      <c r="Q361" s="607"/>
      <c r="R361" s="607"/>
      <c r="S361" s="607"/>
      <c r="T361" s="607"/>
      <c r="U361" s="607"/>
      <c r="V361" s="608"/>
      <c r="W361" s="37" t="s">
        <v>73</v>
      </c>
      <c r="X361" s="593">
        <f>IFERROR(X358/H358,"0")+IFERROR(X359/H359,"0")+IFERROR(X360/H360,"0")</f>
        <v>3.7037037037037037</v>
      </c>
      <c r="Y361" s="593">
        <f>IFERROR(Y358/H358,"0")+IFERROR(Y359/H359,"0")+IFERROR(Y360/H360,"0")</f>
        <v>4</v>
      </c>
      <c r="Z361" s="593">
        <f>IFERROR(IF(Z358="",0,Z358),"0")+IFERROR(IF(Z359="",0,Z359),"0")+IFERROR(IF(Z360="",0,Z360),"0")</f>
        <v>7.5920000000000001E-2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72</v>
      </c>
      <c r="Q362" s="607"/>
      <c r="R362" s="607"/>
      <c r="S362" s="607"/>
      <c r="T362" s="607"/>
      <c r="U362" s="607"/>
      <c r="V362" s="608"/>
      <c r="W362" s="37" t="s">
        <v>70</v>
      </c>
      <c r="X362" s="593">
        <f>IFERROR(SUM(X358:X360),"0")</f>
        <v>30</v>
      </c>
      <c r="Y362" s="593">
        <f>IFERROR(SUM(Y358:Y360),"0")</f>
        <v>32.4</v>
      </c>
      <c r="Z362" s="37"/>
      <c r="AA362" s="594"/>
      <c r="AB362" s="594"/>
      <c r="AC362" s="594"/>
    </row>
    <row r="363" spans="1:68" ht="27.75" customHeight="1" x14ac:dyDescent="0.2">
      <c r="A363" s="614" t="s">
        <v>567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568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102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128</v>
      </c>
      <c r="M366" s="33" t="s">
        <v>68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140</v>
      </c>
      <c r="Y366" s="592">
        <f t="shared" ref="Y366:Y372" si="57">IFERROR(IF(X366="",0,CEILING((X366/$H366),1)*$H366),"")</f>
        <v>150</v>
      </c>
      <c r="Z366" s="36">
        <f>IFERROR(IF(Y366=0,"",ROUNDUP(Y366/H366,0)*0.02175),"")</f>
        <v>0.21749999999999997</v>
      </c>
      <c r="AA366" s="56"/>
      <c r="AB366" s="57"/>
      <c r="AC366" s="413" t="s">
        <v>571</v>
      </c>
      <c r="AG366" s="64"/>
      <c r="AJ366" s="68" t="s">
        <v>130</v>
      </c>
      <c r="AK366" s="68">
        <v>720</v>
      </c>
      <c r="BB366" s="414" t="s">
        <v>1</v>
      </c>
      <c r="BM366" s="64">
        <f t="shared" ref="BM366:BM372" si="58">IFERROR(X366*I366/H366,"0")</f>
        <v>144.48000000000002</v>
      </c>
      <c r="BN366" s="64">
        <f t="shared" ref="BN366:BN372" si="59">IFERROR(Y366*I366/H366,"0")</f>
        <v>154.80000000000001</v>
      </c>
      <c r="BO366" s="64">
        <f t="shared" ref="BO366:BO372" si="60">IFERROR(1/J366*(X366/H366),"0")</f>
        <v>0.19444444444444445</v>
      </c>
      <c r="BP366" s="64">
        <f t="shared" ref="BP366:BP372" si="61">IFERROR(1/J366*(Y366/H366),"0")</f>
        <v>0.20833333333333331</v>
      </c>
    </row>
    <row r="367" spans="1:68" ht="27" customHeight="1" x14ac:dyDescent="0.25">
      <c r="A367" s="54" t="s">
        <v>572</v>
      </c>
      <c r="B367" s="54" t="s">
        <v>573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128</v>
      </c>
      <c r="M367" s="33" t="s">
        <v>68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574</v>
      </c>
      <c r="AG367" s="64"/>
      <c r="AJ367" s="68" t="s">
        <v>130</v>
      </c>
      <c r="AK367" s="68">
        <v>720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128</v>
      </c>
      <c r="M368" s="33" t="s">
        <v>68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577</v>
      </c>
      <c r="AG368" s="64"/>
      <c r="AJ368" s="68" t="s">
        <v>130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138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600</v>
      </c>
      <c r="Y369" s="592">
        <f t="shared" si="57"/>
        <v>600</v>
      </c>
      <c r="Z369" s="36">
        <f>IFERROR(IF(Y369=0,"",ROUNDUP(Y369/H369,0)*0.02175),"")</f>
        <v>0.86999999999999988</v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619.20000000000005</v>
      </c>
      <c r="BN369" s="64">
        <f t="shared" si="59"/>
        <v>619.20000000000005</v>
      </c>
      <c r="BO369" s="64">
        <f t="shared" si="60"/>
        <v>0.83333333333333326</v>
      </c>
      <c r="BP369" s="64">
        <f t="shared" si="61"/>
        <v>0.83333333333333326</v>
      </c>
    </row>
    <row r="370" spans="1:68" ht="27" customHeight="1" x14ac:dyDescent="0.25">
      <c r="A370" s="54" t="s">
        <v>581</v>
      </c>
      <c r="B370" s="54" t="s">
        <v>582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72</v>
      </c>
      <c r="Q373" s="607"/>
      <c r="R373" s="607"/>
      <c r="S373" s="607"/>
      <c r="T373" s="607"/>
      <c r="U373" s="607"/>
      <c r="V373" s="608"/>
      <c r="W373" s="37" t="s">
        <v>73</v>
      </c>
      <c r="X373" s="593">
        <f>IFERROR(X366/H366,"0")+IFERROR(X367/H367,"0")+IFERROR(X368/H368,"0")+IFERROR(X369/H369,"0")+IFERROR(X370/H370,"0")+IFERROR(X371/H371,"0")+IFERROR(X372/H372,"0")</f>
        <v>49.333333333333336</v>
      </c>
      <c r="Y373" s="593">
        <f>IFERROR(Y366/H366,"0")+IFERROR(Y367/H367,"0")+IFERROR(Y368/H368,"0")+IFERROR(Y369/H369,"0")+IFERROR(Y370/H370,"0")+IFERROR(Y371/H371,"0")+IFERROR(Y372/H372,"0")</f>
        <v>50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1.0874999999999999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72</v>
      </c>
      <c r="Q374" s="607"/>
      <c r="R374" s="607"/>
      <c r="S374" s="607"/>
      <c r="T374" s="607"/>
      <c r="U374" s="607"/>
      <c r="V374" s="608"/>
      <c r="W374" s="37" t="s">
        <v>70</v>
      </c>
      <c r="X374" s="593">
        <f>IFERROR(SUM(X366:X372),"0")</f>
        <v>740</v>
      </c>
      <c r="Y374" s="593">
        <f>IFERROR(SUM(Y366:Y372),"0")</f>
        <v>750</v>
      </c>
      <c r="Z374" s="37"/>
      <c r="AA374" s="594"/>
      <c r="AB374" s="594"/>
      <c r="AC374" s="594"/>
    </row>
    <row r="375" spans="1:68" ht="14.25" customHeight="1" x14ac:dyDescent="0.25">
      <c r="A375" s="609" t="s">
        <v>143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128</v>
      </c>
      <c r="M376" s="33" t="s">
        <v>106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1000</v>
      </c>
      <c r="Y376" s="592">
        <f>IFERROR(IF(X376="",0,CEILING((X376/$H376),1)*$H376),"")</f>
        <v>1005</v>
      </c>
      <c r="Z376" s="36">
        <f>IFERROR(IF(Y376=0,"",ROUNDUP(Y376/H376,0)*0.02175),"")</f>
        <v>1.4572499999999999</v>
      </c>
      <c r="AA376" s="56"/>
      <c r="AB376" s="57"/>
      <c r="AC376" s="427" t="s">
        <v>590</v>
      </c>
      <c r="AG376" s="64"/>
      <c r="AJ376" s="68" t="s">
        <v>130</v>
      </c>
      <c r="AK376" s="68">
        <v>720</v>
      </c>
      <c r="BB376" s="428" t="s">
        <v>1</v>
      </c>
      <c r="BM376" s="64">
        <f>IFERROR(X376*I376/H376,"0")</f>
        <v>1032</v>
      </c>
      <c r="BN376" s="64">
        <f>IFERROR(Y376*I376/H376,"0")</f>
        <v>1037.1600000000001</v>
      </c>
      <c r="BO376" s="64">
        <f>IFERROR(1/J376*(X376/H376),"0")</f>
        <v>1.3888888888888888</v>
      </c>
      <c r="BP376" s="64">
        <f>IFERROR(1/J376*(Y376/H376),"0")</f>
        <v>1.3958333333333333</v>
      </c>
    </row>
    <row r="377" spans="1:68" ht="16.5" customHeight="1" x14ac:dyDescent="0.25">
      <c r="A377" s="54" t="s">
        <v>591</v>
      </c>
      <c r="B377" s="54" t="s">
        <v>592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72</v>
      </c>
      <c r="Q378" s="607"/>
      <c r="R378" s="607"/>
      <c r="S378" s="607"/>
      <c r="T378" s="607"/>
      <c r="U378" s="607"/>
      <c r="V378" s="608"/>
      <c r="W378" s="37" t="s">
        <v>73</v>
      </c>
      <c r="X378" s="593">
        <f>IFERROR(X376/H376,"0")+IFERROR(X377/H377,"0")</f>
        <v>66.666666666666671</v>
      </c>
      <c r="Y378" s="593">
        <f>IFERROR(Y376/H376,"0")+IFERROR(Y377/H377,"0")</f>
        <v>67</v>
      </c>
      <c r="Z378" s="593">
        <f>IFERROR(IF(Z376="",0,Z376),"0")+IFERROR(IF(Z377="",0,Z377),"0")</f>
        <v>1.4572499999999999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72</v>
      </c>
      <c r="Q379" s="607"/>
      <c r="R379" s="607"/>
      <c r="S379" s="607"/>
      <c r="T379" s="607"/>
      <c r="U379" s="607"/>
      <c r="V379" s="608"/>
      <c r="W379" s="37" t="s">
        <v>70</v>
      </c>
      <c r="X379" s="593">
        <f>IFERROR(SUM(X376:X377),"0")</f>
        <v>1000</v>
      </c>
      <c r="Y379" s="593">
        <f>IFERROR(SUM(Y376:Y377),"0")</f>
        <v>1005</v>
      </c>
      <c r="Z379" s="37"/>
      <c r="AA379" s="594"/>
      <c r="AB379" s="594"/>
      <c r="AC379" s="594"/>
    </row>
    <row r="380" spans="1:68" ht="14.25" customHeight="1" x14ac:dyDescent="0.25">
      <c r="A380" s="609" t="s">
        <v>74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593</v>
      </c>
      <c r="B381" s="54" t="s">
        <v>594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596</v>
      </c>
      <c r="B382" s="54" t="s">
        <v>597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72</v>
      </c>
      <c r="Q383" s="607"/>
      <c r="R383" s="607"/>
      <c r="S383" s="607"/>
      <c r="T383" s="607"/>
      <c r="U383" s="607"/>
      <c r="V383" s="608"/>
      <c r="W383" s="37" t="s">
        <v>73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72</v>
      </c>
      <c r="Q384" s="607"/>
      <c r="R384" s="607"/>
      <c r="S384" s="607"/>
      <c r="T384" s="607"/>
      <c r="U384" s="607"/>
      <c r="V384" s="608"/>
      <c r="W384" s="37" t="s">
        <v>70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178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599</v>
      </c>
      <c r="B386" s="54" t="s">
        <v>600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72</v>
      </c>
      <c r="Q387" s="607"/>
      <c r="R387" s="607"/>
      <c r="S387" s="607"/>
      <c r="T387" s="607"/>
      <c r="U387" s="607"/>
      <c r="V387" s="608"/>
      <c r="W387" s="37" t="s">
        <v>73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72</v>
      </c>
      <c r="Q388" s="607"/>
      <c r="R388" s="607"/>
      <c r="S388" s="607"/>
      <c r="T388" s="607"/>
      <c r="U388" s="607"/>
      <c r="V388" s="608"/>
      <c r="W388" s="37" t="s">
        <v>70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602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102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603</v>
      </c>
      <c r="B391" s="54" t="s">
        <v>604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606</v>
      </c>
      <c r="B392" s="54" t="s">
        <v>607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609</v>
      </c>
      <c r="B393" s="54" t="s">
        <v>610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611</v>
      </c>
      <c r="B394" s="54" t="s">
        <v>612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72</v>
      </c>
      <c r="Q395" s="607"/>
      <c r="R395" s="607"/>
      <c r="S395" s="607"/>
      <c r="T395" s="607"/>
      <c r="U395" s="607"/>
      <c r="V395" s="608"/>
      <c r="W395" s="37" t="s">
        <v>73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72</v>
      </c>
      <c r="Q396" s="607"/>
      <c r="R396" s="607"/>
      <c r="S396" s="607"/>
      <c r="T396" s="607"/>
      <c r="U396" s="607"/>
      <c r="V396" s="608"/>
      <c r="W396" s="37" t="s">
        <v>70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64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613</v>
      </c>
      <c r="B398" s="54" t="s">
        <v>614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72</v>
      </c>
      <c r="Q399" s="607"/>
      <c r="R399" s="607"/>
      <c r="S399" s="607"/>
      <c r="T399" s="607"/>
      <c r="U399" s="607"/>
      <c r="V399" s="608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72</v>
      </c>
      <c r="Q400" s="607"/>
      <c r="R400" s="607"/>
      <c r="S400" s="607"/>
      <c r="T400" s="607"/>
      <c r="U400" s="607"/>
      <c r="V400" s="608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74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616</v>
      </c>
      <c r="B402" s="54" t="s">
        <v>617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100</v>
      </c>
      <c r="Y402" s="592">
        <f>IFERROR(IF(X402="",0,CEILING((X402/$H402),1)*$H402),"")</f>
        <v>108</v>
      </c>
      <c r="Z402" s="36">
        <f>IFERROR(IF(Y402=0,"",ROUNDUP(Y402/H402,0)*0.01898),"")</f>
        <v>0.22776000000000002</v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105.76666666666667</v>
      </c>
      <c r="BN402" s="64">
        <f>IFERROR(Y402*I402/H402,"0")</f>
        <v>114.22799999999999</v>
      </c>
      <c r="BO402" s="64">
        <f>IFERROR(1/J402*(X402/H402),"0")</f>
        <v>0.1736111111111111</v>
      </c>
      <c r="BP402" s="64">
        <f>IFERROR(1/J402*(Y402/H402),"0")</f>
        <v>0.1875</v>
      </c>
    </row>
    <row r="403" spans="1:68" ht="37.5" customHeight="1" x14ac:dyDescent="0.25">
      <c r="A403" s="54" t="s">
        <v>619</v>
      </c>
      <c r="B403" s="54" t="s">
        <v>620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622</v>
      </c>
      <c r="B404" s="54" t="s">
        <v>623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72</v>
      </c>
      <c r="Q405" s="607"/>
      <c r="R405" s="607"/>
      <c r="S405" s="607"/>
      <c r="T405" s="607"/>
      <c r="U405" s="607"/>
      <c r="V405" s="608"/>
      <c r="W405" s="37" t="s">
        <v>73</v>
      </c>
      <c r="X405" s="593">
        <f>IFERROR(X402/H402,"0")+IFERROR(X403/H403,"0")+IFERROR(X404/H404,"0")</f>
        <v>11.111111111111111</v>
      </c>
      <c r="Y405" s="593">
        <f>IFERROR(Y402/H402,"0")+IFERROR(Y403/H403,"0")+IFERROR(Y404/H404,"0")</f>
        <v>12</v>
      </c>
      <c r="Z405" s="593">
        <f>IFERROR(IF(Z402="",0,Z402),"0")+IFERROR(IF(Z403="",0,Z403),"0")+IFERROR(IF(Z404="",0,Z404),"0")</f>
        <v>0.22776000000000002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72</v>
      </c>
      <c r="Q406" s="607"/>
      <c r="R406" s="607"/>
      <c r="S406" s="607"/>
      <c r="T406" s="607"/>
      <c r="U406" s="607"/>
      <c r="V406" s="608"/>
      <c r="W406" s="37" t="s">
        <v>70</v>
      </c>
      <c r="X406" s="593">
        <f>IFERROR(SUM(X402:X404),"0")</f>
        <v>100</v>
      </c>
      <c r="Y406" s="593">
        <f>IFERROR(SUM(Y402:Y404),"0")</f>
        <v>108</v>
      </c>
      <c r="Z406" s="37"/>
      <c r="AA406" s="594"/>
      <c r="AB406" s="594"/>
      <c r="AC406" s="594"/>
    </row>
    <row r="407" spans="1:68" ht="14.25" customHeight="1" x14ac:dyDescent="0.25">
      <c r="A407" s="609" t="s">
        <v>178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624</v>
      </c>
      <c r="B408" s="54" t="s">
        <v>625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72</v>
      </c>
      <c r="Q409" s="607"/>
      <c r="R409" s="607"/>
      <c r="S409" s="607"/>
      <c r="T409" s="607"/>
      <c r="U409" s="607"/>
      <c r="V409" s="608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72</v>
      </c>
      <c r="Q410" s="607"/>
      <c r="R410" s="607"/>
      <c r="S410" s="607"/>
      <c r="T410" s="607"/>
      <c r="U410" s="607"/>
      <c r="V410" s="608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627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628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64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629</v>
      </c>
      <c r="B414" s="54" t="s">
        <v>630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632</v>
      </c>
      <c r="B415" s="54" t="s">
        <v>633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632</v>
      </c>
      <c r="B416" s="54" t="s">
        <v>635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30</v>
      </c>
      <c r="Y416" s="592">
        <f t="shared" si="62"/>
        <v>32.400000000000006</v>
      </c>
      <c r="Z416" s="36">
        <f>IFERROR(IF(Y416=0,"",ROUNDUP(Y416/H416,0)*0.00902),"")</f>
        <v>5.4120000000000001E-2</v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31.166666666666668</v>
      </c>
      <c r="BN416" s="64">
        <f t="shared" si="64"/>
        <v>33.660000000000004</v>
      </c>
      <c r="BO416" s="64">
        <f t="shared" si="65"/>
        <v>4.208754208754209E-2</v>
      </c>
      <c r="BP416" s="64">
        <f t="shared" si="66"/>
        <v>4.5454545454545463E-2</v>
      </c>
    </row>
    <row r="417" spans="1:68" ht="27" customHeight="1" x14ac:dyDescent="0.25">
      <c r="A417" s="54" t="s">
        <v>636</v>
      </c>
      <c r="B417" s="54" t="s">
        <v>637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40</v>
      </c>
      <c r="Y417" s="592">
        <f t="shared" si="62"/>
        <v>43.2</v>
      </c>
      <c r="Z417" s="36">
        <f>IFERROR(IF(Y417=0,"",ROUNDUP(Y417/H417,0)*0.00902),"")</f>
        <v>7.2160000000000002E-2</v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41.555555555555557</v>
      </c>
      <c r="BN417" s="64">
        <f t="shared" si="64"/>
        <v>44.88</v>
      </c>
      <c r="BO417" s="64">
        <f t="shared" si="65"/>
        <v>5.6116722783389444E-2</v>
      </c>
      <c r="BP417" s="64">
        <f t="shared" si="66"/>
        <v>6.0606060606060608E-2</v>
      </c>
    </row>
    <row r="418" spans="1:68" ht="27" customHeight="1" x14ac:dyDescent="0.25">
      <c r="A418" s="54" t="s">
        <v>639</v>
      </c>
      <c r="B418" s="54" t="s">
        <v>640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641</v>
      </c>
      <c r="B419" s="54" t="s">
        <v>642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643</v>
      </c>
      <c r="B420" s="54" t="s">
        <v>644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646</v>
      </c>
      <c r="B421" s="54" t="s">
        <v>647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649</v>
      </c>
      <c r="B422" s="54" t="s">
        <v>650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652</v>
      </c>
      <c r="B423" s="54" t="s">
        <v>653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72</v>
      </c>
      <c r="Q424" s="607"/>
      <c r="R424" s="607"/>
      <c r="S424" s="607"/>
      <c r="T424" s="607"/>
      <c r="U424" s="607"/>
      <c r="V424" s="608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12.962962962962962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14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0.12628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72</v>
      </c>
      <c r="Q425" s="607"/>
      <c r="R425" s="607"/>
      <c r="S425" s="607"/>
      <c r="T425" s="607"/>
      <c r="U425" s="607"/>
      <c r="V425" s="608"/>
      <c r="W425" s="37" t="s">
        <v>70</v>
      </c>
      <c r="X425" s="593">
        <f>IFERROR(SUM(X414:X423),"0")</f>
        <v>70</v>
      </c>
      <c r="Y425" s="593">
        <f>IFERROR(SUM(Y414:Y423),"0")</f>
        <v>75.600000000000009</v>
      </c>
      <c r="Z425" s="37"/>
      <c r="AA425" s="594"/>
      <c r="AB425" s="594"/>
      <c r="AC425" s="594"/>
    </row>
    <row r="426" spans="1:68" ht="14.25" customHeight="1" x14ac:dyDescent="0.25">
      <c r="A426" s="609" t="s">
        <v>74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654</v>
      </c>
      <c r="B427" s="54" t="s">
        <v>655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657</v>
      </c>
      <c r="B428" s="54" t="s">
        <v>658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72</v>
      </c>
      <c r="Q429" s="607"/>
      <c r="R429" s="607"/>
      <c r="S429" s="607"/>
      <c r="T429" s="607"/>
      <c r="U429" s="607"/>
      <c r="V429" s="608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72</v>
      </c>
      <c r="Q430" s="607"/>
      <c r="R430" s="607"/>
      <c r="S430" s="607"/>
      <c r="T430" s="607"/>
      <c r="U430" s="607"/>
      <c r="V430" s="608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660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143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661</v>
      </c>
      <c r="B433" s="54" t="s">
        <v>662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72</v>
      </c>
      <c r="Q435" s="607"/>
      <c r="R435" s="607"/>
      <c r="S435" s="607"/>
      <c r="T435" s="607"/>
      <c r="U435" s="607"/>
      <c r="V435" s="608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72</v>
      </c>
      <c r="Q436" s="607"/>
      <c r="R436" s="607"/>
      <c r="S436" s="607"/>
      <c r="T436" s="607"/>
      <c r="U436" s="607"/>
      <c r="V436" s="608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64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667</v>
      </c>
      <c r="B438" s="54" t="s">
        <v>668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70</v>
      </c>
      <c r="Y438" s="592">
        <f>IFERROR(IF(X438="",0,CEILING((X438/$H438),1)*$H438),"")</f>
        <v>70.2</v>
      </c>
      <c r="Z438" s="36">
        <f>IFERROR(IF(Y438=0,"",ROUNDUP(Y438/H438,0)*0.00902),"")</f>
        <v>0.11726</v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72.722222222222229</v>
      </c>
      <c r="BN438" s="64">
        <f>IFERROR(Y438*I438/H438,"0")</f>
        <v>72.930000000000007</v>
      </c>
      <c r="BO438" s="64">
        <f>IFERROR(1/J438*(X438/H438),"0")</f>
        <v>9.8204264870931535E-2</v>
      </c>
      <c r="BP438" s="64">
        <f>IFERROR(1/J438*(Y438/H438),"0")</f>
        <v>9.8484848484848481E-2</v>
      </c>
    </row>
    <row r="439" spans="1:68" ht="27" customHeight="1" x14ac:dyDescent="0.25">
      <c r="A439" s="54" t="s">
        <v>670</v>
      </c>
      <c r="B439" s="54" t="s">
        <v>671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673</v>
      </c>
      <c r="B440" s="54" t="s">
        <v>674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676</v>
      </c>
      <c r="B441" s="54" t="s">
        <v>677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72</v>
      </c>
      <c r="Q442" s="607"/>
      <c r="R442" s="607"/>
      <c r="S442" s="607"/>
      <c r="T442" s="607"/>
      <c r="U442" s="607"/>
      <c r="V442" s="608"/>
      <c r="W442" s="37" t="s">
        <v>73</v>
      </c>
      <c r="X442" s="593">
        <f>IFERROR(X438/H438,"0")+IFERROR(X439/H439,"0")+IFERROR(X440/H440,"0")+IFERROR(X441/H441,"0")</f>
        <v>12.962962962962962</v>
      </c>
      <c r="Y442" s="593">
        <f>IFERROR(Y438/H438,"0")+IFERROR(Y439/H439,"0")+IFERROR(Y440/H440,"0")+IFERROR(Y441/H441,"0")</f>
        <v>13</v>
      </c>
      <c r="Z442" s="593">
        <f>IFERROR(IF(Z438="",0,Z438),"0")+IFERROR(IF(Z439="",0,Z439),"0")+IFERROR(IF(Z440="",0,Z440),"0")+IFERROR(IF(Z441="",0,Z441),"0")</f>
        <v>0.11726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72</v>
      </c>
      <c r="Q443" s="607"/>
      <c r="R443" s="607"/>
      <c r="S443" s="607"/>
      <c r="T443" s="607"/>
      <c r="U443" s="607"/>
      <c r="V443" s="608"/>
      <c r="W443" s="37" t="s">
        <v>70</v>
      </c>
      <c r="X443" s="593">
        <f>IFERROR(SUM(X438:X441),"0")</f>
        <v>70</v>
      </c>
      <c r="Y443" s="593">
        <f>IFERROR(SUM(Y438:Y441),"0")</f>
        <v>70.2</v>
      </c>
      <c r="Z443" s="37"/>
      <c r="AA443" s="594"/>
      <c r="AB443" s="594"/>
      <c r="AC443" s="594"/>
    </row>
    <row r="444" spans="1:68" ht="16.5" customHeight="1" x14ac:dyDescent="0.25">
      <c r="A444" s="605" t="s">
        <v>678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64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679</v>
      </c>
      <c r="B446" s="54" t="s">
        <v>680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72</v>
      </c>
      <c r="Q447" s="607"/>
      <c r="R447" s="607"/>
      <c r="S447" s="607"/>
      <c r="T447" s="607"/>
      <c r="U447" s="607"/>
      <c r="V447" s="608"/>
      <c r="W447" s="37" t="s">
        <v>73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72</v>
      </c>
      <c r="Q448" s="607"/>
      <c r="R448" s="607"/>
      <c r="S448" s="607"/>
      <c r="T448" s="607"/>
      <c r="U448" s="607"/>
      <c r="V448" s="608"/>
      <c r="W448" s="37" t="s">
        <v>70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682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64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683</v>
      </c>
      <c r="B451" s="54" t="s">
        <v>684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72</v>
      </c>
      <c r="Q452" s="607"/>
      <c r="R452" s="607"/>
      <c r="S452" s="607"/>
      <c r="T452" s="607"/>
      <c r="U452" s="607"/>
      <c r="V452" s="608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72</v>
      </c>
      <c r="Q453" s="607"/>
      <c r="R453" s="607"/>
      <c r="S453" s="607"/>
      <c r="T453" s="607"/>
      <c r="U453" s="607"/>
      <c r="V453" s="608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686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686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102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687</v>
      </c>
      <c r="B457" s="54" t="s">
        <v>688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690</v>
      </c>
      <c r="B458" s="54" t="s">
        <v>691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693</v>
      </c>
      <c r="B459" s="54" t="s">
        <v>694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150</v>
      </c>
      <c r="Y459" s="592">
        <f t="shared" si="68"/>
        <v>153.12</v>
      </c>
      <c r="Z459" s="36">
        <f t="shared" si="69"/>
        <v>0.34683999999999998</v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160.22727272727272</v>
      </c>
      <c r="BN459" s="64">
        <f t="shared" si="71"/>
        <v>163.56</v>
      </c>
      <c r="BO459" s="64">
        <f t="shared" si="72"/>
        <v>0.27316433566433568</v>
      </c>
      <c r="BP459" s="64">
        <f t="shared" si="73"/>
        <v>0.27884615384615385</v>
      </c>
    </row>
    <row r="460" spans="1:68" ht="16.5" customHeight="1" x14ac:dyDescent="0.25">
      <c r="A460" s="54" t="s">
        <v>696</v>
      </c>
      <c r="B460" s="54" t="s">
        <v>697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170</v>
      </c>
      <c r="Y461" s="592">
        <f t="shared" si="68"/>
        <v>174.24</v>
      </c>
      <c r="Z461" s="36">
        <f t="shared" si="69"/>
        <v>0.39468000000000003</v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181.59090909090907</v>
      </c>
      <c r="BN461" s="64">
        <f t="shared" si="71"/>
        <v>186.12</v>
      </c>
      <c r="BO461" s="64">
        <f t="shared" si="72"/>
        <v>0.3095862470862471</v>
      </c>
      <c r="BP461" s="64">
        <f t="shared" si="73"/>
        <v>0.31730769230769235</v>
      </c>
    </row>
    <row r="462" spans="1:68" ht="16.5" customHeight="1" x14ac:dyDescent="0.25">
      <c r="A462" s="54" t="s">
        <v>702</v>
      </c>
      <c r="B462" s="54" t="s">
        <v>703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705</v>
      </c>
      <c r="B463" s="54" t="s">
        <v>706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707</v>
      </c>
      <c r="B464" s="54" t="s">
        <v>708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707</v>
      </c>
      <c r="B465" s="54" t="s">
        <v>709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710</v>
      </c>
      <c r="B466" s="54" t="s">
        <v>711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712</v>
      </c>
      <c r="B467" s="54" t="s">
        <v>713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714</v>
      </c>
      <c r="B468" s="54" t="s">
        <v>715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714</v>
      </c>
      <c r="B469" s="54" t="s">
        <v>716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72</v>
      </c>
      <c r="Q470" s="607"/>
      <c r="R470" s="607"/>
      <c r="S470" s="607"/>
      <c r="T470" s="607"/>
      <c r="U470" s="607"/>
      <c r="V470" s="608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60.606060606060602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62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0.74151999999999996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72</v>
      </c>
      <c r="Q471" s="607"/>
      <c r="R471" s="607"/>
      <c r="S471" s="607"/>
      <c r="T471" s="607"/>
      <c r="U471" s="607"/>
      <c r="V471" s="608"/>
      <c r="W471" s="37" t="s">
        <v>70</v>
      </c>
      <c r="X471" s="593">
        <f>IFERROR(SUM(X457:X469),"0")</f>
        <v>320</v>
      </c>
      <c r="Y471" s="593">
        <f>IFERROR(SUM(Y457:Y469),"0")</f>
        <v>327.36</v>
      </c>
      <c r="Z471" s="37"/>
      <c r="AA471" s="594"/>
      <c r="AB471" s="594"/>
      <c r="AC471" s="594"/>
    </row>
    <row r="472" spans="1:68" ht="14.25" customHeight="1" x14ac:dyDescent="0.25">
      <c r="A472" s="609" t="s">
        <v>143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270</v>
      </c>
      <c r="Y473" s="592">
        <f>IFERROR(IF(X473="",0,CEILING((X473/$H473),1)*$H473),"")</f>
        <v>274.56</v>
      </c>
      <c r="Z473" s="36">
        <f>IFERROR(IF(Y473=0,"",ROUNDUP(Y473/H473,0)*0.01196),"")</f>
        <v>0.62192000000000003</v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288.40909090909088</v>
      </c>
      <c r="BN473" s="64">
        <f>IFERROR(Y473*I473/H473,"0")</f>
        <v>293.27999999999997</v>
      </c>
      <c r="BO473" s="64">
        <f>IFERROR(1/J473*(X473/H473),"0")</f>
        <v>0.49169580419580416</v>
      </c>
      <c r="BP473" s="64">
        <f>IFERROR(1/J473*(Y473/H473),"0")</f>
        <v>0.5</v>
      </c>
    </row>
    <row r="474" spans="1:68" ht="16.5" customHeight="1" x14ac:dyDescent="0.25">
      <c r="A474" s="54" t="s">
        <v>720</v>
      </c>
      <c r="B474" s="54" t="s">
        <v>721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722</v>
      </c>
      <c r="B475" s="54" t="s">
        <v>723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72</v>
      </c>
      <c r="Q476" s="607"/>
      <c r="R476" s="607"/>
      <c r="S476" s="607"/>
      <c r="T476" s="607"/>
      <c r="U476" s="607"/>
      <c r="V476" s="608"/>
      <c r="W476" s="37" t="s">
        <v>73</v>
      </c>
      <c r="X476" s="593">
        <f>IFERROR(X473/H473,"0")+IFERROR(X474/H474,"0")+IFERROR(X475/H475,"0")</f>
        <v>51.136363636363633</v>
      </c>
      <c r="Y476" s="593">
        <f>IFERROR(Y473/H473,"0")+IFERROR(Y474/H474,"0")+IFERROR(Y475/H475,"0")</f>
        <v>52</v>
      </c>
      <c r="Z476" s="593">
        <f>IFERROR(IF(Z473="",0,Z473),"0")+IFERROR(IF(Z474="",0,Z474),"0")+IFERROR(IF(Z475="",0,Z475),"0")</f>
        <v>0.62192000000000003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72</v>
      </c>
      <c r="Q477" s="607"/>
      <c r="R477" s="607"/>
      <c r="S477" s="607"/>
      <c r="T477" s="607"/>
      <c r="U477" s="607"/>
      <c r="V477" s="608"/>
      <c r="W477" s="37" t="s">
        <v>70</v>
      </c>
      <c r="X477" s="593">
        <f>IFERROR(SUM(X473:X475),"0")</f>
        <v>270</v>
      </c>
      <c r="Y477" s="593">
        <f>IFERROR(SUM(Y473:Y475),"0")</f>
        <v>274.56</v>
      </c>
      <c r="Z477" s="37"/>
      <c r="AA477" s="594"/>
      <c r="AB477" s="594"/>
      <c r="AC477" s="594"/>
    </row>
    <row r="478" spans="1:68" ht="14.25" customHeight="1" x14ac:dyDescent="0.25">
      <c r="A478" s="609" t="s">
        <v>64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90</v>
      </c>
      <c r="Y479" s="592">
        <f t="shared" ref="Y479:Y486" si="74">IFERROR(IF(X479="",0,CEILING((X479/$H479),1)*$H479),"")</f>
        <v>95.04</v>
      </c>
      <c r="Z479" s="36">
        <f>IFERROR(IF(Y479=0,"",ROUNDUP(Y479/H479,0)*0.01196),"")</f>
        <v>0.21528</v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96.136363636363626</v>
      </c>
      <c r="BN479" s="64">
        <f t="shared" ref="BN479:BN486" si="76">IFERROR(Y479*I479/H479,"0")</f>
        <v>101.52000000000001</v>
      </c>
      <c r="BO479" s="64">
        <f t="shared" ref="BO479:BO486" si="77">IFERROR(1/J479*(X479/H479),"0")</f>
        <v>0.16389860139860138</v>
      </c>
      <c r="BP479" s="64">
        <f t="shared" ref="BP479:BP486" si="78">IFERROR(1/J479*(Y479/H479),"0")</f>
        <v>0.17307692307692307</v>
      </c>
    </row>
    <row r="480" spans="1:68" ht="27" customHeight="1" x14ac:dyDescent="0.25">
      <c r="A480" s="54" t="s">
        <v>727</v>
      </c>
      <c r="B480" s="54" t="s">
        <v>728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70</v>
      </c>
      <c r="Y480" s="592">
        <f t="shared" si="74"/>
        <v>73.92</v>
      </c>
      <c r="Z480" s="36">
        <f>IFERROR(IF(Y480=0,"",ROUNDUP(Y480/H480,0)*0.01196),"")</f>
        <v>0.16744000000000001</v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74.772727272727266</v>
      </c>
      <c r="BN480" s="64">
        <f t="shared" si="76"/>
        <v>78.959999999999994</v>
      </c>
      <c r="BO480" s="64">
        <f t="shared" si="77"/>
        <v>0.12747668997668998</v>
      </c>
      <c r="BP480" s="64">
        <f t="shared" si="78"/>
        <v>0.13461538461538464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170</v>
      </c>
      <c r="Y481" s="592">
        <f t="shared" si="74"/>
        <v>174.24</v>
      </c>
      <c r="Z481" s="36">
        <f>IFERROR(IF(Y481=0,"",ROUNDUP(Y481/H481,0)*0.01196),"")</f>
        <v>0.39468000000000003</v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181.59090909090907</v>
      </c>
      <c r="BN481" s="64">
        <f t="shared" si="76"/>
        <v>186.12</v>
      </c>
      <c r="BO481" s="64">
        <f t="shared" si="77"/>
        <v>0.3095862470862471</v>
      </c>
      <c r="BP481" s="64">
        <f t="shared" si="78"/>
        <v>0.31730769230769235</v>
      </c>
    </row>
    <row r="482" spans="1:68" ht="27" customHeight="1" x14ac:dyDescent="0.25">
      <c r="A482" s="54" t="s">
        <v>733</v>
      </c>
      <c r="B482" s="54" t="s">
        <v>734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733</v>
      </c>
      <c r="B483" s="54" t="s">
        <v>735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738</v>
      </c>
      <c r="B485" s="54" t="s">
        <v>739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738</v>
      </c>
      <c r="B486" s="54" t="s">
        <v>740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72</v>
      </c>
      <c r="Q487" s="607"/>
      <c r="R487" s="607"/>
      <c r="S487" s="607"/>
      <c r="T487" s="607"/>
      <c r="U487" s="607"/>
      <c r="V487" s="608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62.5</v>
      </c>
      <c r="Y487" s="593">
        <f>IFERROR(Y479/H479,"0")+IFERROR(Y480/H480,"0")+IFERROR(Y481/H481,"0")+IFERROR(Y482/H482,"0")+IFERROR(Y483/H483,"0")+IFERROR(Y484/H484,"0")+IFERROR(Y485/H485,"0")+IFERROR(Y486/H486,"0")</f>
        <v>65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0.77740000000000009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72</v>
      </c>
      <c r="Q488" s="607"/>
      <c r="R488" s="607"/>
      <c r="S488" s="607"/>
      <c r="T488" s="607"/>
      <c r="U488" s="607"/>
      <c r="V488" s="608"/>
      <c r="W488" s="37" t="s">
        <v>70</v>
      </c>
      <c r="X488" s="593">
        <f>IFERROR(SUM(X479:X486),"0")</f>
        <v>330</v>
      </c>
      <c r="Y488" s="593">
        <f>IFERROR(SUM(Y479:Y486),"0")</f>
        <v>343.20000000000005</v>
      </c>
      <c r="Z488" s="37"/>
      <c r="AA488" s="594"/>
      <c r="AB488" s="594"/>
      <c r="AC488" s="594"/>
    </row>
    <row r="489" spans="1:68" ht="14.25" customHeight="1" x14ac:dyDescent="0.25">
      <c r="A489" s="609" t="s">
        <v>74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741</v>
      </c>
      <c r="B490" s="54" t="s">
        <v>742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744</v>
      </c>
      <c r="B491" s="54" t="s">
        <v>745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747</v>
      </c>
      <c r="B492" s="54" t="s">
        <v>748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72</v>
      </c>
      <c r="Q493" s="607"/>
      <c r="R493" s="607"/>
      <c r="S493" s="607"/>
      <c r="T493" s="607"/>
      <c r="U493" s="607"/>
      <c r="V493" s="608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72</v>
      </c>
      <c r="Q494" s="607"/>
      <c r="R494" s="607"/>
      <c r="S494" s="607"/>
      <c r="T494" s="607"/>
      <c r="U494" s="607"/>
      <c r="V494" s="608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178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750</v>
      </c>
      <c r="B496" s="54" t="s">
        <v>751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72</v>
      </c>
      <c r="Q497" s="607"/>
      <c r="R497" s="607"/>
      <c r="S497" s="607"/>
      <c r="T497" s="607"/>
      <c r="U497" s="607"/>
      <c r="V497" s="608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72</v>
      </c>
      <c r="Q498" s="607"/>
      <c r="R498" s="607"/>
      <c r="S498" s="607"/>
      <c r="T498" s="607"/>
      <c r="U498" s="607"/>
      <c r="V498" s="608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753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753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102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754</v>
      </c>
      <c r="B502" s="54" t="s">
        <v>755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73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758</v>
      </c>
      <c r="B503" s="54" t="s">
        <v>759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7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762</v>
      </c>
      <c r="B504" s="54" t="s">
        <v>763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93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80</v>
      </c>
      <c r="Y504" s="592">
        <f>IFERROR(IF(X504="",0,CEILING((X504/$H504),1)*$H504),"")</f>
        <v>84</v>
      </c>
      <c r="Z504" s="36">
        <f>IFERROR(IF(Y504=0,"",ROUNDUP(Y504/H504,0)*0.01898),"")</f>
        <v>0.13286000000000001</v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82.9</v>
      </c>
      <c r="BN504" s="64">
        <f>IFERROR(Y504*I504/H504,"0")</f>
        <v>87.045000000000002</v>
      </c>
      <c r="BO504" s="64">
        <f>IFERROR(1/J504*(X504/H504),"0")</f>
        <v>0.10416666666666667</v>
      </c>
      <c r="BP504" s="64">
        <f>IFERROR(1/J504*(Y504/H504),"0")</f>
        <v>0.109375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72</v>
      </c>
      <c r="Q505" s="607"/>
      <c r="R505" s="607"/>
      <c r="S505" s="607"/>
      <c r="T505" s="607"/>
      <c r="U505" s="607"/>
      <c r="V505" s="608"/>
      <c r="W505" s="37" t="s">
        <v>73</v>
      </c>
      <c r="X505" s="593">
        <f>IFERROR(X502/H502,"0")+IFERROR(X503/H503,"0")+IFERROR(X504/H504,"0")</f>
        <v>6.666666666666667</v>
      </c>
      <c r="Y505" s="593">
        <f>IFERROR(Y502/H502,"0")+IFERROR(Y503/H503,"0")+IFERROR(Y504/H504,"0")</f>
        <v>7</v>
      </c>
      <c r="Z505" s="593">
        <f>IFERROR(IF(Z502="",0,Z502),"0")+IFERROR(IF(Z503="",0,Z503),"0")+IFERROR(IF(Z504="",0,Z504),"0")</f>
        <v>0.13286000000000001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72</v>
      </c>
      <c r="Q506" s="607"/>
      <c r="R506" s="607"/>
      <c r="S506" s="607"/>
      <c r="T506" s="607"/>
      <c r="U506" s="607"/>
      <c r="V506" s="608"/>
      <c r="W506" s="37" t="s">
        <v>70</v>
      </c>
      <c r="X506" s="593">
        <f>IFERROR(SUM(X502:X504),"0")</f>
        <v>80</v>
      </c>
      <c r="Y506" s="593">
        <f>IFERROR(SUM(Y502:Y504),"0")</f>
        <v>84</v>
      </c>
      <c r="Z506" s="37"/>
      <c r="AA506" s="594"/>
      <c r="AB506" s="594"/>
      <c r="AC506" s="594"/>
    </row>
    <row r="507" spans="1:68" ht="14.25" customHeight="1" x14ac:dyDescent="0.25">
      <c r="A507" s="609" t="s">
        <v>143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766</v>
      </c>
      <c r="B508" s="54" t="s">
        <v>767</v>
      </c>
      <c r="C508" s="31">
        <v>4301020400</v>
      </c>
      <c r="D508" s="598">
        <v>4640242180519</v>
      </c>
      <c r="E508" s="599"/>
      <c r="F508" s="590">
        <v>1.5</v>
      </c>
      <c r="G508" s="32">
        <v>8</v>
      </c>
      <c r="H508" s="590">
        <v>12</v>
      </c>
      <c r="I508" s="590">
        <v>12.435</v>
      </c>
      <c r="J508" s="32">
        <v>64</v>
      </c>
      <c r="K508" s="32" t="s">
        <v>105</v>
      </c>
      <c r="L508" s="32"/>
      <c r="M508" s="33" t="s">
        <v>106</v>
      </c>
      <c r="N508" s="33"/>
      <c r="O508" s="32">
        <v>50</v>
      </c>
      <c r="P508" s="687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766</v>
      </c>
      <c r="B509" s="54" t="s">
        <v>770</v>
      </c>
      <c r="C509" s="31">
        <v>4301020269</v>
      </c>
      <c r="D509" s="598">
        <v>4640242180519</v>
      </c>
      <c r="E509" s="599"/>
      <c r="F509" s="590">
        <v>1.35</v>
      </c>
      <c r="G509" s="32">
        <v>8</v>
      </c>
      <c r="H509" s="590">
        <v>10.8</v>
      </c>
      <c r="I509" s="590">
        <v>11.234999999999999</v>
      </c>
      <c r="J509" s="32">
        <v>64</v>
      </c>
      <c r="K509" s="32" t="s">
        <v>105</v>
      </c>
      <c r="L509" s="32"/>
      <c r="M509" s="33" t="s">
        <v>112</v>
      </c>
      <c r="N509" s="33"/>
      <c r="O509" s="32">
        <v>50</v>
      </c>
      <c r="P509" s="896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773</v>
      </c>
      <c r="B510" s="54" t="s">
        <v>774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772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776</v>
      </c>
      <c r="B511" s="54" t="s">
        <v>777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83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72</v>
      </c>
      <c r="Q512" s="607"/>
      <c r="R512" s="607"/>
      <c r="S512" s="607"/>
      <c r="T512" s="607"/>
      <c r="U512" s="607"/>
      <c r="V512" s="608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72</v>
      </c>
      <c r="Q513" s="607"/>
      <c r="R513" s="607"/>
      <c r="S513" s="607"/>
      <c r="T513" s="607"/>
      <c r="U513" s="607"/>
      <c r="V513" s="608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64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780</v>
      </c>
      <c r="B515" s="54" t="s">
        <v>781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07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784</v>
      </c>
      <c r="B516" s="54" t="s">
        <v>785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77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35</v>
      </c>
      <c r="Y516" s="592">
        <f>IFERROR(IF(X516="",0,CEILING((X516/$H516),1)*$H516),"")</f>
        <v>37.800000000000004</v>
      </c>
      <c r="Z516" s="36">
        <f>IFERROR(IF(Y516=0,"",ROUNDUP(Y516/H516,0)*0.00902),"")</f>
        <v>8.1180000000000002E-2</v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37.249999999999993</v>
      </c>
      <c r="BN516" s="64">
        <f>IFERROR(Y516*I516/H516,"0")</f>
        <v>40.229999999999997</v>
      </c>
      <c r="BO516" s="64">
        <f>IFERROR(1/J516*(X516/H516),"0")</f>
        <v>6.3131313131313122E-2</v>
      </c>
      <c r="BP516" s="64">
        <f>IFERROR(1/J516*(Y516/H516),"0")</f>
        <v>6.8181818181818177E-2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72</v>
      </c>
      <c r="Q517" s="607"/>
      <c r="R517" s="607"/>
      <c r="S517" s="607"/>
      <c r="T517" s="607"/>
      <c r="U517" s="607"/>
      <c r="V517" s="608"/>
      <c r="W517" s="37" t="s">
        <v>73</v>
      </c>
      <c r="X517" s="593">
        <f>IFERROR(X515/H515,"0")+IFERROR(X516/H516,"0")</f>
        <v>8.3333333333333321</v>
      </c>
      <c r="Y517" s="593">
        <f>IFERROR(Y515/H515,"0")+IFERROR(Y516/H516,"0")</f>
        <v>9</v>
      </c>
      <c r="Z517" s="593">
        <f>IFERROR(IF(Z515="",0,Z515),"0")+IFERROR(IF(Z516="",0,Z516),"0")</f>
        <v>8.1180000000000002E-2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72</v>
      </c>
      <c r="Q518" s="607"/>
      <c r="R518" s="607"/>
      <c r="S518" s="607"/>
      <c r="T518" s="607"/>
      <c r="U518" s="607"/>
      <c r="V518" s="608"/>
      <c r="W518" s="37" t="s">
        <v>70</v>
      </c>
      <c r="X518" s="593">
        <f>IFERROR(SUM(X515:X516),"0")</f>
        <v>35</v>
      </c>
      <c r="Y518" s="593">
        <f>IFERROR(SUM(Y515:Y516),"0")</f>
        <v>37.800000000000004</v>
      </c>
      <c r="Z518" s="37"/>
      <c r="AA518" s="594"/>
      <c r="AB518" s="594"/>
      <c r="AC518" s="594"/>
    </row>
    <row r="519" spans="1:68" ht="14.25" customHeight="1" x14ac:dyDescent="0.25">
      <c r="A519" s="609" t="s">
        <v>74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788</v>
      </c>
      <c r="B520" s="54" t="s">
        <v>789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138</v>
      </c>
      <c r="N520" s="33"/>
      <c r="O520" s="32">
        <v>45</v>
      </c>
      <c r="P520" s="619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30</v>
      </c>
      <c r="Y520" s="592">
        <f>IFERROR(IF(X520="",0,CEILING((X520/$H520),1)*$H520),"")</f>
        <v>36</v>
      </c>
      <c r="Z520" s="36">
        <f>IFERROR(IF(Y520=0,"",ROUNDUP(Y520/H520,0)*0.01898),"")</f>
        <v>7.5920000000000001E-2</v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31.73</v>
      </c>
      <c r="BN520" s="64">
        <f>IFERROR(Y520*I520/H520,"0")</f>
        <v>38.076000000000001</v>
      </c>
      <c r="BO520" s="64">
        <f>IFERROR(1/J520*(X520/H520),"0")</f>
        <v>5.2083333333333336E-2</v>
      </c>
      <c r="BP520" s="64">
        <f>IFERROR(1/J520*(Y520/H520),"0")</f>
        <v>6.25E-2</v>
      </c>
    </row>
    <row r="521" spans="1:68" ht="27" customHeight="1" x14ac:dyDescent="0.25">
      <c r="A521" s="54" t="s">
        <v>788</v>
      </c>
      <c r="B521" s="54" t="s">
        <v>792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6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72</v>
      </c>
      <c r="Q522" s="607"/>
      <c r="R522" s="607"/>
      <c r="S522" s="607"/>
      <c r="T522" s="607"/>
      <c r="U522" s="607"/>
      <c r="V522" s="608"/>
      <c r="W522" s="37" t="s">
        <v>73</v>
      </c>
      <c r="X522" s="593">
        <f>IFERROR(X520/H520,"0")+IFERROR(X521/H521,"0")</f>
        <v>3.3333333333333335</v>
      </c>
      <c r="Y522" s="593">
        <f>IFERROR(Y520/H520,"0")+IFERROR(Y521/H521,"0")</f>
        <v>4</v>
      </c>
      <c r="Z522" s="593">
        <f>IFERROR(IF(Z520="",0,Z520),"0")+IFERROR(IF(Z521="",0,Z521),"0")</f>
        <v>7.5920000000000001E-2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72</v>
      </c>
      <c r="Q523" s="607"/>
      <c r="R523" s="607"/>
      <c r="S523" s="607"/>
      <c r="T523" s="607"/>
      <c r="U523" s="607"/>
      <c r="V523" s="608"/>
      <c r="W523" s="37" t="s">
        <v>70</v>
      </c>
      <c r="X523" s="593">
        <f>IFERROR(SUM(X520:X521),"0")</f>
        <v>30</v>
      </c>
      <c r="Y523" s="593">
        <f>IFERROR(SUM(Y520:Y521),"0")</f>
        <v>36</v>
      </c>
      <c r="Z523" s="37"/>
      <c r="AA523" s="594"/>
      <c r="AB523" s="594"/>
      <c r="AC523" s="594"/>
    </row>
    <row r="524" spans="1:68" ht="14.25" customHeight="1" x14ac:dyDescent="0.25">
      <c r="A524" s="609" t="s">
        <v>178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793</v>
      </c>
      <c r="B525" s="54" t="s">
        <v>794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45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793</v>
      </c>
      <c r="B526" s="54" t="s">
        <v>797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138</v>
      </c>
      <c r="N526" s="33"/>
      <c r="O526" s="32">
        <v>40</v>
      </c>
      <c r="P526" s="85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799</v>
      </c>
      <c r="B527" s="54" t="s">
        <v>800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72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799</v>
      </c>
      <c r="B528" s="54" t="s">
        <v>803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138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72</v>
      </c>
      <c r="Q529" s="607"/>
      <c r="R529" s="607"/>
      <c r="S529" s="607"/>
      <c r="T529" s="607"/>
      <c r="U529" s="607"/>
      <c r="V529" s="608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72</v>
      </c>
      <c r="Q530" s="607"/>
      <c r="R530" s="607"/>
      <c r="S530" s="607"/>
      <c r="T530" s="607"/>
      <c r="U530" s="607"/>
      <c r="V530" s="608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805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143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806</v>
      </c>
      <c r="B533" s="54" t="s">
        <v>807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79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72</v>
      </c>
      <c r="Q534" s="607"/>
      <c r="R534" s="607"/>
      <c r="S534" s="607"/>
      <c r="T534" s="607"/>
      <c r="U534" s="607"/>
      <c r="V534" s="608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72</v>
      </c>
      <c r="Q535" s="607"/>
      <c r="R535" s="607"/>
      <c r="S535" s="607"/>
      <c r="T535" s="607"/>
      <c r="U535" s="607"/>
      <c r="V535" s="608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810</v>
      </c>
      <c r="Q536" s="676"/>
      <c r="R536" s="676"/>
      <c r="S536" s="676"/>
      <c r="T536" s="676"/>
      <c r="U536" s="676"/>
      <c r="V536" s="677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4720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4817.72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811</v>
      </c>
      <c r="Q537" s="676"/>
      <c r="R537" s="676"/>
      <c r="S537" s="676"/>
      <c r="T537" s="676"/>
      <c r="U537" s="676"/>
      <c r="V537" s="677"/>
      <c r="W537" s="37" t="s">
        <v>70</v>
      </c>
      <c r="X537" s="593">
        <f>IFERROR(SUM(BM22:BM533),"0")</f>
        <v>4958.4185665065925</v>
      </c>
      <c r="Y537" s="593">
        <f>IFERROR(SUM(BN22:BN533),"0")</f>
        <v>5061.3459999999995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812</v>
      </c>
      <c r="Q538" s="676"/>
      <c r="R538" s="676"/>
      <c r="S538" s="676"/>
      <c r="T538" s="676"/>
      <c r="U538" s="676"/>
      <c r="V538" s="677"/>
      <c r="W538" s="37" t="s">
        <v>813</v>
      </c>
      <c r="X538" s="38">
        <f>ROUNDUP(SUM(BO22:BO533),0)</f>
        <v>8</v>
      </c>
      <c r="Y538" s="38">
        <f>ROUNDUP(SUM(BP22:BP533),0)</f>
        <v>8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814</v>
      </c>
      <c r="Q539" s="676"/>
      <c r="R539" s="676"/>
      <c r="S539" s="676"/>
      <c r="T539" s="676"/>
      <c r="U539" s="676"/>
      <c r="V539" s="677"/>
      <c r="W539" s="37" t="s">
        <v>70</v>
      </c>
      <c r="X539" s="593">
        <f>GrossWeightTotal+PalletQtyTotal*25</f>
        <v>5158.4185665065925</v>
      </c>
      <c r="Y539" s="593">
        <f>GrossWeightTotalR+PalletQtyTotalR*25</f>
        <v>5261.3459999999995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815</v>
      </c>
      <c r="Q540" s="676"/>
      <c r="R540" s="676"/>
      <c r="S540" s="676"/>
      <c r="T540" s="676"/>
      <c r="U540" s="676"/>
      <c r="V540" s="677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568.02767261977783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581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816</v>
      </c>
      <c r="Q541" s="676"/>
      <c r="R541" s="676"/>
      <c r="S541" s="676"/>
      <c r="T541" s="676"/>
      <c r="U541" s="676"/>
      <c r="V541" s="677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9.3279700000000005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32" t="s">
        <v>100</v>
      </c>
      <c r="D543" s="745"/>
      <c r="E543" s="745"/>
      <c r="F543" s="745"/>
      <c r="G543" s="745"/>
      <c r="H543" s="746"/>
      <c r="I543" s="632" t="s">
        <v>275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567</v>
      </c>
      <c r="W543" s="746"/>
      <c r="X543" s="632" t="s">
        <v>627</v>
      </c>
      <c r="Y543" s="745"/>
      <c r="Z543" s="745"/>
      <c r="AA543" s="746"/>
      <c r="AB543" s="588" t="s">
        <v>686</v>
      </c>
      <c r="AC543" s="632" t="s">
        <v>753</v>
      </c>
      <c r="AD543" s="746"/>
      <c r="AF543" s="589"/>
    </row>
    <row r="544" spans="1:68" ht="14.25" customHeight="1" thickTop="1" x14ac:dyDescent="0.2">
      <c r="A544" s="903" t="s">
        <v>819</v>
      </c>
      <c r="B544" s="632" t="s">
        <v>63</v>
      </c>
      <c r="C544" s="632" t="s">
        <v>101</v>
      </c>
      <c r="D544" s="632" t="s">
        <v>122</v>
      </c>
      <c r="E544" s="632" t="s">
        <v>185</v>
      </c>
      <c r="F544" s="632" t="s">
        <v>212</v>
      </c>
      <c r="G544" s="632" t="s">
        <v>251</v>
      </c>
      <c r="H544" s="632" t="s">
        <v>100</v>
      </c>
      <c r="I544" s="632" t="s">
        <v>276</v>
      </c>
      <c r="J544" s="632" t="s">
        <v>316</v>
      </c>
      <c r="K544" s="632" t="s">
        <v>377</v>
      </c>
      <c r="L544" s="632" t="s">
        <v>417</v>
      </c>
      <c r="M544" s="632" t="s">
        <v>435</v>
      </c>
      <c r="N544" s="589"/>
      <c r="O544" s="632" t="s">
        <v>448</v>
      </c>
      <c r="P544" s="632" t="s">
        <v>458</v>
      </c>
      <c r="Q544" s="632" t="s">
        <v>465</v>
      </c>
      <c r="R544" s="632" t="s">
        <v>469</v>
      </c>
      <c r="S544" s="632" t="s">
        <v>475</v>
      </c>
      <c r="T544" s="632" t="s">
        <v>480</v>
      </c>
      <c r="U544" s="632" t="s">
        <v>554</v>
      </c>
      <c r="V544" s="632" t="s">
        <v>568</v>
      </c>
      <c r="W544" s="632" t="s">
        <v>602</v>
      </c>
      <c r="X544" s="632" t="s">
        <v>628</v>
      </c>
      <c r="Y544" s="632" t="s">
        <v>660</v>
      </c>
      <c r="Z544" s="632" t="s">
        <v>678</v>
      </c>
      <c r="AA544" s="632" t="s">
        <v>682</v>
      </c>
      <c r="AB544" s="632" t="s">
        <v>686</v>
      </c>
      <c r="AC544" s="632" t="s">
        <v>753</v>
      </c>
      <c r="AD544" s="632" t="s">
        <v>805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75.600000000000009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54.000000000000007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68.400000000000006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50.400000000000006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1425.2</v>
      </c>
      <c r="U546" s="46">
        <f>IFERROR(Y354*1,"0")+IFERROR(Y358*1,"0")+IFERROR(Y359*1,"0")+IFERROR(Y360*1,"0")</f>
        <v>32.4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1755</v>
      </c>
      <c r="W546" s="46">
        <f>IFERROR(Y391*1,"0")+IFERROR(Y392*1,"0")+IFERROR(Y393*1,"0")+IFERROR(Y394*1,"0")+IFERROR(Y398*1,"0")+IFERROR(Y402*1,"0")+IFERROR(Y403*1,"0")+IFERROR(Y404*1,"0")+IFERROR(Y408*1,"0")</f>
        <v>108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75.600000000000009</v>
      </c>
      <c r="Y546" s="46">
        <f>IFERROR(Y433*1,"0")+IFERROR(Y434*1,"0")+IFERROR(Y438*1,"0")+IFERROR(Y439*1,"0")+IFERROR(Y440*1,"0")+IFERROR(Y441*1,"0")</f>
        <v>70.2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945.12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157.80000000000001</v>
      </c>
      <c r="AD546" s="46">
        <f>IFERROR(Y533*1,"0")</f>
        <v>0</v>
      </c>
      <c r="AF546" s="589"/>
    </row>
  </sheetData>
  <sheetProtection algorithmName="SHA-512" hashValue="+y7j3/v63W8urn7d6+snXrVgO1PQoHS5GlPI2OTUHgOi5wKVdVoeho0diALSfBrLTCpoHGGFP5Dg9ZxsjLigjg==" saltValue="UseoHCdHfkW/hMyxibwT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9 X28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11 X366:X368 X376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WDOjKxl7PyGGSZwg5vGLmcLydfLCr1GGCtJ1YPwcMUv6wBqW/FyyYkEZ1S5BNNAwl7U9Z8f3AG1N+hoDT9u+vw==" saltValue="/P8NhLWQ6seQod0/ByNg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2025-05-27T08:29:30Z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