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7,05,25 Пушкарный хвост\"/>
    </mc:Choice>
  </mc:AlternateContent>
  <xr:revisionPtr revIDLastSave="0" documentId="13_ncr:1_{4DDEC6AD-F332-457C-8EFE-67A3D426FE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Y166" i="1" s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O157" i="1"/>
  <c r="BM157" i="1"/>
  <c r="Y157" i="1"/>
  <c r="BP157" i="1" s="1"/>
  <c r="P157" i="1"/>
  <c r="X155" i="1"/>
  <c r="X154" i="1"/>
  <c r="BO153" i="1"/>
  <c r="BM153" i="1"/>
  <c r="Y153" i="1"/>
  <c r="Y155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F10" i="1"/>
  <c r="J9" i="1"/>
  <c r="F9" i="1"/>
  <c r="A9" i="1"/>
  <c r="A10" i="1" s="1"/>
  <c r="D7" i="1"/>
  <c r="Q6" i="1"/>
  <c r="P2" i="1"/>
  <c r="BP261" i="1" l="1"/>
  <c r="BN261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2" i="1"/>
  <c r="Z84" i="1"/>
  <c r="BN84" i="1"/>
  <c r="Z100" i="1"/>
  <c r="BN100" i="1"/>
  <c r="Z115" i="1"/>
  <c r="BN115" i="1"/>
  <c r="Z125" i="1"/>
  <c r="BN125" i="1"/>
  <c r="Z142" i="1"/>
  <c r="BN142" i="1"/>
  <c r="Z171" i="1"/>
  <c r="BN171" i="1"/>
  <c r="Z181" i="1"/>
  <c r="BN181" i="1"/>
  <c r="Z204" i="1"/>
  <c r="BN204" i="1"/>
  <c r="Z216" i="1"/>
  <c r="BN216" i="1"/>
  <c r="BP220" i="1"/>
  <c r="BN220" i="1"/>
  <c r="BP238" i="1"/>
  <c r="BN238" i="1"/>
  <c r="Z238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281" i="1"/>
  <c r="BP347" i="1"/>
  <c r="BN347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B546" i="1"/>
  <c r="X538" i="1"/>
  <c r="X539" i="1" s="1"/>
  <c r="Y33" i="1"/>
  <c r="Z29" i="1"/>
  <c r="BN29" i="1"/>
  <c r="Z35" i="1"/>
  <c r="Z36" i="1" s="1"/>
  <c r="BN35" i="1"/>
  <c r="BP35" i="1"/>
  <c r="Y36" i="1"/>
  <c r="Z41" i="1"/>
  <c r="BN41" i="1"/>
  <c r="Z54" i="1"/>
  <c r="BN54" i="1"/>
  <c r="Z58" i="1"/>
  <c r="BN58" i="1"/>
  <c r="Y66" i="1"/>
  <c r="Z64" i="1"/>
  <c r="BN64" i="1"/>
  <c r="Y72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Z153" i="1"/>
  <c r="Z154" i="1" s="1"/>
  <c r="BN153" i="1"/>
  <c r="BP153" i="1"/>
  <c r="Y154" i="1"/>
  <c r="Z157" i="1"/>
  <c r="BN157" i="1"/>
  <c r="Z165" i="1"/>
  <c r="Z166" i="1" s="1"/>
  <c r="BN165" i="1"/>
  <c r="BP165" i="1"/>
  <c r="Z169" i="1"/>
  <c r="BN169" i="1"/>
  <c r="BP169" i="1"/>
  <c r="Z173" i="1"/>
  <c r="BN173" i="1"/>
  <c r="Z177" i="1"/>
  <c r="BN177" i="1"/>
  <c r="Y185" i="1"/>
  <c r="Z183" i="1"/>
  <c r="BN183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2" i="1"/>
  <c r="BN232" i="1"/>
  <c r="Z236" i="1"/>
  <c r="BN236" i="1"/>
  <c r="Z242" i="1"/>
  <c r="BN242" i="1"/>
  <c r="BP242" i="1"/>
  <c r="Z254" i="1"/>
  <c r="BN254" i="1"/>
  <c r="Z263" i="1"/>
  <c r="BN263" i="1"/>
  <c r="Z270" i="1"/>
  <c r="BN270" i="1"/>
  <c r="Z278" i="1"/>
  <c r="BN278" i="1"/>
  <c r="Y296" i="1"/>
  <c r="Q546" i="1"/>
  <c r="Z311" i="1"/>
  <c r="BN311" i="1"/>
  <c r="Z315" i="1"/>
  <c r="BN315" i="1"/>
  <c r="Y323" i="1"/>
  <c r="Z321" i="1"/>
  <c r="BN321" i="1"/>
  <c r="Z329" i="1"/>
  <c r="BN329" i="1"/>
  <c r="Y345" i="1"/>
  <c r="Z343" i="1"/>
  <c r="BN343" i="1"/>
  <c r="Y344" i="1"/>
  <c r="Z347" i="1"/>
  <c r="Z350" i="1" s="1"/>
  <c r="Y361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78" i="1"/>
  <c r="Y435" i="1"/>
  <c r="Y487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24" i="1"/>
  <c r="Y32" i="1"/>
  <c r="Y46" i="1"/>
  <c r="Y50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Y161" i="1"/>
  <c r="Y160" i="1"/>
  <c r="BP170" i="1"/>
  <c r="BN170" i="1"/>
  <c r="Z170" i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70" i="1" l="1"/>
  <c r="Z429" i="1"/>
  <c r="Z361" i="1"/>
  <c r="Z244" i="1"/>
  <c r="Z128" i="1"/>
  <c r="Z93" i="1"/>
  <c r="Z227" i="1"/>
  <c r="Z529" i="1"/>
  <c r="Z66" i="1"/>
  <c r="Z45" i="1"/>
  <c r="Z487" i="1"/>
  <c r="Z476" i="1"/>
  <c r="Z442" i="1"/>
  <c r="Z424" i="1"/>
  <c r="Z383" i="1"/>
  <c r="Z344" i="1"/>
  <c r="Z256" i="1"/>
  <c r="Z373" i="1"/>
  <c r="Z178" i="1"/>
  <c r="Z149" i="1"/>
  <c r="Z81" i="1"/>
  <c r="Z395" i="1"/>
  <c r="Z517" i="1"/>
  <c r="Z512" i="1"/>
  <c r="Z266" i="1"/>
  <c r="Z239" i="1"/>
  <c r="Z210" i="1"/>
  <c r="Z72" i="1"/>
  <c r="Z59" i="1"/>
  <c r="Z32" i="1"/>
  <c r="Y540" i="1"/>
  <c r="Y537" i="1"/>
  <c r="Y536" i="1"/>
  <c r="Z522" i="1"/>
  <c r="Z112" i="1"/>
  <c r="Z104" i="1"/>
  <c r="Z316" i="1"/>
  <c r="Y538" i="1"/>
  <c r="Z493" i="1"/>
  <c r="Z337" i="1"/>
  <c r="Z331" i="1"/>
  <c r="Z222" i="1"/>
  <c r="Z541" i="1" l="1"/>
  <c r="Y539" i="1"/>
</calcChain>
</file>

<file path=xl/sharedStrings.xml><?xml version="1.0" encoding="utf-8"?>
<sst xmlns="http://schemas.openxmlformats.org/spreadsheetml/2006/main" count="2387" uniqueCount="836">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</sst>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6" zoomScaleNormal="100" zoomScaleSheetLayoutView="100" workbookViewId="0">
      <selection activeCell="Y542" sqref="Y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45806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Четверг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143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147</v>
      </c>
      <c r="B63" s="54" t="s">
        <v>148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150</v>
      </c>
      <c r="B64" s="54" t="s">
        <v>151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154</v>
      </c>
      <c r="B69" s="54" t="s">
        <v>155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163</v>
      </c>
      <c r="B75" s="54" t="s">
        <v>164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172</v>
      </c>
      <c r="B78" s="54" t="s">
        <v>173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174</v>
      </c>
      <c r="B79" s="54" t="s">
        <v>175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178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179</v>
      </c>
      <c r="B84" s="54" t="s">
        <v>180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185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189</v>
      </c>
      <c r="B91" s="54" t="s">
        <v>190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194</v>
      </c>
      <c r="B97" s="54" t="s">
        <v>197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93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194</v>
      </c>
      <c r="B98" s="54" t="s">
        <v>199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4301052039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203</v>
      </c>
      <c r="B101" s="54" t="s">
        <v>206</v>
      </c>
      <c r="C101" s="31">
        <v>4301051718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05" t="s">
        <v>212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143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222</v>
      </c>
      <c r="B115" s="54" t="s">
        <v>223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225</v>
      </c>
      <c r="B116" s="54" t="s">
        <v>226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227</v>
      </c>
      <c r="B117" s="54" t="s">
        <v>228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229</v>
      </c>
      <c r="B121" s="54" t="s">
        <v>230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229</v>
      </c>
      <c r="B122" s="54" t="s">
        <v>232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235</v>
      </c>
      <c r="B124" s="54" t="s">
        <v>236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239</v>
      </c>
      <c r="B126" s="54" t="s">
        <v>240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242</v>
      </c>
      <c r="B127" s="54" t="s">
        <v>243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customHeight="1" x14ac:dyDescent="0.25">
      <c r="A130" s="609" t="s">
        <v>178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245</v>
      </c>
      <c r="B131" s="54" t="s">
        <v>246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251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256</v>
      </c>
      <c r="B142" s="54" t="s">
        <v>257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269</v>
      </c>
      <c r="B158" s="54" t="s">
        <v>270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275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276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143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277</v>
      </c>
      <c r="B165" s="54" t="s">
        <v>278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293</v>
      </c>
      <c r="B174" s="54" t="s">
        <v>294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296</v>
      </c>
      <c r="B175" s="54" t="s">
        <v>297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298</v>
      </c>
      <c r="B176" s="54" t="s">
        <v>299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300</v>
      </c>
      <c r="B177" s="54" t="s">
        <v>301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303</v>
      </c>
      <c r="B181" s="54" t="s">
        <v>304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313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316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317</v>
      </c>
      <c r="B192" s="54" t="s">
        <v>318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143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322</v>
      </c>
      <c r="B197" s="54" t="s">
        <v>323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325</v>
      </c>
      <c r="B198" s="54" t="s">
        <v>326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327</v>
      </c>
      <c r="B202" s="54" t="s">
        <v>328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343</v>
      </c>
      <c r="B208" s="54" t="s">
        <v>344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345</v>
      </c>
      <c r="B209" s="54" t="s">
        <v>346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347</v>
      </c>
      <c r="B213" s="54" t="s">
        <v>348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353</v>
      </c>
      <c r="B215" s="54" t="s">
        <v>354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365</v>
      </c>
      <c r="B220" s="54" t="s">
        <v>366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customHeight="1" x14ac:dyDescent="0.25">
      <c r="A224" s="609" t="s">
        <v>178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371</v>
      </c>
      <c r="B225" s="54" t="s">
        <v>372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374</v>
      </c>
      <c r="B226" s="54" t="s">
        <v>375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377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378</v>
      </c>
      <c r="B231" s="54" t="s">
        <v>379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378</v>
      </c>
      <c r="B232" s="54" t="s">
        <v>381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384</v>
      </c>
      <c r="B233" s="54" t="s">
        <v>385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387</v>
      </c>
      <c r="B235" s="54" t="s">
        <v>389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391</v>
      </c>
      <c r="B236" s="54" t="s">
        <v>392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393</v>
      </c>
      <c r="B237" s="54" t="s">
        <v>394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395</v>
      </c>
      <c r="B238" s="54" t="s">
        <v>396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143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397</v>
      </c>
      <c r="B242" s="54" t="s">
        <v>398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400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401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402</v>
      </c>
      <c r="B247" s="54" t="s">
        <v>403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405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417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429</v>
      </c>
      <c r="B264" s="54" t="s">
        <v>430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435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444</v>
      </c>
      <c r="B273" s="54" t="s">
        <v>445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448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449</v>
      </c>
      <c r="B278" s="54" t="s">
        <v>450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452</v>
      </c>
      <c r="B279" s="54" t="s">
        <v>453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455</v>
      </c>
      <c r="B280" s="54" t="s">
        <v>456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458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459</v>
      </c>
      <c r="B285" s="54" t="s">
        <v>460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462</v>
      </c>
      <c r="B289" s="54" t="s">
        <v>463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465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466</v>
      </c>
      <c r="B294" s="54" t="s">
        <v>467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469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473</v>
      </c>
      <c r="B300" s="54" t="s">
        <v>474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475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476</v>
      </c>
      <c r="B305" s="54" t="s">
        <v>477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480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484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1000</v>
      </c>
      <c r="Y326" s="592">
        <f>IFERROR(IF(X326="",0,CEILING((X326/$H326),1)*$H326),"")</f>
        <v>1006.1999999999999</v>
      </c>
      <c r="Z326" s="36">
        <f>IFERROR(IF(Y326=0,"",ROUNDUP(Y326/H326,0)*0.01898),"")</f>
        <v>2.44842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1065.7692307692307</v>
      </c>
      <c r="BN326" s="64">
        <f>IFERROR(Y326*I326/H326,"0")</f>
        <v>1072.377</v>
      </c>
      <c r="BO326" s="64">
        <f>IFERROR(1/J326*(X326/H326),"0")</f>
        <v>2.0032051282051282</v>
      </c>
      <c r="BP326" s="64">
        <f>IFERROR(1/J326*(Y326/H326),"0")</f>
        <v>2.015625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128.2051282051282</v>
      </c>
      <c r="Y331" s="593">
        <f>IFERROR(Y326/H326,"0")+IFERROR(Y327/H327,"0")+IFERROR(Y328/H328,"0")+IFERROR(Y329/H329,"0")+IFERROR(Y330/H330,"0")</f>
        <v>129</v>
      </c>
      <c r="Z331" s="593">
        <f>IFERROR(IF(Z326="",0,Z326),"0")+IFERROR(IF(Z327="",0,Z327),"0")+IFERROR(IF(Z328="",0,Z328),"0")+IFERROR(IF(Z329="",0,Z329),"0")+IFERROR(IF(Z330="",0,Z330),"0")</f>
        <v>2.44842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1000</v>
      </c>
      <c r="Y332" s="593">
        <f>IFERROR(SUM(Y326:Y330),"0")</f>
        <v>1006.1999999999999</v>
      </c>
      <c r="Z332" s="37"/>
      <c r="AA332" s="594"/>
      <c r="AB332" s="594"/>
      <c r="AC332" s="594"/>
    </row>
    <row r="333" spans="1:68" ht="14.25" customHeight="1" x14ac:dyDescent="0.25">
      <c r="A333" s="609" t="s">
        <v>178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1000</v>
      </c>
      <c r="Y366" s="592">
        <f t="shared" ref="Y366:Y372" si="57">IFERROR(IF(X366="",0,CEILING((X366/$H366),1)*$H366),"")</f>
        <v>1005</v>
      </c>
      <c r="Z366" s="36">
        <f>IFERROR(IF(Y366=0,"",ROUNDUP(Y366/H366,0)*0.02175),"")</f>
        <v>1.4572499999999999</v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1032</v>
      </c>
      <c r="BN366" s="64">
        <f t="shared" ref="BN366:BN372" si="59">IFERROR(Y366*I366/H366,"0")</f>
        <v>1037.1600000000001</v>
      </c>
      <c r="BO366" s="64">
        <f t="shared" ref="BO366:BO372" si="60">IFERROR(1/J366*(X366/H366),"0")</f>
        <v>1.3888888888888888</v>
      </c>
      <c r="BP366" s="64">
        <f t="shared" ref="BP366:BP372" si="61">IFERROR(1/J366*(Y366/H366),"0")</f>
        <v>1.3958333333333333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1000</v>
      </c>
      <c r="Y367" s="592">
        <f t="shared" si="57"/>
        <v>1005</v>
      </c>
      <c r="Z367" s="36">
        <f>IFERROR(IF(Y367=0,"",ROUNDUP(Y367/H367,0)*0.02175),"")</f>
        <v>1.4572499999999999</v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1032</v>
      </c>
      <c r="BN367" s="64">
        <f t="shared" si="59"/>
        <v>1037.1600000000001</v>
      </c>
      <c r="BO367" s="64">
        <f t="shared" si="60"/>
        <v>1.3888888888888888</v>
      </c>
      <c r="BP367" s="64">
        <f t="shared" si="61"/>
        <v>1.3958333333333333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1000</v>
      </c>
      <c r="Y369" s="592">
        <f t="shared" si="57"/>
        <v>1005</v>
      </c>
      <c r="Z369" s="36">
        <f>IFERROR(IF(Y369=0,"",ROUNDUP(Y369/H369,0)*0.02175),"")</f>
        <v>1.4572499999999999</v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1032</v>
      </c>
      <c r="BN369" s="64">
        <f t="shared" si="59"/>
        <v>1037.1600000000001</v>
      </c>
      <c r="BO369" s="64">
        <f t="shared" si="60"/>
        <v>1.3888888888888888</v>
      </c>
      <c r="BP369" s="64">
        <f t="shared" si="61"/>
        <v>1.3958333333333333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200</v>
      </c>
      <c r="Y373" s="593">
        <f>IFERROR(Y366/H366,"0")+IFERROR(Y367/H367,"0")+IFERROR(Y368/H368,"0")+IFERROR(Y369/H369,"0")+IFERROR(Y370/H370,"0")+IFERROR(Y371/H371,"0")+IFERROR(Y372/H372,"0")</f>
        <v>201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4.3717499999999996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3000</v>
      </c>
      <c r="Y374" s="593">
        <f>IFERROR(SUM(Y366:Y372),"0")</f>
        <v>3015</v>
      </c>
      <c r="Z374" s="37"/>
      <c r="AA374" s="594"/>
      <c r="AB374" s="594"/>
      <c r="AC374" s="594"/>
    </row>
    <row r="375" spans="1:68" ht="14.25" customHeight="1" x14ac:dyDescent="0.25">
      <c r="A375" s="609" t="s">
        <v>143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1000</v>
      </c>
      <c r="Y376" s="592">
        <f>IFERROR(IF(X376="",0,CEILING((X376/$H376),1)*$H376),"")</f>
        <v>1005</v>
      </c>
      <c r="Z376" s="36">
        <f>IFERROR(IF(Y376=0,"",ROUNDUP(Y376/H376,0)*0.02175),"")</f>
        <v>1.4572499999999999</v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1032</v>
      </c>
      <c r="BN376" s="64">
        <f>IFERROR(Y376*I376/H376,"0")</f>
        <v>1037.1600000000001</v>
      </c>
      <c r="BO376" s="64">
        <f>IFERROR(1/J376*(X376/H376),"0")</f>
        <v>1.3888888888888888</v>
      </c>
      <c r="BP376" s="64">
        <f>IFERROR(1/J376*(Y376/H376),"0")</f>
        <v>1.3958333333333333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66.666666666666671</v>
      </c>
      <c r="Y378" s="593">
        <f>IFERROR(Y376/H376,"0")+IFERROR(Y377/H377,"0")</f>
        <v>67</v>
      </c>
      <c r="Z378" s="593">
        <f>IFERROR(IF(Z376="",0,Z376),"0")+IFERROR(IF(Z377="",0,Z377),"0")</f>
        <v>1.4572499999999999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1000</v>
      </c>
      <c r="Y379" s="593">
        <f>IFERROR(SUM(Y376:Y377),"0")</f>
        <v>1005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178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178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143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customHeight="1" x14ac:dyDescent="0.25">
      <c r="A472" s="609" t="s">
        <v>143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178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143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4301020400</v>
      </c>
      <c r="D508" s="598">
        <v>4640242180519</v>
      </c>
      <c r="E508" s="599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4301020269</v>
      </c>
      <c r="D509" s="598">
        <v>4640242180519</v>
      </c>
      <c r="E509" s="599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178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143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5000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5026.2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5193.7692307692305</v>
      </c>
      <c r="Y537" s="593">
        <f>IFERROR(SUM(BN22:BN533),"0")</f>
        <v>5221.0169999999998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8</v>
      </c>
      <c r="Y538" s="38">
        <f>ROUNDUP(SUM(BP22:BP533),0)</f>
        <v>8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5393.7692307692305</v>
      </c>
      <c r="Y539" s="593">
        <f>GrossWeightTotalR+PalletQtyTotalR*25</f>
        <v>5421.0169999999998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394.87179487179486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397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8.2774199999999993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185</v>
      </c>
      <c r="F544" s="632" t="s">
        <v>212</v>
      </c>
      <c r="G544" s="632" t="s">
        <v>251</v>
      </c>
      <c r="H544" s="632" t="s">
        <v>100</v>
      </c>
      <c r="I544" s="632" t="s">
        <v>276</v>
      </c>
      <c r="J544" s="632" t="s">
        <v>316</v>
      </c>
      <c r="K544" s="632" t="s">
        <v>377</v>
      </c>
      <c r="L544" s="632" t="s">
        <v>417</v>
      </c>
      <c r="M544" s="632" t="s">
        <v>435</v>
      </c>
      <c r="N544" s="589"/>
      <c r="O544" s="632" t="s">
        <v>448</v>
      </c>
      <c r="P544" s="632" t="s">
        <v>458</v>
      </c>
      <c r="Q544" s="632" t="s">
        <v>465</v>
      </c>
      <c r="R544" s="632" t="s">
        <v>469</v>
      </c>
      <c r="S544" s="632" t="s">
        <v>475</v>
      </c>
      <c r="T544" s="632" t="s">
        <v>480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1006.1999999999999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4020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2025-05-27T10:14:39Z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