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/>
  <c r="X534"/>
  <c r="BO533"/>
  <c r="BM533"/>
  <c r="Y533"/>
  <c r="AD546" s="1"/>
  <c r="X530"/>
  <c r="X529"/>
  <c r="BO528"/>
  <c r="BM528"/>
  <c r="Y528"/>
  <c r="BP528" s="1"/>
  <c r="BP527"/>
  <c r="BO527"/>
  <c r="BM527"/>
  <c r="Y527"/>
  <c r="BO526"/>
  <c r="BM526"/>
  <c r="Y526"/>
  <c r="BO525"/>
  <c r="BM525"/>
  <c r="Y525"/>
  <c r="BP525" s="1"/>
  <c r="X523"/>
  <c r="X522"/>
  <c r="BO521"/>
  <c r="BM521"/>
  <c r="Y521"/>
  <c r="BP520"/>
  <c r="BO520"/>
  <c r="BN520"/>
  <c r="BM520"/>
  <c r="Z520"/>
  <c r="Y520"/>
  <c r="X518"/>
  <c r="X517"/>
  <c r="BO516"/>
  <c r="BM516"/>
  <c r="Y516"/>
  <c r="BP516" s="1"/>
  <c r="BP515"/>
  <c r="BO515"/>
  <c r="BM515"/>
  <c r="Y515"/>
  <c r="BN515" s="1"/>
  <c r="X513"/>
  <c r="X512"/>
  <c r="BO511"/>
  <c r="BM511"/>
  <c r="Y511"/>
  <c r="BO510"/>
  <c r="BM510"/>
  <c r="Y510"/>
  <c r="BO509"/>
  <c r="BM509"/>
  <c r="Z509"/>
  <c r="Y509"/>
  <c r="BN509" s="1"/>
  <c r="BP508"/>
  <c r="BO508"/>
  <c r="BN508"/>
  <c r="BM508"/>
  <c r="Z508"/>
  <c r="Y508"/>
  <c r="X506"/>
  <c r="X505"/>
  <c r="BO504"/>
  <c r="BM504"/>
  <c r="Z504"/>
  <c r="Y504"/>
  <c r="BP504" s="1"/>
  <c r="BO503"/>
  <c r="BM503"/>
  <c r="Y503"/>
  <c r="BO502"/>
  <c r="BM502"/>
  <c r="Y502"/>
  <c r="AC546" s="1"/>
  <c r="X498"/>
  <c r="X497"/>
  <c r="BO496"/>
  <c r="BM496"/>
  <c r="Y496"/>
  <c r="Y498" s="1"/>
  <c r="P496"/>
  <c r="X494"/>
  <c r="X493"/>
  <c r="BO492"/>
  <c r="BM492"/>
  <c r="Y492"/>
  <c r="Z492" s="1"/>
  <c r="P492"/>
  <c r="BO491"/>
  <c r="BM491"/>
  <c r="Y491"/>
  <c r="P491"/>
  <c r="BO490"/>
  <c r="BM490"/>
  <c r="Y490"/>
  <c r="P490"/>
  <c r="X488"/>
  <c r="X487"/>
  <c r="BP486"/>
  <c r="BO486"/>
  <c r="BN486"/>
  <c r="BM486"/>
  <c r="Z486"/>
  <c r="Y486"/>
  <c r="P486"/>
  <c r="BO485"/>
  <c r="BM485"/>
  <c r="Y485"/>
  <c r="P485"/>
  <c r="BO484"/>
  <c r="BM484"/>
  <c r="Y484"/>
  <c r="BP484" s="1"/>
  <c r="P484"/>
  <c r="BP483"/>
  <c r="BO483"/>
  <c r="BN483"/>
  <c r="BM483"/>
  <c r="Z483"/>
  <c r="Y483"/>
  <c r="P483"/>
  <c r="BO482"/>
  <c r="BM482"/>
  <c r="Y482"/>
  <c r="Z482" s="1"/>
  <c r="P482"/>
  <c r="BO481"/>
  <c r="BM481"/>
  <c r="Y481"/>
  <c r="P481"/>
  <c r="BO480"/>
  <c r="BM480"/>
  <c r="Y480"/>
  <c r="P480"/>
  <c r="BO479"/>
  <c r="BM479"/>
  <c r="Y479"/>
  <c r="P479"/>
  <c r="X477"/>
  <c r="X476"/>
  <c r="BO475"/>
  <c r="BM475"/>
  <c r="Y475"/>
  <c r="P475"/>
  <c r="BO474"/>
  <c r="BM474"/>
  <c r="Y474"/>
  <c r="BP474" s="1"/>
  <c r="P474"/>
  <c r="BP473"/>
  <c r="BO473"/>
  <c r="BN473"/>
  <c r="BM473"/>
  <c r="Z473"/>
  <c r="Y473"/>
  <c r="P473"/>
  <c r="X471"/>
  <c r="X470"/>
  <c r="BO469"/>
  <c r="BM469"/>
  <c r="Z469"/>
  <c r="Y469"/>
  <c r="BN469" s="1"/>
  <c r="P469"/>
  <c r="BO468"/>
  <c r="BM468"/>
  <c r="Y468"/>
  <c r="P468"/>
  <c r="BO467"/>
  <c r="BM467"/>
  <c r="Z467"/>
  <c r="Y467"/>
  <c r="BP467" s="1"/>
  <c r="P467"/>
  <c r="BO466"/>
  <c r="BM466"/>
  <c r="Y466"/>
  <c r="P466"/>
  <c r="BP465"/>
  <c r="BO465"/>
  <c r="BM465"/>
  <c r="Y465"/>
  <c r="BN465" s="1"/>
  <c r="P465"/>
  <c r="BO464"/>
  <c r="BM464"/>
  <c r="Y464"/>
  <c r="BP464" s="1"/>
  <c r="P464"/>
  <c r="BO463"/>
  <c r="BM463"/>
  <c r="Y463"/>
  <c r="P463"/>
  <c r="BO462"/>
  <c r="BM462"/>
  <c r="Y462"/>
  <c r="Z462" s="1"/>
  <c r="P462"/>
  <c r="BO461"/>
  <c r="BM461"/>
  <c r="Y461"/>
  <c r="P461"/>
  <c r="BP460"/>
  <c r="BO460"/>
  <c r="BN460"/>
  <c r="BM460"/>
  <c r="Z460"/>
  <c r="Y460"/>
  <c r="P460"/>
  <c r="BO459"/>
  <c r="BM459"/>
  <c r="Y459"/>
  <c r="BP459" s="1"/>
  <c r="P459"/>
  <c r="BO458"/>
  <c r="BM458"/>
  <c r="Y458"/>
  <c r="P458"/>
  <c r="BO457"/>
  <c r="BM457"/>
  <c r="Y457"/>
  <c r="P457"/>
  <c r="Y453"/>
  <c r="X453"/>
  <c r="Y452"/>
  <c r="X452"/>
  <c r="BP451"/>
  <c r="BO451"/>
  <c r="BN451"/>
  <c r="BM451"/>
  <c r="Z451"/>
  <c r="Z452" s="1"/>
  <c r="Y451"/>
  <c r="AA546" s="1"/>
  <c r="P451"/>
  <c r="X448"/>
  <c r="X447"/>
  <c r="BO446"/>
  <c r="BM446"/>
  <c r="Y446"/>
  <c r="P446"/>
  <c r="Y443"/>
  <c r="X443"/>
  <c r="Y442"/>
  <c r="X442"/>
  <c r="BP441"/>
  <c r="BO441"/>
  <c r="BM441"/>
  <c r="Y441"/>
  <c r="P441"/>
  <c r="BO440"/>
  <c r="BM440"/>
  <c r="Y440"/>
  <c r="P440"/>
  <c r="BO439"/>
  <c r="BM439"/>
  <c r="Y439"/>
  <c r="Z439" s="1"/>
  <c r="P439"/>
  <c r="BO438"/>
  <c r="BM438"/>
  <c r="Z438"/>
  <c r="Y438"/>
  <c r="BN438" s="1"/>
  <c r="P438"/>
  <c r="X436"/>
  <c r="X435"/>
  <c r="BO434"/>
  <c r="BM434"/>
  <c r="Y434"/>
  <c r="P434"/>
  <c r="BO433"/>
  <c r="BM433"/>
  <c r="Y433"/>
  <c r="P433"/>
  <c r="X430"/>
  <c r="X429"/>
  <c r="BO428"/>
  <c r="BM428"/>
  <c r="Y428"/>
  <c r="P428"/>
  <c r="BO427"/>
  <c r="BM427"/>
  <c r="Y427"/>
  <c r="BP427" s="1"/>
  <c r="P427"/>
  <c r="X425"/>
  <c r="X424"/>
  <c r="BP423"/>
  <c r="BO423"/>
  <c r="BN423"/>
  <c r="BM423"/>
  <c r="Z423"/>
  <c r="Y423"/>
  <c r="P423"/>
  <c r="BO422"/>
  <c r="BM422"/>
  <c r="Z422"/>
  <c r="Y422"/>
  <c r="BN422" s="1"/>
  <c r="P422"/>
  <c r="BO421"/>
  <c r="BM421"/>
  <c r="Y421"/>
  <c r="P421"/>
  <c r="BO420"/>
  <c r="BM420"/>
  <c r="Z420"/>
  <c r="Y420"/>
  <c r="BP420" s="1"/>
  <c r="P420"/>
  <c r="BO419"/>
  <c r="BM419"/>
  <c r="Y419"/>
  <c r="P419"/>
  <c r="BP418"/>
  <c r="BO418"/>
  <c r="BM418"/>
  <c r="Y418"/>
  <c r="BN418" s="1"/>
  <c r="P418"/>
  <c r="BO417"/>
  <c r="BM417"/>
  <c r="Y417"/>
  <c r="BP417" s="1"/>
  <c r="P417"/>
  <c r="BO416"/>
  <c r="BM416"/>
  <c r="Z416"/>
  <c r="Y416"/>
  <c r="BN416" s="1"/>
  <c r="P416"/>
  <c r="BO415"/>
  <c r="BM415"/>
  <c r="Y415"/>
  <c r="Z415" s="1"/>
  <c r="P415"/>
  <c r="BO414"/>
  <c r="BM414"/>
  <c r="Y414"/>
  <c r="P414"/>
  <c r="X410"/>
  <c r="X409"/>
  <c r="BO408"/>
  <c r="BM408"/>
  <c r="Y408"/>
  <c r="P408"/>
  <c r="X406"/>
  <c r="X405"/>
  <c r="BO404"/>
  <c r="BM404"/>
  <c r="Y404"/>
  <c r="Z404" s="1"/>
  <c r="P404"/>
  <c r="BP403"/>
  <c r="BO403"/>
  <c r="BM403"/>
  <c r="Y403"/>
  <c r="P403"/>
  <c r="BO402"/>
  <c r="BM402"/>
  <c r="Y402"/>
  <c r="P402"/>
  <c r="X400"/>
  <c r="X399"/>
  <c r="BO398"/>
  <c r="BM398"/>
  <c r="Y398"/>
  <c r="Y400" s="1"/>
  <c r="P398"/>
  <c r="X396"/>
  <c r="X395"/>
  <c r="BO394"/>
  <c r="BM394"/>
  <c r="Y394"/>
  <c r="P394"/>
  <c r="BO393"/>
  <c r="BM393"/>
  <c r="Y393"/>
  <c r="BP393" s="1"/>
  <c r="P393"/>
  <c r="BO392"/>
  <c r="BM392"/>
  <c r="Y392"/>
  <c r="P392"/>
  <c r="BO391"/>
  <c r="BM391"/>
  <c r="Y391"/>
  <c r="Z391" s="1"/>
  <c r="P391"/>
  <c r="X388"/>
  <c r="Y387"/>
  <c r="X387"/>
  <c r="BP386"/>
  <c r="BO386"/>
  <c r="BN386"/>
  <c r="BM386"/>
  <c r="Z386"/>
  <c r="Z387" s="1"/>
  <c r="Y386"/>
  <c r="Y388" s="1"/>
  <c r="P386"/>
  <c r="X384"/>
  <c r="X383"/>
  <c r="BO382"/>
  <c r="BM382"/>
  <c r="Y382"/>
  <c r="P382"/>
  <c r="BO381"/>
  <c r="BM381"/>
  <c r="Y381"/>
  <c r="Z381" s="1"/>
  <c r="P381"/>
  <c r="X379"/>
  <c r="X378"/>
  <c r="BO377"/>
  <c r="BM377"/>
  <c r="Y377"/>
  <c r="P377"/>
  <c r="BP376"/>
  <c r="BO376"/>
  <c r="BN376"/>
  <c r="BM376"/>
  <c r="Z376"/>
  <c r="Y376"/>
  <c r="P376"/>
  <c r="X374"/>
  <c r="X373"/>
  <c r="BO372"/>
  <c r="BM372"/>
  <c r="Y372"/>
  <c r="P372"/>
  <c r="BO371"/>
  <c r="BM371"/>
  <c r="Y371"/>
  <c r="BN371" s="1"/>
  <c r="P371"/>
  <c r="BO370"/>
  <c r="BM370"/>
  <c r="Y370"/>
  <c r="BP370" s="1"/>
  <c r="P370"/>
  <c r="BO369"/>
  <c r="BM369"/>
  <c r="Y369"/>
  <c r="BN369" s="1"/>
  <c r="P369"/>
  <c r="BO368"/>
  <c r="BM368"/>
  <c r="Y368"/>
  <c r="Z368" s="1"/>
  <c r="P368"/>
  <c r="BO367"/>
  <c r="BM367"/>
  <c r="Y367"/>
  <c r="P367"/>
  <c r="BO366"/>
  <c r="BM366"/>
  <c r="Y366"/>
  <c r="P366"/>
  <c r="X362"/>
  <c r="X361"/>
  <c r="BO360"/>
  <c r="BM360"/>
  <c r="Y360"/>
  <c r="BP360" s="1"/>
  <c r="P360"/>
  <c r="BO359"/>
  <c r="BM359"/>
  <c r="Y359"/>
  <c r="P359"/>
  <c r="BO358"/>
  <c r="BM358"/>
  <c r="Y358"/>
  <c r="Y362" s="1"/>
  <c r="P358"/>
  <c r="Y356"/>
  <c r="X356"/>
  <c r="Y355"/>
  <c r="X355"/>
  <c r="BP354"/>
  <c r="BO354"/>
  <c r="BN354"/>
  <c r="BM354"/>
  <c r="Z354"/>
  <c r="Z355" s="1"/>
  <c r="Y354"/>
  <c r="P354"/>
  <c r="X351"/>
  <c r="X350"/>
  <c r="BO349"/>
  <c r="BM349"/>
  <c r="Y349"/>
  <c r="P349"/>
  <c r="BP348"/>
  <c r="BO348"/>
  <c r="BN348"/>
  <c r="BM348"/>
  <c r="Z348"/>
  <c r="Y348"/>
  <c r="P348"/>
  <c r="BO347"/>
  <c r="BM347"/>
  <c r="Y347"/>
  <c r="P347"/>
  <c r="X345"/>
  <c r="X344"/>
  <c r="BO343"/>
  <c r="BM343"/>
  <c r="Y343"/>
  <c r="Z343" s="1"/>
  <c r="P343"/>
  <c r="BO342"/>
  <c r="BM342"/>
  <c r="Y342"/>
  <c r="P342"/>
  <c r="BO341"/>
  <c r="BM341"/>
  <c r="Y341"/>
  <c r="BO340"/>
  <c r="BM340"/>
  <c r="Z340"/>
  <c r="Y340"/>
  <c r="BN340" s="1"/>
  <c r="X338"/>
  <c r="X337"/>
  <c r="BO336"/>
  <c r="BM336"/>
  <c r="Y336"/>
  <c r="Z336" s="1"/>
  <c r="P336"/>
  <c r="BO335"/>
  <c r="BM335"/>
  <c r="Y335"/>
  <c r="BP335" s="1"/>
  <c r="P335"/>
  <c r="BO334"/>
  <c r="BM334"/>
  <c r="Y334"/>
  <c r="P334"/>
  <c r="X332"/>
  <c r="X331"/>
  <c r="BO330"/>
  <c r="BM330"/>
  <c r="Y330"/>
  <c r="BP330" s="1"/>
  <c r="P330"/>
  <c r="BO329"/>
  <c r="BM329"/>
  <c r="Y329"/>
  <c r="BN329" s="1"/>
  <c r="P329"/>
  <c r="BO328"/>
  <c r="BM328"/>
  <c r="Y328"/>
  <c r="P328"/>
  <c r="BO327"/>
  <c r="BM327"/>
  <c r="Y327"/>
  <c r="P327"/>
  <c r="BO326"/>
  <c r="BM326"/>
  <c r="Y326"/>
  <c r="P326"/>
  <c r="X324"/>
  <c r="X323"/>
  <c r="BO322"/>
  <c r="BM322"/>
  <c r="Y322"/>
  <c r="P322"/>
  <c r="BO321"/>
  <c r="BM321"/>
  <c r="Y321"/>
  <c r="P321"/>
  <c r="BO320"/>
  <c r="BM320"/>
  <c r="Y320"/>
  <c r="BP320" s="1"/>
  <c r="P320"/>
  <c r="BO319"/>
  <c r="BM319"/>
  <c r="Y319"/>
  <c r="P319"/>
  <c r="X317"/>
  <c r="X316"/>
  <c r="BO315"/>
  <c r="BM315"/>
  <c r="Y315"/>
  <c r="BP315" s="1"/>
  <c r="P315"/>
  <c r="BO314"/>
  <c r="BM314"/>
  <c r="Z314"/>
  <c r="Y314"/>
  <c r="BN314" s="1"/>
  <c r="P314"/>
  <c r="BO313"/>
  <c r="BM313"/>
  <c r="Y313"/>
  <c r="Z313" s="1"/>
  <c r="P313"/>
  <c r="BO312"/>
  <c r="BM312"/>
  <c r="Y312"/>
  <c r="P312"/>
  <c r="BO311"/>
  <c r="BM311"/>
  <c r="Y311"/>
  <c r="P311"/>
  <c r="BO310"/>
  <c r="BM310"/>
  <c r="Y310"/>
  <c r="BN310" s="1"/>
  <c r="P310"/>
  <c r="X307"/>
  <c r="X306"/>
  <c r="BP305"/>
  <c r="BO305"/>
  <c r="BM305"/>
  <c r="Y305"/>
  <c r="BN305" s="1"/>
  <c r="P305"/>
  <c r="X302"/>
  <c r="X301"/>
  <c r="BO300"/>
  <c r="BM300"/>
  <c r="Y300"/>
  <c r="P300"/>
  <c r="BO299"/>
  <c r="BM299"/>
  <c r="Y299"/>
  <c r="P299"/>
  <c r="X296"/>
  <c r="X295"/>
  <c r="BO294"/>
  <c r="BM294"/>
  <c r="Z294"/>
  <c r="Z295" s="1"/>
  <c r="Y294"/>
  <c r="P294"/>
  <c r="X291"/>
  <c r="X290"/>
  <c r="BO289"/>
  <c r="BM289"/>
  <c r="Y289"/>
  <c r="Y291" s="1"/>
  <c r="P289"/>
  <c r="X287"/>
  <c r="X286"/>
  <c r="BO285"/>
  <c r="BM285"/>
  <c r="Y285"/>
  <c r="P285"/>
  <c r="X282"/>
  <c r="X281"/>
  <c r="BO280"/>
  <c r="BM280"/>
  <c r="Z280"/>
  <c r="Y280"/>
  <c r="BP280" s="1"/>
  <c r="P280"/>
  <c r="BO279"/>
  <c r="BM279"/>
  <c r="Y279"/>
  <c r="P279"/>
  <c r="BO278"/>
  <c r="BM278"/>
  <c r="Y278"/>
  <c r="P278"/>
  <c r="X275"/>
  <c r="X274"/>
  <c r="BO273"/>
  <c r="BM273"/>
  <c r="Y273"/>
  <c r="Z273" s="1"/>
  <c r="BO272"/>
  <c r="BM272"/>
  <c r="Y272"/>
  <c r="P272"/>
  <c r="BO271"/>
  <c r="BM271"/>
  <c r="Y271"/>
  <c r="Z271" s="1"/>
  <c r="P271"/>
  <c r="BP270"/>
  <c r="BO270"/>
  <c r="BM270"/>
  <c r="Y270"/>
  <c r="P270"/>
  <c r="X267"/>
  <c r="X266"/>
  <c r="BP265"/>
  <c r="BO265"/>
  <c r="BN265"/>
  <c r="BM265"/>
  <c r="Z265"/>
  <c r="Y265"/>
  <c r="P265"/>
  <c r="BO264"/>
  <c r="BM264"/>
  <c r="Y264"/>
  <c r="BP264" s="1"/>
  <c r="P264"/>
  <c r="BO263"/>
  <c r="BM263"/>
  <c r="Y263"/>
  <c r="BP263" s="1"/>
  <c r="P263"/>
  <c r="BP262"/>
  <c r="BO262"/>
  <c r="BN262"/>
  <c r="BM262"/>
  <c r="Z262"/>
  <c r="Y262"/>
  <c r="P262"/>
  <c r="BO261"/>
  <c r="BM261"/>
  <c r="Y261"/>
  <c r="P261"/>
  <c r="BO260"/>
  <c r="BM260"/>
  <c r="Y260"/>
  <c r="Z260" s="1"/>
  <c r="P260"/>
  <c r="X257"/>
  <c r="X256"/>
  <c r="BO255"/>
  <c r="BM255"/>
  <c r="Y255"/>
  <c r="P255"/>
  <c r="BP254"/>
  <c r="BO254"/>
  <c r="BN254"/>
  <c r="BM254"/>
  <c r="Z254"/>
  <c r="Y254"/>
  <c r="P254"/>
  <c r="BO253"/>
  <c r="BM253"/>
  <c r="Y253"/>
  <c r="BP253" s="1"/>
  <c r="P253"/>
  <c r="BO252"/>
  <c r="BM252"/>
  <c r="Y252"/>
  <c r="P252"/>
  <c r="BP251"/>
  <c r="BO251"/>
  <c r="BN251"/>
  <c r="BM251"/>
  <c r="Z251"/>
  <c r="Y251"/>
  <c r="P251"/>
  <c r="X249"/>
  <c r="X248"/>
  <c r="BO247"/>
  <c r="BM247"/>
  <c r="Y247"/>
  <c r="Y248" s="1"/>
  <c r="P247"/>
  <c r="X245"/>
  <c r="X244"/>
  <c r="BO243"/>
  <c r="BM243"/>
  <c r="Z243"/>
  <c r="Y243"/>
  <c r="P243"/>
  <c r="BO242"/>
  <c r="BM242"/>
  <c r="Y242"/>
  <c r="P242"/>
  <c r="X240"/>
  <c r="X239"/>
  <c r="BO238"/>
  <c r="BM238"/>
  <c r="Y238"/>
  <c r="P238"/>
  <c r="BO237"/>
  <c r="BM237"/>
  <c r="Y237"/>
  <c r="Z237" s="1"/>
  <c r="P237"/>
  <c r="BO236"/>
  <c r="BM236"/>
  <c r="Z236"/>
  <c r="Y236"/>
  <c r="BN236" s="1"/>
  <c r="P236"/>
  <c r="BO235"/>
  <c r="BM235"/>
  <c r="Y235"/>
  <c r="P235"/>
  <c r="BO234"/>
  <c r="BM234"/>
  <c r="Y234"/>
  <c r="P234"/>
  <c r="BO233"/>
  <c r="BM233"/>
  <c r="Z233"/>
  <c r="Y233"/>
  <c r="BP233" s="1"/>
  <c r="P233"/>
  <c r="BO232"/>
  <c r="BM232"/>
  <c r="Y232"/>
  <c r="P232"/>
  <c r="BO231"/>
  <c r="BM231"/>
  <c r="Y231"/>
  <c r="P231"/>
  <c r="X228"/>
  <c r="X227"/>
  <c r="BO226"/>
  <c r="BM226"/>
  <c r="Y226"/>
  <c r="Z226" s="1"/>
  <c r="P226"/>
  <c r="BP225"/>
  <c r="BO225"/>
  <c r="BM225"/>
  <c r="Y225"/>
  <c r="P225"/>
  <c r="X223"/>
  <c r="X222"/>
  <c r="BP221"/>
  <c r="BO221"/>
  <c r="BN221"/>
  <c r="BM221"/>
  <c r="Z221"/>
  <c r="Y221"/>
  <c r="P221"/>
  <c r="BO220"/>
  <c r="BM220"/>
  <c r="Y220"/>
  <c r="BP220" s="1"/>
  <c r="P220"/>
  <c r="BO219"/>
  <c r="BM219"/>
  <c r="Y219"/>
  <c r="BP219" s="1"/>
  <c r="P219"/>
  <c r="BP218"/>
  <c r="BO218"/>
  <c r="BN218"/>
  <c r="BM218"/>
  <c r="Z218"/>
  <c r="Y218"/>
  <c r="P218"/>
  <c r="BO217"/>
  <c r="BM217"/>
  <c r="Y217"/>
  <c r="P217"/>
  <c r="BO216"/>
  <c r="BM216"/>
  <c r="Y216"/>
  <c r="Z216" s="1"/>
  <c r="P216"/>
  <c r="BP215"/>
  <c r="BO215"/>
  <c r="BM215"/>
  <c r="Y215"/>
  <c r="P215"/>
  <c r="BO214"/>
  <c r="BM214"/>
  <c r="Y214"/>
  <c r="P214"/>
  <c r="BP213"/>
  <c r="BO213"/>
  <c r="BN213"/>
  <c r="BM213"/>
  <c r="Z213"/>
  <c r="Y213"/>
  <c r="P213"/>
  <c r="X211"/>
  <c r="X210"/>
  <c r="BO209"/>
  <c r="BM209"/>
  <c r="Y209"/>
  <c r="BP209" s="1"/>
  <c r="P209"/>
  <c r="BO208"/>
  <c r="BM208"/>
  <c r="Y208"/>
  <c r="P208"/>
  <c r="BO207"/>
  <c r="BM207"/>
  <c r="Y207"/>
  <c r="P207"/>
  <c r="BO206"/>
  <c r="BM206"/>
  <c r="Y206"/>
  <c r="Z206" s="1"/>
  <c r="P206"/>
  <c r="BO205"/>
  <c r="BM205"/>
  <c r="Y205"/>
  <c r="BN205" s="1"/>
  <c r="P205"/>
  <c r="BO204"/>
  <c r="BM204"/>
  <c r="Y204"/>
  <c r="P204"/>
  <c r="BO203"/>
  <c r="BM203"/>
  <c r="Y203"/>
  <c r="P203"/>
  <c r="BO202"/>
  <c r="BM202"/>
  <c r="Y202"/>
  <c r="Z202" s="1"/>
  <c r="P202"/>
  <c r="X200"/>
  <c r="X199"/>
  <c r="BO198"/>
  <c r="BM198"/>
  <c r="Y198"/>
  <c r="P198"/>
  <c r="BO197"/>
  <c r="BM197"/>
  <c r="Y197"/>
  <c r="P197"/>
  <c r="X195"/>
  <c r="X194"/>
  <c r="BO193"/>
  <c r="BM193"/>
  <c r="Y193"/>
  <c r="BP193" s="1"/>
  <c r="P193"/>
  <c r="BO192"/>
  <c r="BM192"/>
  <c r="Z192"/>
  <c r="Y192"/>
  <c r="P192"/>
  <c r="X189"/>
  <c r="X188"/>
  <c r="BO187"/>
  <c r="BM187"/>
  <c r="Y187"/>
  <c r="P187"/>
  <c r="X185"/>
  <c r="X184"/>
  <c r="BO183"/>
  <c r="BM183"/>
  <c r="Y183"/>
  <c r="Z183" s="1"/>
  <c r="P183"/>
  <c r="BO182"/>
  <c r="BM182"/>
  <c r="Y182"/>
  <c r="BN182" s="1"/>
  <c r="P182"/>
  <c r="BO181"/>
  <c r="BM181"/>
  <c r="Y181"/>
  <c r="Y184" s="1"/>
  <c r="P181"/>
  <c r="X179"/>
  <c r="X178"/>
  <c r="BO177"/>
  <c r="BM177"/>
  <c r="Y177"/>
  <c r="BP177" s="1"/>
  <c r="P177"/>
  <c r="BO176"/>
  <c r="BM176"/>
  <c r="Y176"/>
  <c r="BP176" s="1"/>
  <c r="P176"/>
  <c r="BP175"/>
  <c r="BO175"/>
  <c r="BN175"/>
  <c r="BM175"/>
  <c r="Z175"/>
  <c r="Y175"/>
  <c r="P175"/>
  <c r="BO174"/>
  <c r="BM174"/>
  <c r="Y174"/>
  <c r="P174"/>
  <c r="BO173"/>
  <c r="BM173"/>
  <c r="Y173"/>
  <c r="Z173" s="1"/>
  <c r="P173"/>
  <c r="BO172"/>
  <c r="BM172"/>
  <c r="Y172"/>
  <c r="BN172" s="1"/>
  <c r="P172"/>
  <c r="BO171"/>
  <c r="BM171"/>
  <c r="Y171"/>
  <c r="P171"/>
  <c r="BO170"/>
  <c r="BM170"/>
  <c r="Y170"/>
  <c r="BP170" s="1"/>
  <c r="P170"/>
  <c r="BO169"/>
  <c r="BM169"/>
  <c r="Y169"/>
  <c r="BP169" s="1"/>
  <c r="P169"/>
  <c r="X167"/>
  <c r="X166"/>
  <c r="BO165"/>
  <c r="BM165"/>
  <c r="Y165"/>
  <c r="Y167" s="1"/>
  <c r="P165"/>
  <c r="X161"/>
  <c r="X160"/>
  <c r="BO159"/>
  <c r="BM159"/>
  <c r="Y159"/>
  <c r="BN159" s="1"/>
  <c r="P159"/>
  <c r="BO158"/>
  <c r="BM158"/>
  <c r="Y158"/>
  <c r="BP158" s="1"/>
  <c r="P158"/>
  <c r="BO157"/>
  <c r="BM157"/>
  <c r="Y157"/>
  <c r="BN157" s="1"/>
  <c r="P157"/>
  <c r="X155"/>
  <c r="X154"/>
  <c r="BO153"/>
  <c r="BM153"/>
  <c r="Y153"/>
  <c r="Y154" s="1"/>
  <c r="P153"/>
  <c r="X150"/>
  <c r="X149"/>
  <c r="BO148"/>
  <c r="BM148"/>
  <c r="Y148"/>
  <c r="Z148" s="1"/>
  <c r="P148"/>
  <c r="BO147"/>
  <c r="BM147"/>
  <c r="Y147"/>
  <c r="BN147" s="1"/>
  <c r="P147"/>
  <c r="X145"/>
  <c r="X144"/>
  <c r="BO143"/>
  <c r="BM143"/>
  <c r="Y143"/>
  <c r="BP143" s="1"/>
  <c r="P143"/>
  <c r="BO142"/>
  <c r="BM142"/>
  <c r="Y142"/>
  <c r="BP142" s="1"/>
  <c r="P142"/>
  <c r="X140"/>
  <c r="X139"/>
  <c r="BO138"/>
  <c r="BM138"/>
  <c r="Y138"/>
  <c r="BN138" s="1"/>
  <c r="P138"/>
  <c r="BO137"/>
  <c r="BM137"/>
  <c r="Y137"/>
  <c r="G546" s="1"/>
  <c r="P137"/>
  <c r="X134"/>
  <c r="X133"/>
  <c r="BO132"/>
  <c r="BM132"/>
  <c r="Z132"/>
  <c r="Y132"/>
  <c r="BP132" s="1"/>
  <c r="P132"/>
  <c r="BO131"/>
  <c r="BM131"/>
  <c r="Z131"/>
  <c r="Z133" s="1"/>
  <c r="Y131"/>
  <c r="BN131" s="1"/>
  <c r="P131"/>
  <c r="X129"/>
  <c r="X128"/>
  <c r="BO127"/>
  <c r="BM127"/>
  <c r="Y127"/>
  <c r="BP127" s="1"/>
  <c r="P127"/>
  <c r="BO126"/>
  <c r="BM126"/>
  <c r="Y126"/>
  <c r="P126"/>
  <c r="BO125"/>
  <c r="BM125"/>
  <c r="Y125"/>
  <c r="Z125" s="1"/>
  <c r="P125"/>
  <c r="BO124"/>
  <c r="BM124"/>
  <c r="Z124"/>
  <c r="Y124"/>
  <c r="BN124" s="1"/>
  <c r="P124"/>
  <c r="BO123"/>
  <c r="BM123"/>
  <c r="Y123"/>
  <c r="Z123" s="1"/>
  <c r="P123"/>
  <c r="BO122"/>
  <c r="BM122"/>
  <c r="Y122"/>
  <c r="BP122" s="1"/>
  <c r="P122"/>
  <c r="BO121"/>
  <c r="BM121"/>
  <c r="Y121"/>
  <c r="BN121" s="1"/>
  <c r="P121"/>
  <c r="X119"/>
  <c r="X118"/>
  <c r="BP117"/>
  <c r="BO117"/>
  <c r="BN117"/>
  <c r="BM117"/>
  <c r="Z117"/>
  <c r="Y117"/>
  <c r="P117"/>
  <c r="BO116"/>
  <c r="BM116"/>
  <c r="Y116"/>
  <c r="P116"/>
  <c r="BO115"/>
  <c r="BM115"/>
  <c r="Y115"/>
  <c r="Z115" s="1"/>
  <c r="P115"/>
  <c r="X113"/>
  <c r="X112"/>
  <c r="BO111"/>
  <c r="BM111"/>
  <c r="Z111"/>
  <c r="Y111"/>
  <c r="P111"/>
  <c r="BO110"/>
  <c r="BM110"/>
  <c r="Y110"/>
  <c r="BP110" s="1"/>
  <c r="P110"/>
  <c r="BO109"/>
  <c r="BM109"/>
  <c r="Y109"/>
  <c r="BP109" s="1"/>
  <c r="P109"/>
  <c r="BO108"/>
  <c r="BM108"/>
  <c r="Y108"/>
  <c r="Z108" s="1"/>
  <c r="P108"/>
  <c r="X105"/>
  <c r="X104"/>
  <c r="BO103"/>
  <c r="BM103"/>
  <c r="Y103"/>
  <c r="P103"/>
  <c r="BO102"/>
  <c r="BM102"/>
  <c r="Z102"/>
  <c r="Y102"/>
  <c r="BN102" s="1"/>
  <c r="P102"/>
  <c r="BO101"/>
  <c r="BM101"/>
  <c r="Y101"/>
  <c r="BP101" s="1"/>
  <c r="P101"/>
  <c r="BO100"/>
  <c r="BM100"/>
  <c r="Y100"/>
  <c r="BP100" s="1"/>
  <c r="P100"/>
  <c r="BP99"/>
  <c r="BO99"/>
  <c r="BN99"/>
  <c r="BM99"/>
  <c r="Z99"/>
  <c r="Y99"/>
  <c r="P99"/>
  <c r="BO98"/>
  <c r="BM98"/>
  <c r="Y98"/>
  <c r="BP98" s="1"/>
  <c r="P98"/>
  <c r="BO97"/>
  <c r="BM97"/>
  <c r="Z97"/>
  <c r="Y97"/>
  <c r="BO96"/>
  <c r="BM96"/>
  <c r="Y96"/>
  <c r="BP96" s="1"/>
  <c r="P96"/>
  <c r="X94"/>
  <c r="X93"/>
  <c r="BO92"/>
  <c r="BM92"/>
  <c r="Y92"/>
  <c r="BP92" s="1"/>
  <c r="P92"/>
  <c r="BP91"/>
  <c r="BO91"/>
  <c r="BN91"/>
  <c r="BM91"/>
  <c r="Z91"/>
  <c r="Y91"/>
  <c r="P91"/>
  <c r="BO90"/>
  <c r="BM90"/>
  <c r="Y90"/>
  <c r="P90"/>
  <c r="X87"/>
  <c r="X86"/>
  <c r="BO85"/>
  <c r="BM85"/>
  <c r="Y85"/>
  <c r="BP85" s="1"/>
  <c r="P85"/>
  <c r="BO84"/>
  <c r="BM84"/>
  <c r="Y84"/>
  <c r="BN84" s="1"/>
  <c r="P84"/>
  <c r="X82"/>
  <c r="X81"/>
  <c r="BO80"/>
  <c r="BM80"/>
  <c r="Y80"/>
  <c r="BP80" s="1"/>
  <c r="P80"/>
  <c r="BP79"/>
  <c r="BO79"/>
  <c r="BN79"/>
  <c r="BM79"/>
  <c r="Z79"/>
  <c r="Y79"/>
  <c r="P79"/>
  <c r="BO78"/>
  <c r="BM78"/>
  <c r="Y78"/>
  <c r="BN78" s="1"/>
  <c r="P78"/>
  <c r="BO77"/>
  <c r="BM77"/>
  <c r="Y77"/>
  <c r="P77"/>
  <c r="BO76"/>
  <c r="BM76"/>
  <c r="Y76"/>
  <c r="BN76" s="1"/>
  <c r="P76"/>
  <c r="BO75"/>
  <c r="BM75"/>
  <c r="Y75"/>
  <c r="P75"/>
  <c r="X73"/>
  <c r="X72"/>
  <c r="BO71"/>
  <c r="BN71"/>
  <c r="BM71"/>
  <c r="Z71"/>
  <c r="Y71"/>
  <c r="BP71" s="1"/>
  <c r="P71"/>
  <c r="BO70"/>
  <c r="BM70"/>
  <c r="Y70"/>
  <c r="BP70" s="1"/>
  <c r="P70"/>
  <c r="BO69"/>
  <c r="BM69"/>
  <c r="Y69"/>
  <c r="Y73" s="1"/>
  <c r="P69"/>
  <c r="X67"/>
  <c r="X66"/>
  <c r="BO65"/>
  <c r="BM65"/>
  <c r="Y65"/>
  <c r="BN65" s="1"/>
  <c r="P65"/>
  <c r="BO64"/>
  <c r="BM64"/>
  <c r="Y64"/>
  <c r="Z64" s="1"/>
  <c r="P64"/>
  <c r="BP63"/>
  <c r="BO63"/>
  <c r="BN63"/>
  <c r="BM63"/>
  <c r="Z63"/>
  <c r="Y63"/>
  <c r="P63"/>
  <c r="BO62"/>
  <c r="BM62"/>
  <c r="Y62"/>
  <c r="P62"/>
  <c r="X60"/>
  <c r="X59"/>
  <c r="BO58"/>
  <c r="BM58"/>
  <c r="Y58"/>
  <c r="BP58" s="1"/>
  <c r="P58"/>
  <c r="BO57"/>
  <c r="BM57"/>
  <c r="Y57"/>
  <c r="P57"/>
  <c r="BO56"/>
  <c r="BM56"/>
  <c r="Y56"/>
  <c r="Z56" s="1"/>
  <c r="P56"/>
  <c r="BO55"/>
  <c r="BM55"/>
  <c r="Y55"/>
  <c r="BN55" s="1"/>
  <c r="P55"/>
  <c r="BO54"/>
  <c r="BM54"/>
  <c r="Y54"/>
  <c r="Z54" s="1"/>
  <c r="P54"/>
  <c r="BO53"/>
  <c r="BN53"/>
  <c r="BM53"/>
  <c r="Y53"/>
  <c r="BP53" s="1"/>
  <c r="P53"/>
  <c r="X50"/>
  <c r="X49"/>
  <c r="BO48"/>
  <c r="BM48"/>
  <c r="Y48"/>
  <c r="P48"/>
  <c r="X46"/>
  <c r="X45"/>
  <c r="BO44"/>
  <c r="BM44"/>
  <c r="Y44"/>
  <c r="P44"/>
  <c r="BO43"/>
  <c r="BM43"/>
  <c r="Y43"/>
  <c r="BN43" s="1"/>
  <c r="P43"/>
  <c r="BO42"/>
  <c r="BM42"/>
  <c r="Y42"/>
  <c r="BP42" s="1"/>
  <c r="P42"/>
  <c r="BO41"/>
  <c r="BM41"/>
  <c r="Y41"/>
  <c r="P41"/>
  <c r="Y37"/>
  <c r="X37"/>
  <c r="X36"/>
  <c r="BO35"/>
  <c r="BM35"/>
  <c r="Y35"/>
  <c r="Y36" s="1"/>
  <c r="P35"/>
  <c r="X33"/>
  <c r="X32"/>
  <c r="BO31"/>
  <c r="BM31"/>
  <c r="Y31"/>
  <c r="Z31" s="1"/>
  <c r="P31"/>
  <c r="BO30"/>
  <c r="BM30"/>
  <c r="Z30"/>
  <c r="Y30"/>
  <c r="BN30" s="1"/>
  <c r="P30"/>
  <c r="BO29"/>
  <c r="BM29"/>
  <c r="Y29"/>
  <c r="Z29" s="1"/>
  <c r="P29"/>
  <c r="BO28"/>
  <c r="BM28"/>
  <c r="Y28"/>
  <c r="BP28" s="1"/>
  <c r="P28"/>
  <c r="BO27"/>
  <c r="BM27"/>
  <c r="Z27"/>
  <c r="Y27"/>
  <c r="BP27" s="1"/>
  <c r="P27"/>
  <c r="BO26"/>
  <c r="BM26"/>
  <c r="Y26"/>
  <c r="BP26" s="1"/>
  <c r="P26"/>
  <c r="X24"/>
  <c r="X23"/>
  <c r="BO22"/>
  <c r="BM22"/>
  <c r="Y22"/>
  <c r="H10"/>
  <c r="A9"/>
  <c r="F9" s="1"/>
  <c r="D7"/>
  <c r="Q6"/>
  <c r="P2"/>
  <c r="Z205" l="1"/>
  <c r="BN96"/>
  <c r="Z96"/>
  <c r="BN360"/>
  <c r="Z360"/>
  <c r="Z53"/>
  <c r="BP371"/>
  <c r="Z169"/>
  <c r="BN58"/>
  <c r="Z58"/>
  <c r="Z369"/>
  <c r="Y66"/>
  <c r="Z65"/>
  <c r="H9"/>
  <c r="A10"/>
  <c r="Y32"/>
  <c r="BP55"/>
  <c r="BN56"/>
  <c r="Y67"/>
  <c r="BP76"/>
  <c r="Y86"/>
  <c r="BN98"/>
  <c r="BN115"/>
  <c r="Y118"/>
  <c r="Y119"/>
  <c r="BP121"/>
  <c r="Y129"/>
  <c r="BN132"/>
  <c r="Y133"/>
  <c r="Y134"/>
  <c r="Z147"/>
  <c r="Y149"/>
  <c r="Y155"/>
  <c r="Z159"/>
  <c r="Z165"/>
  <c r="Z166" s="1"/>
  <c r="BN165"/>
  <c r="BP165"/>
  <c r="Y166"/>
  <c r="Z170"/>
  <c r="BN170"/>
  <c r="BP172"/>
  <c r="BN173"/>
  <c r="BN177"/>
  <c r="BP182"/>
  <c r="BN183"/>
  <c r="Y188"/>
  <c r="Y189"/>
  <c r="Y200"/>
  <c r="Y199"/>
  <c r="BP198"/>
  <c r="BN198"/>
  <c r="Z198"/>
  <c r="BP208"/>
  <c r="BN208"/>
  <c r="Z208"/>
  <c r="BN216"/>
  <c r="BN220"/>
  <c r="BN225"/>
  <c r="Y227"/>
  <c r="Z225"/>
  <c r="K546"/>
  <c r="BP232"/>
  <c r="BN232"/>
  <c r="Z232"/>
  <c r="BP242"/>
  <c r="BN242"/>
  <c r="Z242"/>
  <c r="Z244" s="1"/>
  <c r="BP247"/>
  <c r="BN253"/>
  <c r="BN260"/>
  <c r="BN264"/>
  <c r="BN270"/>
  <c r="Z270"/>
  <c r="P546"/>
  <c r="Y287"/>
  <c r="Y286"/>
  <c r="BP285"/>
  <c r="BN285"/>
  <c r="Z285"/>
  <c r="Z286" s="1"/>
  <c r="BP311"/>
  <c r="BN311"/>
  <c r="Z311"/>
  <c r="BN335"/>
  <c r="Z335"/>
  <c r="BP366"/>
  <c r="BN366"/>
  <c r="Z366"/>
  <c r="BP372"/>
  <c r="BN372"/>
  <c r="Z372"/>
  <c r="BN404"/>
  <c r="BP421"/>
  <c r="BN421"/>
  <c r="Z421"/>
  <c r="BN428"/>
  <c r="BP428"/>
  <c r="BP434"/>
  <c r="BN434"/>
  <c r="Z434"/>
  <c r="Z546"/>
  <c r="Y448"/>
  <c r="Z446"/>
  <c r="Z447" s="1"/>
  <c r="BP446"/>
  <c r="J9"/>
  <c r="Z26"/>
  <c r="BN26"/>
  <c r="Z28"/>
  <c r="BN28"/>
  <c r="BP30"/>
  <c r="BN31"/>
  <c r="BP43"/>
  <c r="Z55"/>
  <c r="Z62"/>
  <c r="Z66" s="1"/>
  <c r="BP64"/>
  <c r="BP65"/>
  <c r="Z69"/>
  <c r="BN69"/>
  <c r="BP69"/>
  <c r="Z76"/>
  <c r="BP78"/>
  <c r="Z92"/>
  <c r="Z100"/>
  <c r="BN109"/>
  <c r="Z110"/>
  <c r="BN110"/>
  <c r="Z121"/>
  <c r="Z122"/>
  <c r="BN122"/>
  <c r="BP124"/>
  <c r="BN125"/>
  <c r="Z127"/>
  <c r="BN127"/>
  <c r="BP131"/>
  <c r="BP138"/>
  <c r="BN142"/>
  <c r="Z143"/>
  <c r="BN143"/>
  <c r="Y144"/>
  <c r="Y145"/>
  <c r="BP147"/>
  <c r="BN148"/>
  <c r="BP159"/>
  <c r="Z172"/>
  <c r="BN181"/>
  <c r="Z182"/>
  <c r="Z187"/>
  <c r="Z188" s="1"/>
  <c r="BP203"/>
  <c r="BN203"/>
  <c r="Z203"/>
  <c r="BN215"/>
  <c r="Z215"/>
  <c r="Z227"/>
  <c r="BN226"/>
  <c r="BP234"/>
  <c r="BN234"/>
  <c r="Z234"/>
  <c r="Y249"/>
  <c r="Z247"/>
  <c r="Z248" s="1"/>
  <c r="BN271"/>
  <c r="BN273"/>
  <c r="BP273"/>
  <c r="BP279"/>
  <c r="BN279"/>
  <c r="Z279"/>
  <c r="Y302"/>
  <c r="BP299"/>
  <c r="BN299"/>
  <c r="Z299"/>
  <c r="BP321"/>
  <c r="BN321"/>
  <c r="Z321"/>
  <c r="BP328"/>
  <c r="BN328"/>
  <c r="Z328"/>
  <c r="BN330"/>
  <c r="BN336"/>
  <c r="BP341"/>
  <c r="BN341"/>
  <c r="Z341"/>
  <c r="BN391"/>
  <c r="BP391"/>
  <c r="BN392"/>
  <c r="Z392"/>
  <c r="BP392"/>
  <c r="BN457"/>
  <c r="Z457"/>
  <c r="BP457"/>
  <c r="BP466"/>
  <c r="BN466"/>
  <c r="Z466"/>
  <c r="BN485"/>
  <c r="BP485"/>
  <c r="BN502"/>
  <c r="BP511"/>
  <c r="BN511"/>
  <c r="Z511"/>
  <c r="BP526"/>
  <c r="BN526"/>
  <c r="Z526"/>
  <c r="BP205"/>
  <c r="BN206"/>
  <c r="BP236"/>
  <c r="BN237"/>
  <c r="Y245"/>
  <c r="Y307"/>
  <c r="BN313"/>
  <c r="BP313"/>
  <c r="BP314"/>
  <c r="BN320"/>
  <c r="Y332"/>
  <c r="BN326"/>
  <c r="Y338"/>
  <c r="BN334"/>
  <c r="Y337"/>
  <c r="BP340"/>
  <c r="BN343"/>
  <c r="BP343"/>
  <c r="BN359"/>
  <c r="BP359"/>
  <c r="BN381"/>
  <c r="BN394"/>
  <c r="BP394"/>
  <c r="Y406"/>
  <c r="Y405"/>
  <c r="BN402"/>
  <c r="BP402"/>
  <c r="BN403"/>
  <c r="Z403"/>
  <c r="Y409"/>
  <c r="Y410"/>
  <c r="BP419"/>
  <c r="BN419"/>
  <c r="Z419"/>
  <c r="BN441"/>
  <c r="Z441"/>
  <c r="BN459"/>
  <c r="BN462"/>
  <c r="BP462"/>
  <c r="BP463"/>
  <c r="BN463"/>
  <c r="Z463"/>
  <c r="BP468"/>
  <c r="BN468"/>
  <c r="Z468"/>
  <c r="BN475"/>
  <c r="BP475"/>
  <c r="BP480"/>
  <c r="BN480"/>
  <c r="Z480"/>
  <c r="BP490"/>
  <c r="BN490"/>
  <c r="Z490"/>
  <c r="BP510"/>
  <c r="BN510"/>
  <c r="Z510"/>
  <c r="BN527"/>
  <c r="Z527"/>
  <c r="U546"/>
  <c r="BN368"/>
  <c r="BP368"/>
  <c r="BP369"/>
  <c r="BN398"/>
  <c r="BN415"/>
  <c r="BP415"/>
  <c r="BP416"/>
  <c r="BP422"/>
  <c r="Y546"/>
  <c r="BN433"/>
  <c r="Y435"/>
  <c r="Y436"/>
  <c r="BP438"/>
  <c r="BN439"/>
  <c r="BP469"/>
  <c r="Y488"/>
  <c r="BN479"/>
  <c r="BN482"/>
  <c r="BP482"/>
  <c r="BN492"/>
  <c r="BP492"/>
  <c r="Y513"/>
  <c r="BP509"/>
  <c r="Y512"/>
  <c r="BN516"/>
  <c r="Y523"/>
  <c r="BN521"/>
  <c r="Y529"/>
  <c r="Y530"/>
  <c r="Y113"/>
  <c r="Y112"/>
  <c r="F546"/>
  <c r="BP108"/>
  <c r="BP111"/>
  <c r="BN111"/>
  <c r="Y194"/>
  <c r="J546"/>
  <c r="BP192"/>
  <c r="BN192"/>
  <c r="Y195"/>
  <c r="Y282"/>
  <c r="BP278"/>
  <c r="Y281"/>
  <c r="BN278"/>
  <c r="Z278"/>
  <c r="Z281" s="1"/>
  <c r="O546"/>
  <c r="Y296"/>
  <c r="Y295"/>
  <c r="BP294"/>
  <c r="Q546"/>
  <c r="BP461"/>
  <c r="BN461"/>
  <c r="Z461"/>
  <c r="Y222"/>
  <c r="Y351"/>
  <c r="BP347"/>
  <c r="Y350"/>
  <c r="BN347"/>
  <c r="Z347"/>
  <c r="Y374"/>
  <c r="V546"/>
  <c r="Y373"/>
  <c r="BP367"/>
  <c r="BN367"/>
  <c r="BP382"/>
  <c r="BN382"/>
  <c r="Z382"/>
  <c r="Z383" s="1"/>
  <c r="AB546"/>
  <c r="Y471"/>
  <c r="Y470"/>
  <c r="BP458"/>
  <c r="Z458"/>
  <c r="Y493"/>
  <c r="BP491"/>
  <c r="BN491"/>
  <c r="Z491"/>
  <c r="Z493" s="1"/>
  <c r="Y494"/>
  <c r="BP44"/>
  <c r="BN44"/>
  <c r="Z44"/>
  <c r="BP174"/>
  <c r="BN174"/>
  <c r="Z174"/>
  <c r="BP207"/>
  <c r="BN207"/>
  <c r="Z207"/>
  <c r="Z219"/>
  <c r="Z367"/>
  <c r="Y46"/>
  <c r="Y45"/>
  <c r="C546"/>
  <c r="BP41"/>
  <c r="BP57"/>
  <c r="BN57"/>
  <c r="Z57"/>
  <c r="BN92"/>
  <c r="BN108"/>
  <c r="BN294"/>
  <c r="BN458"/>
  <c r="Y179"/>
  <c r="BP171"/>
  <c r="Z171"/>
  <c r="BP204"/>
  <c r="Z204"/>
  <c r="BN219"/>
  <c r="BP238"/>
  <c r="BN238"/>
  <c r="Z238"/>
  <c r="Y257"/>
  <c r="Y256"/>
  <c r="BP252"/>
  <c r="BP255"/>
  <c r="BN255"/>
  <c r="X546"/>
  <c r="BP414"/>
  <c r="BN414"/>
  <c r="Y424"/>
  <c r="Z252"/>
  <c r="Z255"/>
  <c r="Y344"/>
  <c r="BP342"/>
  <c r="BN342"/>
  <c r="Y345"/>
  <c r="Z414"/>
  <c r="BP503"/>
  <c r="BN503"/>
  <c r="Z503"/>
  <c r="Y506"/>
  <c r="BN41"/>
  <c r="BN54"/>
  <c r="BN171"/>
  <c r="BN204"/>
  <c r="BP235"/>
  <c r="Z235"/>
  <c r="Y274"/>
  <c r="BP272"/>
  <c r="BN272"/>
  <c r="Z272"/>
  <c r="Z274" s="1"/>
  <c r="M546"/>
  <c r="BP327"/>
  <c r="BN327"/>
  <c r="Z327"/>
  <c r="Z342"/>
  <c r="Z344" s="1"/>
  <c r="BN252"/>
  <c r="Y316"/>
  <c r="BP312"/>
  <c r="BN312"/>
  <c r="Y379"/>
  <c r="Y378"/>
  <c r="BP377"/>
  <c r="BN377"/>
  <c r="BP126"/>
  <c r="BN126"/>
  <c r="Z126"/>
  <c r="Z128" s="1"/>
  <c r="BP77"/>
  <c r="BN77"/>
  <c r="Z77"/>
  <c r="Y50"/>
  <c r="Y49"/>
  <c r="BP48"/>
  <c r="Y105"/>
  <c r="Y185"/>
  <c r="BP181"/>
  <c r="Z181"/>
  <c r="Z184" s="1"/>
  <c r="BP217"/>
  <c r="BN217"/>
  <c r="Z217"/>
  <c r="BN235"/>
  <c r="Z312"/>
  <c r="Z377"/>
  <c r="Z378" s="1"/>
  <c r="BP123"/>
  <c r="I546"/>
  <c r="Y266"/>
  <c r="Y425"/>
  <c r="X538"/>
  <c r="Y24"/>
  <c r="Y23"/>
  <c r="BP22"/>
  <c r="B546"/>
  <c r="BN22"/>
  <c r="Z22"/>
  <c r="Z23" s="1"/>
  <c r="Z41"/>
  <c r="Y211"/>
  <c r="Y223"/>
  <c r="BP214"/>
  <c r="Z214"/>
  <c r="Z263"/>
  <c r="X537"/>
  <c r="X540"/>
  <c r="X536"/>
  <c r="Z48"/>
  <c r="Z49" s="1"/>
  <c r="Z32"/>
  <c r="BP116"/>
  <c r="BN116"/>
  <c r="Z116"/>
  <c r="Z118" s="1"/>
  <c r="BP197"/>
  <c r="BN197"/>
  <c r="Z197"/>
  <c r="Z199" s="1"/>
  <c r="BN214"/>
  <c r="BN263"/>
  <c r="Y324"/>
  <c r="Y323"/>
  <c r="BP319"/>
  <c r="BP322"/>
  <c r="BN322"/>
  <c r="BP349"/>
  <c r="Z349"/>
  <c r="Y487"/>
  <c r="BP481"/>
  <c r="BN481"/>
  <c r="BN123"/>
  <c r="Y82"/>
  <c r="BN48"/>
  <c r="BN29"/>
  <c r="Y81"/>
  <c r="Z149"/>
  <c r="Y317"/>
  <c r="Z319"/>
  <c r="Z322"/>
  <c r="Z481"/>
  <c r="BP90"/>
  <c r="E546"/>
  <c r="Y94"/>
  <c r="Y93"/>
  <c r="BN90"/>
  <c r="Z90"/>
  <c r="Z93" s="1"/>
  <c r="BP54"/>
  <c r="BP103"/>
  <c r="BN103"/>
  <c r="Z103"/>
  <c r="Z43"/>
  <c r="Y59"/>
  <c r="Y104"/>
  <c r="BP97"/>
  <c r="Z176"/>
  <c r="Z209"/>
  <c r="BN280"/>
  <c r="BN349"/>
  <c r="BP84"/>
  <c r="Y87"/>
  <c r="D546"/>
  <c r="BN64"/>
  <c r="Y128"/>
  <c r="Y161"/>
  <c r="BP157"/>
  <c r="Y160"/>
  <c r="BP300"/>
  <c r="R546"/>
  <c r="Z300"/>
  <c r="Z301" s="1"/>
  <c r="BN319"/>
  <c r="BP440"/>
  <c r="BN440"/>
  <c r="Z440"/>
  <c r="Z442" s="1"/>
  <c r="Z512"/>
  <c r="BP102"/>
  <c r="Z84"/>
  <c r="BP29"/>
  <c r="Z157"/>
  <c r="Z160" s="1"/>
  <c r="BN176"/>
  <c r="BN209"/>
  <c r="BP261"/>
  <c r="Y267"/>
  <c r="BN261"/>
  <c r="Z261"/>
  <c r="L546"/>
  <c r="Y60"/>
  <c r="BN97"/>
  <c r="BN100"/>
  <c r="BN300"/>
  <c r="BP329"/>
  <c r="Z329"/>
  <c r="Z521"/>
  <c r="Z522" s="1"/>
  <c r="F10"/>
  <c r="BP31"/>
  <c r="BP56"/>
  <c r="BP115"/>
  <c r="BP125"/>
  <c r="Y139"/>
  <c r="BP148"/>
  <c r="BP173"/>
  <c r="BP183"/>
  <c r="BP206"/>
  <c r="BP216"/>
  <c r="BP226"/>
  <c r="BP237"/>
  <c r="BN247"/>
  <c r="BP260"/>
  <c r="BP271"/>
  <c r="Y275"/>
  <c r="Y306"/>
  <c r="BP326"/>
  <c r="Z334"/>
  <c r="Z337" s="1"/>
  <c r="BP336"/>
  <c r="BP381"/>
  <c r="Y395"/>
  <c r="Z402"/>
  <c r="Z405" s="1"/>
  <c r="BP404"/>
  <c r="Y429"/>
  <c r="BP439"/>
  <c r="Y476"/>
  <c r="BP502"/>
  <c r="Z516"/>
  <c r="Y72"/>
  <c r="Y140"/>
  <c r="Y396"/>
  <c r="Y430"/>
  <c r="Y477"/>
  <c r="Z496"/>
  <c r="Z497" s="1"/>
  <c r="BP521"/>
  <c r="Z533"/>
  <c r="Z534" s="1"/>
  <c r="BP334"/>
  <c r="S546"/>
  <c r="Y33"/>
  <c r="Y228"/>
  <c r="Z289"/>
  <c r="Z290" s="1"/>
  <c r="Z315"/>
  <c r="Z358"/>
  <c r="Z361" s="1"/>
  <c r="Z370"/>
  <c r="Z393"/>
  <c r="Z417"/>
  <c r="Z427"/>
  <c r="Z464"/>
  <c r="Z474"/>
  <c r="Z484"/>
  <c r="BN496"/>
  <c r="Y522"/>
  <c r="BN533"/>
  <c r="T546"/>
  <c r="Z137"/>
  <c r="Y150"/>
  <c r="Y210"/>
  <c r="BN27"/>
  <c r="BN62"/>
  <c r="Z98"/>
  <c r="Z109"/>
  <c r="Z112" s="1"/>
  <c r="Z142"/>
  <c r="Z144" s="1"/>
  <c r="BN169"/>
  <c r="Z177"/>
  <c r="BN202"/>
  <c r="Z220"/>
  <c r="BN233"/>
  <c r="BN243"/>
  <c r="Z253"/>
  <c r="Z256" s="1"/>
  <c r="Z264"/>
  <c r="Y301"/>
  <c r="Z310"/>
  <c r="Z320"/>
  <c r="Z330"/>
  <c r="Z398"/>
  <c r="Z399" s="1"/>
  <c r="Z433"/>
  <c r="Z435" s="1"/>
  <c r="BN446"/>
  <c r="Z459"/>
  <c r="Z479"/>
  <c r="Y517"/>
  <c r="BN137"/>
  <c r="BN289"/>
  <c r="BN315"/>
  <c r="BN358"/>
  <c r="Y361"/>
  <c r="BN370"/>
  <c r="BN393"/>
  <c r="BN417"/>
  <c r="BN427"/>
  <c r="BN464"/>
  <c r="BN474"/>
  <c r="BN484"/>
  <c r="BP496"/>
  <c r="BP533"/>
  <c r="Z80"/>
  <c r="BP202"/>
  <c r="Z231"/>
  <c r="Z239" s="1"/>
  <c r="BP243"/>
  <c r="Z408"/>
  <c r="Z409" s="1"/>
  <c r="W546"/>
  <c r="Z42"/>
  <c r="Z75"/>
  <c r="Z85"/>
  <c r="Z101"/>
  <c r="BP137"/>
  <c r="Z158"/>
  <c r="Z193"/>
  <c r="Z194" s="1"/>
  <c r="Y239"/>
  <c r="BP289"/>
  <c r="BP358"/>
  <c r="Y383"/>
  <c r="Y497"/>
  <c r="Y518"/>
  <c r="Y534"/>
  <c r="Z35"/>
  <c r="Z36" s="1"/>
  <c r="Z70"/>
  <c r="Z72" s="1"/>
  <c r="Z153"/>
  <c r="Z154" s="1"/>
  <c r="BN35"/>
  <c r="BN70"/>
  <c r="BN80"/>
  <c r="BN153"/>
  <c r="BN187"/>
  <c r="BN231"/>
  <c r="Y244"/>
  <c r="BP310"/>
  <c r="BP398"/>
  <c r="BN408"/>
  <c r="BN420"/>
  <c r="BP433"/>
  <c r="Y447"/>
  <c r="BN467"/>
  <c r="BP479"/>
  <c r="BN504"/>
  <c r="Z525"/>
  <c r="Z528"/>
  <c r="BP62"/>
  <c r="BN42"/>
  <c r="BN75"/>
  <c r="BN85"/>
  <c r="BN101"/>
  <c r="BN158"/>
  <c r="BN193"/>
  <c r="Y290"/>
  <c r="BP35"/>
  <c r="Z78"/>
  <c r="Z138"/>
  <c r="BP153"/>
  <c r="Y178"/>
  <c r="BP187"/>
  <c r="BP231"/>
  <c r="Y240"/>
  <c r="Z305"/>
  <c r="Z306" s="1"/>
  <c r="Y331"/>
  <c r="Z359"/>
  <c r="Z371"/>
  <c r="Y384"/>
  <c r="Z394"/>
  <c r="Y399"/>
  <c r="BP408"/>
  <c r="Z418"/>
  <c r="Z428"/>
  <c r="Z465"/>
  <c r="Z475"/>
  <c r="Z485"/>
  <c r="Z515"/>
  <c r="Z517" s="1"/>
  <c r="BN525"/>
  <c r="BN528"/>
  <c r="Y535"/>
  <c r="H546"/>
  <c r="BP75"/>
  <c r="Z326"/>
  <c r="Z502"/>
  <c r="Y505"/>
  <c r="Z210" l="1"/>
  <c r="Z487"/>
  <c r="Z59"/>
  <c r="Z476"/>
  <c r="Z395"/>
  <c r="Z86"/>
  <c r="Z424"/>
  <c r="Z178"/>
  <c r="Z373"/>
  <c r="Z104"/>
  <c r="Y537"/>
  <c r="Y538"/>
  <c r="Y540"/>
  <c r="Z470"/>
  <c r="Y536"/>
  <c r="X539"/>
  <c r="Z139"/>
  <c r="Z316"/>
  <c r="Z222"/>
  <c r="Z323"/>
  <c r="Z81"/>
  <c r="Z429"/>
  <c r="Z505"/>
  <c r="Z331"/>
  <c r="Z45"/>
  <c r="Z529"/>
  <c r="Z266"/>
  <c r="Z350"/>
  <c r="Z541" l="1"/>
  <c r="Y539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<sst xmlns="http://schemas.openxmlformats.org/spreadsheetml/2006/main" count="3969" uniqueCount="837">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</sst>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2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46"/>
  <sheetViews>
    <sheetView showGridLines="0" tabSelected="1" topLeftCell="D491" zoomScaleNormal="100" zoomScaleSheetLayoutView="100" workbookViewId="0">
      <selection activeCell="X368" sqref="X36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34" t="s">
        <v>26</v>
      </c>
      <c r="E1" s="934"/>
      <c r="F1" s="934"/>
      <c r="G1" s="14" t="s">
        <v>66</v>
      </c>
      <c r="H1" s="934" t="s">
        <v>46</v>
      </c>
      <c r="I1" s="934"/>
      <c r="J1" s="934"/>
      <c r="K1" s="934"/>
      <c r="L1" s="934"/>
      <c r="M1" s="934"/>
      <c r="N1" s="934"/>
      <c r="O1" s="934"/>
      <c r="P1" s="934"/>
      <c r="Q1" s="934"/>
      <c r="R1" s="935" t="s">
        <v>67</v>
      </c>
      <c r="S1" s="936"/>
      <c r="T1" s="93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37"/>
      <c r="R2" s="937"/>
      <c r="S2" s="937"/>
      <c r="T2" s="937"/>
      <c r="U2" s="937"/>
      <c r="V2" s="937"/>
      <c r="W2" s="93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37"/>
      <c r="Q3" s="937"/>
      <c r="R3" s="937"/>
      <c r="S3" s="937"/>
      <c r="T3" s="937"/>
      <c r="U3" s="937"/>
      <c r="V3" s="937"/>
      <c r="W3" s="93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915" t="s">
        <v>8</v>
      </c>
      <c r="B5" s="915"/>
      <c r="C5" s="915"/>
      <c r="D5" s="938"/>
      <c r="E5" s="938"/>
      <c r="F5" s="939" t="s">
        <v>14</v>
      </c>
      <c r="G5" s="939"/>
      <c r="H5" s="938"/>
      <c r="I5" s="938"/>
      <c r="J5" s="938"/>
      <c r="K5" s="938"/>
      <c r="L5" s="938"/>
      <c r="M5" s="938"/>
      <c r="N5" s="72"/>
      <c r="P5" s="27" t="s">
        <v>4</v>
      </c>
      <c r="Q5" s="940">
        <v>45806</v>
      </c>
      <c r="R5" s="940"/>
      <c r="T5" s="941" t="s">
        <v>3</v>
      </c>
      <c r="U5" s="942"/>
      <c r="V5" s="943" t="s">
        <v>823</v>
      </c>
      <c r="W5" s="944"/>
      <c r="AB5" s="59"/>
      <c r="AC5" s="59"/>
      <c r="AD5" s="59"/>
      <c r="AE5" s="59"/>
    </row>
    <row r="6" spans="1:32" s="17" customFormat="1" ht="24" customHeight="1">
      <c r="A6" s="915" t="s">
        <v>1</v>
      </c>
      <c r="B6" s="915"/>
      <c r="C6" s="915"/>
      <c r="D6" s="916" t="s">
        <v>75</v>
      </c>
      <c r="E6" s="916"/>
      <c r="F6" s="916"/>
      <c r="G6" s="916"/>
      <c r="H6" s="916"/>
      <c r="I6" s="916"/>
      <c r="J6" s="916"/>
      <c r="K6" s="916"/>
      <c r="L6" s="916"/>
      <c r="M6" s="916"/>
      <c r="N6" s="73"/>
      <c r="P6" s="27" t="s">
        <v>27</v>
      </c>
      <c r="Q6" s="917" t="str">
        <f>IF(Q5=0," ",CHOOSE(WEEKDAY(Q5,2),"Понедельник","Вторник","Среда","Четверг","Пятница","Суббота","Воскресенье"))</f>
        <v>Четверг</v>
      </c>
      <c r="R6" s="917"/>
      <c r="T6" s="918" t="s">
        <v>5</v>
      </c>
      <c r="U6" s="919"/>
      <c r="V6" s="920" t="s">
        <v>69</v>
      </c>
      <c r="W6" s="92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26" t="str">
        <f>IFERROR(VLOOKUP(DeliveryAddress,Table,3,0),1)</f>
        <v>1</v>
      </c>
      <c r="E7" s="927"/>
      <c r="F7" s="927"/>
      <c r="G7" s="927"/>
      <c r="H7" s="927"/>
      <c r="I7" s="927"/>
      <c r="J7" s="927"/>
      <c r="K7" s="927"/>
      <c r="L7" s="927"/>
      <c r="M7" s="928"/>
      <c r="N7" s="74"/>
      <c r="P7" s="29"/>
      <c r="Q7" s="48"/>
      <c r="R7" s="48"/>
      <c r="T7" s="918"/>
      <c r="U7" s="919"/>
      <c r="V7" s="922"/>
      <c r="W7" s="923"/>
      <c r="AB7" s="59"/>
      <c r="AC7" s="59"/>
      <c r="AD7" s="59"/>
      <c r="AE7" s="59"/>
    </row>
    <row r="8" spans="1:32" s="17" customFormat="1" ht="25.5" customHeight="1">
      <c r="A8" s="929" t="s">
        <v>57</v>
      </c>
      <c r="B8" s="929"/>
      <c r="C8" s="929"/>
      <c r="D8" s="930" t="s">
        <v>76</v>
      </c>
      <c r="E8" s="930"/>
      <c r="F8" s="930"/>
      <c r="G8" s="930"/>
      <c r="H8" s="930"/>
      <c r="I8" s="930"/>
      <c r="J8" s="930"/>
      <c r="K8" s="930"/>
      <c r="L8" s="930"/>
      <c r="M8" s="930"/>
      <c r="N8" s="75"/>
      <c r="P8" s="27" t="s">
        <v>11</v>
      </c>
      <c r="Q8" s="913">
        <v>0.41666666666666669</v>
      </c>
      <c r="R8" s="931"/>
      <c r="T8" s="918"/>
      <c r="U8" s="919"/>
      <c r="V8" s="922"/>
      <c r="W8" s="923"/>
      <c r="AB8" s="59"/>
      <c r="AC8" s="59"/>
      <c r="AD8" s="59"/>
      <c r="AE8" s="59"/>
    </row>
    <row r="9" spans="1:32" s="17" customFormat="1" ht="39.950000000000003" customHeight="1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05"/>
      <c r="C9" s="905"/>
      <c r="D9" s="906" t="s">
        <v>45</v>
      </c>
      <c r="E9" s="907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05"/>
      <c r="H9" s="932" t="str">
        <f>IF(AND($A$9="Тип доверенности/получателя при получении в адресе перегруза:",$D$9="Разовая доверенность"),"Введите ФИО","")</f>
        <v/>
      </c>
      <c r="I9" s="932"/>
      <c r="J9" s="9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32"/>
      <c r="L9" s="932"/>
      <c r="M9" s="932"/>
      <c r="N9" s="70"/>
      <c r="P9" s="31" t="s">
        <v>15</v>
      </c>
      <c r="Q9" s="933"/>
      <c r="R9" s="933"/>
      <c r="T9" s="918"/>
      <c r="U9" s="919"/>
      <c r="V9" s="924"/>
      <c r="W9" s="92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05"/>
      <c r="C10" s="905"/>
      <c r="D10" s="906"/>
      <c r="E10" s="907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05"/>
      <c r="H10" s="908" t="str">
        <f>IFERROR(VLOOKUP($D$10,Proxy,2,FALSE),"")</f>
        <v/>
      </c>
      <c r="I10" s="908"/>
      <c r="J10" s="908"/>
      <c r="K10" s="908"/>
      <c r="L10" s="908"/>
      <c r="M10" s="908"/>
      <c r="N10" s="71"/>
      <c r="P10" s="31" t="s">
        <v>32</v>
      </c>
      <c r="Q10" s="909"/>
      <c r="R10" s="909"/>
      <c r="U10" s="29" t="s">
        <v>12</v>
      </c>
      <c r="V10" s="910" t="s">
        <v>70</v>
      </c>
      <c r="W10" s="91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12"/>
      <c r="R11" s="912"/>
      <c r="U11" s="29" t="s">
        <v>28</v>
      </c>
      <c r="V11" s="891" t="s">
        <v>54</v>
      </c>
      <c r="W11" s="89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90" t="s">
        <v>71</v>
      </c>
      <c r="B12" s="890"/>
      <c r="C12" s="890"/>
      <c r="D12" s="890"/>
      <c r="E12" s="890"/>
      <c r="F12" s="890"/>
      <c r="G12" s="890"/>
      <c r="H12" s="890"/>
      <c r="I12" s="890"/>
      <c r="J12" s="890"/>
      <c r="K12" s="890"/>
      <c r="L12" s="890"/>
      <c r="M12" s="890"/>
      <c r="N12" s="76"/>
      <c r="P12" s="27" t="s">
        <v>30</v>
      </c>
      <c r="Q12" s="913"/>
      <c r="R12" s="913"/>
      <c r="S12" s="28"/>
      <c r="T12"/>
      <c r="U12" s="29" t="s">
        <v>45</v>
      </c>
      <c r="V12" s="914"/>
      <c r="W12" s="914"/>
      <c r="X12"/>
      <c r="AB12" s="59"/>
      <c r="AC12" s="59"/>
      <c r="AD12" s="59"/>
      <c r="AE12" s="59"/>
    </row>
    <row r="13" spans="1:32" s="17" customFormat="1" ht="23.25" customHeight="1">
      <c r="A13" s="890" t="s">
        <v>72</v>
      </c>
      <c r="B13" s="890"/>
      <c r="C13" s="890"/>
      <c r="D13" s="890"/>
      <c r="E13" s="890"/>
      <c r="F13" s="890"/>
      <c r="G13" s="890"/>
      <c r="H13" s="890"/>
      <c r="I13" s="890"/>
      <c r="J13" s="890"/>
      <c r="K13" s="890"/>
      <c r="L13" s="890"/>
      <c r="M13" s="890"/>
      <c r="N13" s="76"/>
      <c r="O13" s="31"/>
      <c r="P13" s="31" t="s">
        <v>31</v>
      </c>
      <c r="Q13" s="891"/>
      <c r="R13" s="89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90" t="s">
        <v>73</v>
      </c>
      <c r="B14" s="890"/>
      <c r="C14" s="890"/>
      <c r="D14" s="890"/>
      <c r="E14" s="890"/>
      <c r="F14" s="890"/>
      <c r="G14" s="890"/>
      <c r="H14" s="890"/>
      <c r="I14" s="890"/>
      <c r="J14" s="890"/>
      <c r="K14" s="890"/>
      <c r="L14" s="890"/>
      <c r="M14" s="89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92" t="s">
        <v>74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2"/>
      <c r="N15" s="77"/>
      <c r="O15"/>
      <c r="P15" s="893" t="s">
        <v>60</v>
      </c>
      <c r="Q15" s="893"/>
      <c r="R15" s="893"/>
      <c r="S15" s="893"/>
      <c r="T15" s="89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94"/>
      <c r="Q16" s="894"/>
      <c r="R16" s="894"/>
      <c r="S16" s="894"/>
      <c r="T16" s="89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76" t="s">
        <v>58</v>
      </c>
      <c r="B17" s="876" t="s">
        <v>48</v>
      </c>
      <c r="C17" s="897" t="s">
        <v>47</v>
      </c>
      <c r="D17" s="899" t="s">
        <v>49</v>
      </c>
      <c r="E17" s="900"/>
      <c r="F17" s="876" t="s">
        <v>21</v>
      </c>
      <c r="G17" s="876" t="s">
        <v>24</v>
      </c>
      <c r="H17" s="876" t="s">
        <v>22</v>
      </c>
      <c r="I17" s="876" t="s">
        <v>23</v>
      </c>
      <c r="J17" s="876" t="s">
        <v>16</v>
      </c>
      <c r="K17" s="876" t="s">
        <v>65</v>
      </c>
      <c r="L17" s="876" t="s">
        <v>63</v>
      </c>
      <c r="M17" s="876" t="s">
        <v>2</v>
      </c>
      <c r="N17" s="876" t="s">
        <v>62</v>
      </c>
      <c r="O17" s="876" t="s">
        <v>25</v>
      </c>
      <c r="P17" s="899" t="s">
        <v>17</v>
      </c>
      <c r="Q17" s="903"/>
      <c r="R17" s="903"/>
      <c r="S17" s="903"/>
      <c r="T17" s="900"/>
      <c r="U17" s="895" t="s">
        <v>55</v>
      </c>
      <c r="V17" s="896"/>
      <c r="W17" s="876" t="s">
        <v>6</v>
      </c>
      <c r="X17" s="876" t="s">
        <v>41</v>
      </c>
      <c r="Y17" s="878" t="s">
        <v>53</v>
      </c>
      <c r="Z17" s="880" t="s">
        <v>18</v>
      </c>
      <c r="AA17" s="882" t="s">
        <v>59</v>
      </c>
      <c r="AB17" s="882" t="s">
        <v>19</v>
      </c>
      <c r="AC17" s="882" t="s">
        <v>64</v>
      </c>
      <c r="AD17" s="884" t="s">
        <v>56</v>
      </c>
      <c r="AE17" s="885"/>
      <c r="AF17" s="886"/>
      <c r="AG17" s="82"/>
      <c r="BD17" s="81" t="s">
        <v>61</v>
      </c>
    </row>
    <row r="18" spans="1:68" ht="14.25" customHeight="1">
      <c r="A18" s="877"/>
      <c r="B18" s="877"/>
      <c r="C18" s="898"/>
      <c r="D18" s="901"/>
      <c r="E18" s="902"/>
      <c r="F18" s="877"/>
      <c r="G18" s="877"/>
      <c r="H18" s="877"/>
      <c r="I18" s="877"/>
      <c r="J18" s="877"/>
      <c r="K18" s="877"/>
      <c r="L18" s="877"/>
      <c r="M18" s="877"/>
      <c r="N18" s="877"/>
      <c r="O18" s="877"/>
      <c r="P18" s="901"/>
      <c r="Q18" s="904"/>
      <c r="R18" s="904"/>
      <c r="S18" s="904"/>
      <c r="T18" s="902"/>
      <c r="U18" s="83" t="s">
        <v>44</v>
      </c>
      <c r="V18" s="83" t="s">
        <v>43</v>
      </c>
      <c r="W18" s="877"/>
      <c r="X18" s="877"/>
      <c r="Y18" s="879"/>
      <c r="Z18" s="881"/>
      <c r="AA18" s="883"/>
      <c r="AB18" s="883"/>
      <c r="AC18" s="883"/>
      <c r="AD18" s="887"/>
      <c r="AE18" s="888"/>
      <c r="AF18" s="889"/>
      <c r="AG18" s="82"/>
      <c r="BD18" s="81"/>
    </row>
    <row r="19" spans="1:68" ht="27.75" customHeight="1">
      <c r="A19" s="631" t="s">
        <v>77</v>
      </c>
      <c r="B19" s="631"/>
      <c r="C19" s="631"/>
      <c r="D19" s="631"/>
      <c r="E19" s="631"/>
      <c r="F19" s="631"/>
      <c r="G19" s="631"/>
      <c r="H19" s="631"/>
      <c r="I19" s="631"/>
      <c r="J19" s="631"/>
      <c r="K19" s="631"/>
      <c r="L19" s="631"/>
      <c r="M19" s="631"/>
      <c r="N19" s="631"/>
      <c r="O19" s="631"/>
      <c r="P19" s="631"/>
      <c r="Q19" s="631"/>
      <c r="R19" s="631"/>
      <c r="S19" s="631"/>
      <c r="T19" s="631"/>
      <c r="U19" s="631"/>
      <c r="V19" s="631"/>
      <c r="W19" s="631"/>
      <c r="X19" s="631"/>
      <c r="Y19" s="631"/>
      <c r="Z19" s="631"/>
      <c r="AA19" s="54"/>
      <c r="AB19" s="54"/>
      <c r="AC19" s="54"/>
    </row>
    <row r="20" spans="1:68" ht="16.5" customHeight="1">
      <c r="A20" s="613" t="s">
        <v>77</v>
      </c>
      <c r="B20" s="613"/>
      <c r="C20" s="613"/>
      <c r="D20" s="613"/>
      <c r="E20" s="613"/>
      <c r="F20" s="613"/>
      <c r="G20" s="613"/>
      <c r="H20" s="613"/>
      <c r="I20" s="613"/>
      <c r="J20" s="613"/>
      <c r="K20" s="613"/>
      <c r="L20" s="613"/>
      <c r="M20" s="613"/>
      <c r="N20" s="613"/>
      <c r="O20" s="613"/>
      <c r="P20" s="613"/>
      <c r="Q20" s="613"/>
      <c r="R20" s="613"/>
      <c r="S20" s="613"/>
      <c r="T20" s="613"/>
      <c r="U20" s="613"/>
      <c r="V20" s="613"/>
      <c r="W20" s="613"/>
      <c r="X20" s="613"/>
      <c r="Y20" s="613"/>
      <c r="Z20" s="613"/>
      <c r="AA20" s="65"/>
      <c r="AB20" s="65"/>
      <c r="AC20" s="79"/>
    </row>
    <row r="21" spans="1:68" ht="14.25" customHeight="1">
      <c r="A21" s="614" t="s">
        <v>78</v>
      </c>
      <c r="B21" s="614"/>
      <c r="C21" s="614"/>
      <c r="D21" s="614"/>
      <c r="E21" s="614"/>
      <c r="F21" s="614"/>
      <c r="G21" s="614"/>
      <c r="H21" s="614"/>
      <c r="I21" s="614"/>
      <c r="J21" s="614"/>
      <c r="K21" s="614"/>
      <c r="L21" s="614"/>
      <c r="M21" s="614"/>
      <c r="N21" s="614"/>
      <c r="O21" s="614"/>
      <c r="P21" s="614"/>
      <c r="Q21" s="614"/>
      <c r="R21" s="614"/>
      <c r="S21" s="614"/>
      <c r="T21" s="614"/>
      <c r="U21" s="614"/>
      <c r="V21" s="614"/>
      <c r="W21" s="614"/>
      <c r="X21" s="614"/>
      <c r="Y21" s="614"/>
      <c r="Z21" s="614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15">
        <v>4680115886643</v>
      </c>
      <c r="E22" s="61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74" t="s">
        <v>81</v>
      </c>
      <c r="Q22" s="617"/>
      <c r="R22" s="617"/>
      <c r="S22" s="617"/>
      <c r="T22" s="61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04"/>
      <c r="B23" s="604"/>
      <c r="C23" s="604"/>
      <c r="D23" s="604"/>
      <c r="E23" s="604"/>
      <c r="F23" s="604"/>
      <c r="G23" s="604"/>
      <c r="H23" s="604"/>
      <c r="I23" s="604"/>
      <c r="J23" s="604"/>
      <c r="K23" s="604"/>
      <c r="L23" s="604"/>
      <c r="M23" s="604"/>
      <c r="N23" s="604"/>
      <c r="O23" s="612"/>
      <c r="P23" s="609" t="s">
        <v>40</v>
      </c>
      <c r="Q23" s="610"/>
      <c r="R23" s="610"/>
      <c r="S23" s="610"/>
      <c r="T23" s="610"/>
      <c r="U23" s="610"/>
      <c r="V23" s="61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04"/>
      <c r="B24" s="604"/>
      <c r="C24" s="604"/>
      <c r="D24" s="604"/>
      <c r="E24" s="604"/>
      <c r="F24" s="604"/>
      <c r="G24" s="604"/>
      <c r="H24" s="604"/>
      <c r="I24" s="604"/>
      <c r="J24" s="604"/>
      <c r="K24" s="604"/>
      <c r="L24" s="604"/>
      <c r="M24" s="604"/>
      <c r="N24" s="604"/>
      <c r="O24" s="612"/>
      <c r="P24" s="609" t="s">
        <v>40</v>
      </c>
      <c r="Q24" s="610"/>
      <c r="R24" s="610"/>
      <c r="S24" s="610"/>
      <c r="T24" s="610"/>
      <c r="U24" s="610"/>
      <c r="V24" s="61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14" t="s">
        <v>85</v>
      </c>
      <c r="B25" s="614"/>
      <c r="C25" s="614"/>
      <c r="D25" s="614"/>
      <c r="E25" s="614"/>
      <c r="F25" s="614"/>
      <c r="G25" s="614"/>
      <c r="H25" s="614"/>
      <c r="I25" s="614"/>
      <c r="J25" s="614"/>
      <c r="K25" s="614"/>
      <c r="L25" s="614"/>
      <c r="M25" s="614"/>
      <c r="N25" s="614"/>
      <c r="O25" s="614"/>
      <c r="P25" s="614"/>
      <c r="Q25" s="614"/>
      <c r="R25" s="614"/>
      <c r="S25" s="614"/>
      <c r="T25" s="614"/>
      <c r="U25" s="614"/>
      <c r="V25" s="614"/>
      <c r="W25" s="614"/>
      <c r="X25" s="614"/>
      <c r="Y25" s="614"/>
      <c r="Z25" s="614"/>
      <c r="AA25" s="66"/>
      <c r="AB25" s="66"/>
      <c r="AC25" s="80"/>
    </row>
    <row r="26" spans="1:68" ht="37.5" customHeight="1">
      <c r="A26" s="63" t="s">
        <v>86</v>
      </c>
      <c r="B26" s="63" t="s">
        <v>87</v>
      </c>
      <c r="C26" s="36">
        <v>4301051865</v>
      </c>
      <c r="D26" s="615">
        <v>4680115885912</v>
      </c>
      <c r="E26" s="61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87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17"/>
      <c r="R26" s="617"/>
      <c r="S26" s="617"/>
      <c r="T26" s="61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4301051552</v>
      </c>
      <c r="D27" s="615">
        <v>4607091388237</v>
      </c>
      <c r="E27" s="61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8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17"/>
      <c r="R27" s="617"/>
      <c r="S27" s="617"/>
      <c r="T27" s="61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15">
        <v>4680115886230</v>
      </c>
      <c r="E28" s="61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8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17"/>
      <c r="R28" s="617"/>
      <c r="S28" s="617"/>
      <c r="T28" s="61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15">
        <v>4680115886247</v>
      </c>
      <c r="E29" s="61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87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17"/>
      <c r="R29" s="617"/>
      <c r="S29" s="617"/>
      <c r="T29" s="61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15">
        <v>4680115885905</v>
      </c>
      <c r="E30" s="61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17"/>
      <c r="R30" s="617"/>
      <c r="S30" s="617"/>
      <c r="T30" s="61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>
      <c r="A31" s="63" t="s">
        <v>102</v>
      </c>
      <c r="B31" s="63" t="s">
        <v>103</v>
      </c>
      <c r="C31" s="36">
        <v>4301051592</v>
      </c>
      <c r="D31" s="615">
        <v>4607091388244</v>
      </c>
      <c r="E31" s="61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8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17"/>
      <c r="R31" s="617"/>
      <c r="S31" s="617"/>
      <c r="T31" s="61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04"/>
      <c r="B32" s="604"/>
      <c r="C32" s="604"/>
      <c r="D32" s="604"/>
      <c r="E32" s="604"/>
      <c r="F32" s="604"/>
      <c r="G32" s="604"/>
      <c r="H32" s="604"/>
      <c r="I32" s="604"/>
      <c r="J32" s="604"/>
      <c r="K32" s="604"/>
      <c r="L32" s="604"/>
      <c r="M32" s="604"/>
      <c r="N32" s="604"/>
      <c r="O32" s="612"/>
      <c r="P32" s="609" t="s">
        <v>40</v>
      </c>
      <c r="Q32" s="610"/>
      <c r="R32" s="610"/>
      <c r="S32" s="610"/>
      <c r="T32" s="610"/>
      <c r="U32" s="610"/>
      <c r="V32" s="61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04"/>
      <c r="B33" s="604"/>
      <c r="C33" s="604"/>
      <c r="D33" s="604"/>
      <c r="E33" s="604"/>
      <c r="F33" s="604"/>
      <c r="G33" s="604"/>
      <c r="H33" s="604"/>
      <c r="I33" s="604"/>
      <c r="J33" s="604"/>
      <c r="K33" s="604"/>
      <c r="L33" s="604"/>
      <c r="M33" s="604"/>
      <c r="N33" s="604"/>
      <c r="O33" s="612"/>
      <c r="P33" s="609" t="s">
        <v>40</v>
      </c>
      <c r="Q33" s="610"/>
      <c r="R33" s="610"/>
      <c r="S33" s="610"/>
      <c r="T33" s="610"/>
      <c r="U33" s="610"/>
      <c r="V33" s="61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14" t="s">
        <v>105</v>
      </c>
      <c r="B34" s="614"/>
      <c r="C34" s="614"/>
      <c r="D34" s="614"/>
      <c r="E34" s="614"/>
      <c r="F34" s="614"/>
      <c r="G34" s="614"/>
      <c r="H34" s="614"/>
      <c r="I34" s="614"/>
      <c r="J34" s="614"/>
      <c r="K34" s="614"/>
      <c r="L34" s="614"/>
      <c r="M34" s="614"/>
      <c r="N34" s="614"/>
      <c r="O34" s="614"/>
      <c r="P34" s="614"/>
      <c r="Q34" s="614"/>
      <c r="R34" s="614"/>
      <c r="S34" s="614"/>
      <c r="T34" s="614"/>
      <c r="U34" s="614"/>
      <c r="V34" s="614"/>
      <c r="W34" s="614"/>
      <c r="X34" s="614"/>
      <c r="Y34" s="614"/>
      <c r="Z34" s="614"/>
      <c r="AA34" s="66"/>
      <c r="AB34" s="66"/>
      <c r="AC34" s="80"/>
    </row>
    <row r="35" spans="1:68" ht="27" customHeight="1">
      <c r="A35" s="63" t="s">
        <v>106</v>
      </c>
      <c r="B35" s="63" t="s">
        <v>107</v>
      </c>
      <c r="C35" s="36">
        <v>4301032013</v>
      </c>
      <c r="D35" s="615">
        <v>4607091388503</v>
      </c>
      <c r="E35" s="61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17"/>
      <c r="R35" s="617"/>
      <c r="S35" s="617"/>
      <c r="T35" s="61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04"/>
      <c r="B36" s="604"/>
      <c r="C36" s="604"/>
      <c r="D36" s="604"/>
      <c r="E36" s="604"/>
      <c r="F36" s="604"/>
      <c r="G36" s="604"/>
      <c r="H36" s="604"/>
      <c r="I36" s="604"/>
      <c r="J36" s="604"/>
      <c r="K36" s="604"/>
      <c r="L36" s="604"/>
      <c r="M36" s="604"/>
      <c r="N36" s="604"/>
      <c r="O36" s="612"/>
      <c r="P36" s="609" t="s">
        <v>40</v>
      </c>
      <c r="Q36" s="610"/>
      <c r="R36" s="610"/>
      <c r="S36" s="610"/>
      <c r="T36" s="610"/>
      <c r="U36" s="610"/>
      <c r="V36" s="61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04"/>
      <c r="B37" s="604"/>
      <c r="C37" s="604"/>
      <c r="D37" s="604"/>
      <c r="E37" s="604"/>
      <c r="F37" s="604"/>
      <c r="G37" s="604"/>
      <c r="H37" s="604"/>
      <c r="I37" s="604"/>
      <c r="J37" s="604"/>
      <c r="K37" s="604"/>
      <c r="L37" s="604"/>
      <c r="M37" s="604"/>
      <c r="N37" s="604"/>
      <c r="O37" s="612"/>
      <c r="P37" s="609" t="s">
        <v>40</v>
      </c>
      <c r="Q37" s="610"/>
      <c r="R37" s="610"/>
      <c r="S37" s="610"/>
      <c r="T37" s="610"/>
      <c r="U37" s="610"/>
      <c r="V37" s="61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31" t="s">
        <v>111</v>
      </c>
      <c r="B38" s="631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54"/>
      <c r="AB38" s="54"/>
      <c r="AC38" s="54"/>
    </row>
    <row r="39" spans="1:68" ht="16.5" customHeight="1">
      <c r="A39" s="613" t="s">
        <v>112</v>
      </c>
      <c r="B39" s="613"/>
      <c r="C39" s="613"/>
      <c r="D39" s="613"/>
      <c r="E39" s="613"/>
      <c r="F39" s="613"/>
      <c r="G39" s="613"/>
      <c r="H39" s="613"/>
      <c r="I39" s="613"/>
      <c r="J39" s="613"/>
      <c r="K39" s="613"/>
      <c r="L39" s="613"/>
      <c r="M39" s="613"/>
      <c r="N39" s="613"/>
      <c r="O39" s="613"/>
      <c r="P39" s="613"/>
      <c r="Q39" s="613"/>
      <c r="R39" s="613"/>
      <c r="S39" s="613"/>
      <c r="T39" s="613"/>
      <c r="U39" s="613"/>
      <c r="V39" s="613"/>
      <c r="W39" s="613"/>
      <c r="X39" s="613"/>
      <c r="Y39" s="613"/>
      <c r="Z39" s="613"/>
      <c r="AA39" s="65"/>
      <c r="AB39" s="65"/>
      <c r="AC39" s="79"/>
    </row>
    <row r="40" spans="1:68" ht="14.25" customHeight="1">
      <c r="A40" s="614" t="s">
        <v>113</v>
      </c>
      <c r="B40" s="614"/>
      <c r="C40" s="614"/>
      <c r="D40" s="614"/>
      <c r="E40" s="614"/>
      <c r="F40" s="614"/>
      <c r="G40" s="614"/>
      <c r="H40" s="614"/>
      <c r="I40" s="614"/>
      <c r="J40" s="614"/>
      <c r="K40" s="614"/>
      <c r="L40" s="614"/>
      <c r="M40" s="614"/>
      <c r="N40" s="614"/>
      <c r="O40" s="614"/>
      <c r="P40" s="614"/>
      <c r="Q40" s="614"/>
      <c r="R40" s="614"/>
      <c r="S40" s="614"/>
      <c r="T40" s="614"/>
      <c r="U40" s="614"/>
      <c r="V40" s="614"/>
      <c r="W40" s="614"/>
      <c r="X40" s="614"/>
      <c r="Y40" s="614"/>
      <c r="Z40" s="614"/>
      <c r="AA40" s="66"/>
      <c r="AB40" s="66"/>
      <c r="AC40" s="80"/>
    </row>
    <row r="41" spans="1:68" ht="16.5" customHeight="1">
      <c r="A41" s="63" t="s">
        <v>114</v>
      </c>
      <c r="B41" s="63" t="s">
        <v>115</v>
      </c>
      <c r="C41" s="36">
        <v>4301011380</v>
      </c>
      <c r="D41" s="615">
        <v>4607091385670</v>
      </c>
      <c r="E41" s="61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17"/>
      <c r="R41" s="617"/>
      <c r="S41" s="617"/>
      <c r="T41" s="618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>
      <c r="A42" s="63" t="s">
        <v>119</v>
      </c>
      <c r="B42" s="63" t="s">
        <v>120</v>
      </c>
      <c r="C42" s="36">
        <v>4301011382</v>
      </c>
      <c r="D42" s="615">
        <v>4607091385687</v>
      </c>
      <c r="E42" s="61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8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17"/>
      <c r="R42" s="617"/>
      <c r="S42" s="617"/>
      <c r="T42" s="618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15">
        <v>4680115882539</v>
      </c>
      <c r="E43" s="61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86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17"/>
      <c r="R43" s="617"/>
      <c r="S43" s="617"/>
      <c r="T43" s="61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615">
        <v>4680115883949</v>
      </c>
      <c r="E44" s="615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8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17"/>
      <c r="R44" s="617"/>
      <c r="S44" s="617"/>
      <c r="T44" s="61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604"/>
      <c r="B45" s="604"/>
      <c r="C45" s="604"/>
      <c r="D45" s="604"/>
      <c r="E45" s="604"/>
      <c r="F45" s="604"/>
      <c r="G45" s="604"/>
      <c r="H45" s="604"/>
      <c r="I45" s="604"/>
      <c r="J45" s="604"/>
      <c r="K45" s="604"/>
      <c r="L45" s="604"/>
      <c r="M45" s="604"/>
      <c r="N45" s="604"/>
      <c r="O45" s="612"/>
      <c r="P45" s="609" t="s">
        <v>40</v>
      </c>
      <c r="Q45" s="610"/>
      <c r="R45" s="610"/>
      <c r="S45" s="610"/>
      <c r="T45" s="610"/>
      <c r="U45" s="610"/>
      <c r="V45" s="611"/>
      <c r="W45" s="42" t="s">
        <v>39</v>
      </c>
      <c r="X45" s="43">
        <f>IFERROR(X41/H41,"0")+IFERROR(X42/H42,"0")+IFERROR(X43/H43,"0")+IFERROR(X44/H44,"0")</f>
        <v>91.555555555555543</v>
      </c>
      <c r="Y45" s="43">
        <f>IFERROR(Y41/H41,"0")+IFERROR(Y42/H42,"0")+IFERROR(Y43/H43,"0")+IFERROR(Y44/H44,"0")</f>
        <v>92</v>
      </c>
      <c r="Z45" s="43">
        <f>IFERROR(IF(Z41="",0,Z41),"0")+IFERROR(IF(Z42="",0,Z42),"0")+IFERROR(IF(Z43="",0,Z43),"0")+IFERROR(IF(Z44="",0,Z44),"0")</f>
        <v>1.3875999999999999</v>
      </c>
      <c r="AA45" s="67"/>
      <c r="AB45" s="67"/>
      <c r="AC45" s="67"/>
    </row>
    <row r="46" spans="1:68">
      <c r="A46" s="604"/>
      <c r="B46" s="604"/>
      <c r="C46" s="604"/>
      <c r="D46" s="604"/>
      <c r="E46" s="604"/>
      <c r="F46" s="604"/>
      <c r="G46" s="604"/>
      <c r="H46" s="604"/>
      <c r="I46" s="604"/>
      <c r="J46" s="604"/>
      <c r="K46" s="604"/>
      <c r="L46" s="604"/>
      <c r="M46" s="604"/>
      <c r="N46" s="604"/>
      <c r="O46" s="612"/>
      <c r="P46" s="609" t="s">
        <v>40</v>
      </c>
      <c r="Q46" s="610"/>
      <c r="R46" s="610"/>
      <c r="S46" s="610"/>
      <c r="T46" s="610"/>
      <c r="U46" s="610"/>
      <c r="V46" s="611"/>
      <c r="W46" s="42" t="s">
        <v>0</v>
      </c>
      <c r="X46" s="43">
        <f>IFERROR(SUM(X41:X44),"0")</f>
        <v>744</v>
      </c>
      <c r="Y46" s="43">
        <f>IFERROR(SUM(Y41:Y44),"0")</f>
        <v>748.80000000000007</v>
      </c>
      <c r="Z46" s="42"/>
      <c r="AA46" s="67"/>
      <c r="AB46" s="67"/>
      <c r="AC46" s="67"/>
    </row>
    <row r="47" spans="1:68" ht="14.25" customHeight="1">
      <c r="A47" s="614" t="s">
        <v>85</v>
      </c>
      <c r="B47" s="614"/>
      <c r="C47" s="614"/>
      <c r="D47" s="614"/>
      <c r="E47" s="614"/>
      <c r="F47" s="614"/>
      <c r="G47" s="614"/>
      <c r="H47" s="614"/>
      <c r="I47" s="614"/>
      <c r="J47" s="614"/>
      <c r="K47" s="614"/>
      <c r="L47" s="614"/>
      <c r="M47" s="614"/>
      <c r="N47" s="614"/>
      <c r="O47" s="614"/>
      <c r="P47" s="614"/>
      <c r="Q47" s="614"/>
      <c r="R47" s="614"/>
      <c r="S47" s="614"/>
      <c r="T47" s="614"/>
      <c r="U47" s="614"/>
      <c r="V47" s="614"/>
      <c r="W47" s="614"/>
      <c r="X47" s="614"/>
      <c r="Y47" s="614"/>
      <c r="Z47" s="614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615">
        <v>4680115884915</v>
      </c>
      <c r="E48" s="615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17"/>
      <c r="R48" s="617"/>
      <c r="S48" s="617"/>
      <c r="T48" s="618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604"/>
      <c r="B49" s="604"/>
      <c r="C49" s="604"/>
      <c r="D49" s="604"/>
      <c r="E49" s="604"/>
      <c r="F49" s="604"/>
      <c r="G49" s="604"/>
      <c r="H49" s="604"/>
      <c r="I49" s="604"/>
      <c r="J49" s="604"/>
      <c r="K49" s="604"/>
      <c r="L49" s="604"/>
      <c r="M49" s="604"/>
      <c r="N49" s="604"/>
      <c r="O49" s="612"/>
      <c r="P49" s="609" t="s">
        <v>40</v>
      </c>
      <c r="Q49" s="610"/>
      <c r="R49" s="610"/>
      <c r="S49" s="610"/>
      <c r="T49" s="610"/>
      <c r="U49" s="610"/>
      <c r="V49" s="611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604"/>
      <c r="B50" s="604"/>
      <c r="C50" s="604"/>
      <c r="D50" s="604"/>
      <c r="E50" s="604"/>
      <c r="F50" s="604"/>
      <c r="G50" s="604"/>
      <c r="H50" s="604"/>
      <c r="I50" s="604"/>
      <c r="J50" s="604"/>
      <c r="K50" s="604"/>
      <c r="L50" s="604"/>
      <c r="M50" s="604"/>
      <c r="N50" s="604"/>
      <c r="O50" s="612"/>
      <c r="P50" s="609" t="s">
        <v>40</v>
      </c>
      <c r="Q50" s="610"/>
      <c r="R50" s="610"/>
      <c r="S50" s="610"/>
      <c r="T50" s="610"/>
      <c r="U50" s="610"/>
      <c r="V50" s="611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613" t="s">
        <v>133</v>
      </c>
      <c r="B51" s="613"/>
      <c r="C51" s="613"/>
      <c r="D51" s="613"/>
      <c r="E51" s="613"/>
      <c r="F51" s="613"/>
      <c r="G51" s="613"/>
      <c r="H51" s="613"/>
      <c r="I51" s="613"/>
      <c r="J51" s="613"/>
      <c r="K51" s="613"/>
      <c r="L51" s="613"/>
      <c r="M51" s="613"/>
      <c r="N51" s="613"/>
      <c r="O51" s="613"/>
      <c r="P51" s="613"/>
      <c r="Q51" s="613"/>
      <c r="R51" s="613"/>
      <c r="S51" s="613"/>
      <c r="T51" s="613"/>
      <c r="U51" s="613"/>
      <c r="V51" s="613"/>
      <c r="W51" s="613"/>
      <c r="X51" s="613"/>
      <c r="Y51" s="613"/>
      <c r="Z51" s="613"/>
      <c r="AA51" s="65"/>
      <c r="AB51" s="65"/>
      <c r="AC51" s="79"/>
    </row>
    <row r="52" spans="1:68" ht="14.25" customHeight="1">
      <c r="A52" s="614" t="s">
        <v>113</v>
      </c>
      <c r="B52" s="614"/>
      <c r="C52" s="614"/>
      <c r="D52" s="614"/>
      <c r="E52" s="614"/>
      <c r="F52" s="614"/>
      <c r="G52" s="614"/>
      <c r="H52" s="614"/>
      <c r="I52" s="614"/>
      <c r="J52" s="614"/>
      <c r="K52" s="614"/>
      <c r="L52" s="614"/>
      <c r="M52" s="614"/>
      <c r="N52" s="614"/>
      <c r="O52" s="614"/>
      <c r="P52" s="614"/>
      <c r="Q52" s="614"/>
      <c r="R52" s="614"/>
      <c r="S52" s="614"/>
      <c r="T52" s="614"/>
      <c r="U52" s="614"/>
      <c r="V52" s="614"/>
      <c r="W52" s="614"/>
      <c r="X52" s="614"/>
      <c r="Y52" s="614"/>
      <c r="Z52" s="614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615">
        <v>4680115885882</v>
      </c>
      <c r="E53" s="615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8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17"/>
      <c r="R53" s="617"/>
      <c r="S53" s="617"/>
      <c r="T53" s="618"/>
      <c r="U53" s="39" t="s">
        <v>45</v>
      </c>
      <c r="V53" s="39" t="s">
        <v>45</v>
      </c>
      <c r="W53" s="40" t="s">
        <v>0</v>
      </c>
      <c r="X53" s="58">
        <v>200</v>
      </c>
      <c r="Y53" s="55">
        <f t="shared" ref="Y53:Y58" si="6">IFERROR(IF(X53="",0,CEILING((X53/$H53),1)*$H53),"")</f>
        <v>201.6</v>
      </c>
      <c r="Z53" s="41">
        <f>IFERROR(IF(Y53=0,"",ROUNDUP(Y53/H53,0)*0.01898),"")</f>
        <v>0.34164</v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207.76785714285717</v>
      </c>
      <c r="BN53" s="78">
        <f t="shared" ref="BN53:BN58" si="8">IFERROR(Y53*I53/H53,"0")</f>
        <v>209.43</v>
      </c>
      <c r="BO53" s="78">
        <f t="shared" ref="BO53:BO58" si="9">IFERROR(1/J53*(X53/H53),"0")</f>
        <v>0.27901785714285715</v>
      </c>
      <c r="BP53" s="78">
        <f t="shared" ref="BP53:BP58" si="10">IFERROR(1/J53*(Y53/H53),"0")</f>
        <v>0.28125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615">
        <v>4680115881426</v>
      </c>
      <c r="E54" s="615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8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17"/>
      <c r="R54" s="617"/>
      <c r="S54" s="617"/>
      <c r="T54" s="61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615">
        <v>4680115880283</v>
      </c>
      <c r="E55" s="615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8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17"/>
      <c r="R55" s="617"/>
      <c r="S55" s="617"/>
      <c r="T55" s="61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615">
        <v>4680115881525</v>
      </c>
      <c r="E56" s="615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8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17"/>
      <c r="R56" s="617"/>
      <c r="S56" s="617"/>
      <c r="T56" s="61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615">
        <v>4680115885899</v>
      </c>
      <c r="E57" s="615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8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17"/>
      <c r="R57" s="617"/>
      <c r="S57" s="617"/>
      <c r="T57" s="618"/>
      <c r="U57" s="39" t="s">
        <v>45</v>
      </c>
      <c r="V57" s="39" t="s">
        <v>45</v>
      </c>
      <c r="W57" s="40" t="s">
        <v>0</v>
      </c>
      <c r="X57" s="58">
        <v>35</v>
      </c>
      <c r="Y57" s="55">
        <f t="shared" si="6"/>
        <v>35.700000000000003</v>
      </c>
      <c r="Z57" s="41">
        <f>IFERROR(IF(Y57=0,"",ROUNDUP(Y57/H57,0)*0.00651),"")</f>
        <v>0.11067</v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38</v>
      </c>
      <c r="BN57" s="78">
        <f t="shared" si="8"/>
        <v>38.76</v>
      </c>
      <c r="BO57" s="78">
        <f t="shared" si="9"/>
        <v>9.1575091575091569E-2</v>
      </c>
      <c r="BP57" s="78">
        <f t="shared" si="10"/>
        <v>9.3406593406593408E-2</v>
      </c>
    </row>
    <row r="58" spans="1:68" ht="27" customHeight="1">
      <c r="A58" s="63" t="s">
        <v>151</v>
      </c>
      <c r="B58" s="63" t="s">
        <v>152</v>
      </c>
      <c r="C58" s="36">
        <v>4301011801</v>
      </c>
      <c r="D58" s="615">
        <v>4680115881419</v>
      </c>
      <c r="E58" s="61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8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17"/>
      <c r="R58" s="617"/>
      <c r="S58" s="617"/>
      <c r="T58" s="618"/>
      <c r="U58" s="39" t="s">
        <v>45</v>
      </c>
      <c r="V58" s="39" t="s">
        <v>45</v>
      </c>
      <c r="W58" s="40" t="s">
        <v>0</v>
      </c>
      <c r="X58" s="58">
        <v>1782</v>
      </c>
      <c r="Y58" s="55">
        <f t="shared" si="6"/>
        <v>1782</v>
      </c>
      <c r="Z58" s="41">
        <f>IFERROR(IF(Y58=0,"",ROUNDUP(Y58/H58,0)*0.00902),"")</f>
        <v>3.57192</v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1865.1599999999999</v>
      </c>
      <c r="BN58" s="78">
        <f t="shared" si="8"/>
        <v>1865.1599999999999</v>
      </c>
      <c r="BO58" s="78">
        <f t="shared" si="9"/>
        <v>3</v>
      </c>
      <c r="BP58" s="78">
        <f t="shared" si="10"/>
        <v>3</v>
      </c>
    </row>
    <row r="59" spans="1:68">
      <c r="A59" s="604"/>
      <c r="B59" s="604"/>
      <c r="C59" s="604"/>
      <c r="D59" s="604"/>
      <c r="E59" s="604"/>
      <c r="F59" s="604"/>
      <c r="G59" s="604"/>
      <c r="H59" s="604"/>
      <c r="I59" s="604"/>
      <c r="J59" s="604"/>
      <c r="K59" s="604"/>
      <c r="L59" s="604"/>
      <c r="M59" s="604"/>
      <c r="N59" s="604"/>
      <c r="O59" s="612"/>
      <c r="P59" s="609" t="s">
        <v>40</v>
      </c>
      <c r="Q59" s="610"/>
      <c r="R59" s="610"/>
      <c r="S59" s="610"/>
      <c r="T59" s="610"/>
      <c r="U59" s="610"/>
      <c r="V59" s="611"/>
      <c r="W59" s="42" t="s">
        <v>39</v>
      </c>
      <c r="X59" s="43">
        <f>IFERROR(X53/H53,"0")+IFERROR(X54/H54,"0")+IFERROR(X55/H55,"0")+IFERROR(X56/H56,"0")+IFERROR(X57/H57,"0")+IFERROR(X58/H58,"0")</f>
        <v>430.52380952380952</v>
      </c>
      <c r="Y59" s="43">
        <f>IFERROR(Y53/H53,"0")+IFERROR(Y54/H54,"0")+IFERROR(Y55/H55,"0")+IFERROR(Y56/H56,"0")+IFERROR(Y57/H57,"0")+IFERROR(Y58/H58,"0")</f>
        <v>431</v>
      </c>
      <c r="Z59" s="43">
        <f>IFERROR(IF(Z53="",0,Z53),"0")+IFERROR(IF(Z54="",0,Z54),"0")+IFERROR(IF(Z55="",0,Z55),"0")+IFERROR(IF(Z56="",0,Z56),"0")+IFERROR(IF(Z57="",0,Z57),"0")+IFERROR(IF(Z58="",0,Z58),"0")</f>
        <v>4.0242300000000002</v>
      </c>
      <c r="AA59" s="67"/>
      <c r="AB59" s="67"/>
      <c r="AC59" s="67"/>
    </row>
    <row r="60" spans="1:68">
      <c r="A60" s="604"/>
      <c r="B60" s="604"/>
      <c r="C60" s="604"/>
      <c r="D60" s="604"/>
      <c r="E60" s="604"/>
      <c r="F60" s="604"/>
      <c r="G60" s="604"/>
      <c r="H60" s="604"/>
      <c r="I60" s="604"/>
      <c r="J60" s="604"/>
      <c r="K60" s="604"/>
      <c r="L60" s="604"/>
      <c r="M60" s="604"/>
      <c r="N60" s="604"/>
      <c r="O60" s="612"/>
      <c r="P60" s="609" t="s">
        <v>40</v>
      </c>
      <c r="Q60" s="610"/>
      <c r="R60" s="610"/>
      <c r="S60" s="610"/>
      <c r="T60" s="610"/>
      <c r="U60" s="610"/>
      <c r="V60" s="611"/>
      <c r="W60" s="42" t="s">
        <v>0</v>
      </c>
      <c r="X60" s="43">
        <f>IFERROR(SUM(X53:X58),"0")</f>
        <v>2017</v>
      </c>
      <c r="Y60" s="43">
        <f>IFERROR(SUM(Y53:Y58),"0")</f>
        <v>2019.3</v>
      </c>
      <c r="Z60" s="42"/>
      <c r="AA60" s="67"/>
      <c r="AB60" s="67"/>
      <c r="AC60" s="67"/>
    </row>
    <row r="61" spans="1:68" ht="14.25" customHeight="1">
      <c r="A61" s="614" t="s">
        <v>154</v>
      </c>
      <c r="B61" s="614"/>
      <c r="C61" s="614"/>
      <c r="D61" s="614"/>
      <c r="E61" s="614"/>
      <c r="F61" s="614"/>
      <c r="G61" s="614"/>
      <c r="H61" s="614"/>
      <c r="I61" s="614"/>
      <c r="J61" s="614"/>
      <c r="K61" s="614"/>
      <c r="L61" s="614"/>
      <c r="M61" s="614"/>
      <c r="N61" s="614"/>
      <c r="O61" s="614"/>
      <c r="P61" s="614"/>
      <c r="Q61" s="614"/>
      <c r="R61" s="614"/>
      <c r="S61" s="614"/>
      <c r="T61" s="614"/>
      <c r="U61" s="614"/>
      <c r="V61" s="614"/>
      <c r="W61" s="614"/>
      <c r="X61" s="614"/>
      <c r="Y61" s="614"/>
      <c r="Z61" s="614"/>
      <c r="AA61" s="66"/>
      <c r="AB61" s="66"/>
      <c r="AC61" s="80"/>
    </row>
    <row r="62" spans="1:68" ht="16.5" customHeight="1">
      <c r="A62" s="63" t="s">
        <v>155</v>
      </c>
      <c r="B62" s="63" t="s">
        <v>156</v>
      </c>
      <c r="C62" s="36">
        <v>4301020298</v>
      </c>
      <c r="D62" s="615">
        <v>4680115881440</v>
      </c>
      <c r="E62" s="615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17"/>
      <c r="R62" s="617"/>
      <c r="S62" s="617"/>
      <c r="T62" s="618"/>
      <c r="U62" s="39" t="s">
        <v>45</v>
      </c>
      <c r="V62" s="39" t="s">
        <v>45</v>
      </c>
      <c r="W62" s="40" t="s">
        <v>0</v>
      </c>
      <c r="X62" s="58">
        <v>2400</v>
      </c>
      <c r="Y62" s="55">
        <f>IFERROR(IF(X62="",0,CEILING((X62/$H62),1)*$H62),"")</f>
        <v>2408.4</v>
      </c>
      <c r="Z62" s="41">
        <f>IFERROR(IF(Y62=0,"",ROUNDUP(Y62/H62,0)*0.01898),"")</f>
        <v>4.2325400000000002</v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2496.6666666666665</v>
      </c>
      <c r="BN62" s="78">
        <f>IFERROR(Y62*I62/H62,"0")</f>
        <v>2505.4049999999997</v>
      </c>
      <c r="BO62" s="78">
        <f>IFERROR(1/J62*(X62/H62),"0")</f>
        <v>3.4722222222222219</v>
      </c>
      <c r="BP62" s="78">
        <f>IFERROR(1/J62*(Y62/H62),"0")</f>
        <v>3.484375</v>
      </c>
    </row>
    <row r="63" spans="1:68" ht="27" customHeight="1">
      <c r="A63" s="63" t="s">
        <v>158</v>
      </c>
      <c r="B63" s="63" t="s">
        <v>159</v>
      </c>
      <c r="C63" s="36">
        <v>4301020228</v>
      </c>
      <c r="D63" s="615">
        <v>4680115882751</v>
      </c>
      <c r="E63" s="615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85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17"/>
      <c r="R63" s="617"/>
      <c r="S63" s="617"/>
      <c r="T63" s="61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161</v>
      </c>
      <c r="B64" s="63" t="s">
        <v>162</v>
      </c>
      <c r="C64" s="36">
        <v>4301020358</v>
      </c>
      <c r="D64" s="615">
        <v>4680115885950</v>
      </c>
      <c r="E64" s="615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8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17"/>
      <c r="R64" s="617"/>
      <c r="S64" s="617"/>
      <c r="T64" s="61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163</v>
      </c>
      <c r="B65" s="63" t="s">
        <v>164</v>
      </c>
      <c r="C65" s="36">
        <v>4301020296</v>
      </c>
      <c r="D65" s="615">
        <v>4680115881433</v>
      </c>
      <c r="E65" s="615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17"/>
      <c r="R65" s="617"/>
      <c r="S65" s="617"/>
      <c r="T65" s="618"/>
      <c r="U65" s="39" t="s">
        <v>45</v>
      </c>
      <c r="V65" s="39" t="s">
        <v>45</v>
      </c>
      <c r="W65" s="40" t="s">
        <v>0</v>
      </c>
      <c r="X65" s="58">
        <v>491.4</v>
      </c>
      <c r="Y65" s="55">
        <f>IFERROR(IF(X65="",0,CEILING((X65/$H65),1)*$H65),"")</f>
        <v>491.40000000000003</v>
      </c>
      <c r="Z65" s="41">
        <f>IFERROR(IF(Y65=0,"",ROUNDUP(Y65/H65,0)*0.00651),"")</f>
        <v>1.18482</v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524.16</v>
      </c>
      <c r="BN65" s="78">
        <f>IFERROR(Y65*I65/H65,"0")</f>
        <v>524.16</v>
      </c>
      <c r="BO65" s="78">
        <f>IFERROR(1/J65*(X65/H65),"0")</f>
        <v>0.99999999999999989</v>
      </c>
      <c r="BP65" s="78">
        <f>IFERROR(1/J65*(Y65/H65),"0")</f>
        <v>1</v>
      </c>
    </row>
    <row r="66" spans="1:68">
      <c r="A66" s="604"/>
      <c r="B66" s="604"/>
      <c r="C66" s="604"/>
      <c r="D66" s="604"/>
      <c r="E66" s="604"/>
      <c r="F66" s="604"/>
      <c r="G66" s="604"/>
      <c r="H66" s="604"/>
      <c r="I66" s="604"/>
      <c r="J66" s="604"/>
      <c r="K66" s="604"/>
      <c r="L66" s="604"/>
      <c r="M66" s="604"/>
      <c r="N66" s="604"/>
      <c r="O66" s="612"/>
      <c r="P66" s="609" t="s">
        <v>40</v>
      </c>
      <c r="Q66" s="610"/>
      <c r="R66" s="610"/>
      <c r="S66" s="610"/>
      <c r="T66" s="610"/>
      <c r="U66" s="610"/>
      <c r="V66" s="611"/>
      <c r="W66" s="42" t="s">
        <v>39</v>
      </c>
      <c r="X66" s="43">
        <f>IFERROR(X62/H62,"0")+IFERROR(X63/H63,"0")+IFERROR(X64/H64,"0")+IFERROR(X65/H65,"0")</f>
        <v>404.22222222222217</v>
      </c>
      <c r="Y66" s="43">
        <f>IFERROR(Y62/H62,"0")+IFERROR(Y63/H63,"0")+IFERROR(Y64/H64,"0")+IFERROR(Y65/H65,"0")</f>
        <v>405</v>
      </c>
      <c r="Z66" s="43">
        <f>IFERROR(IF(Z62="",0,Z62),"0")+IFERROR(IF(Z63="",0,Z63),"0")+IFERROR(IF(Z64="",0,Z64),"0")+IFERROR(IF(Z65="",0,Z65),"0")</f>
        <v>5.4173600000000004</v>
      </c>
      <c r="AA66" s="67"/>
      <c r="AB66" s="67"/>
      <c r="AC66" s="67"/>
    </row>
    <row r="67" spans="1:68">
      <c r="A67" s="604"/>
      <c r="B67" s="604"/>
      <c r="C67" s="604"/>
      <c r="D67" s="604"/>
      <c r="E67" s="604"/>
      <c r="F67" s="604"/>
      <c r="G67" s="604"/>
      <c r="H67" s="604"/>
      <c r="I67" s="604"/>
      <c r="J67" s="604"/>
      <c r="K67" s="604"/>
      <c r="L67" s="604"/>
      <c r="M67" s="604"/>
      <c r="N67" s="604"/>
      <c r="O67" s="612"/>
      <c r="P67" s="609" t="s">
        <v>40</v>
      </c>
      <c r="Q67" s="610"/>
      <c r="R67" s="610"/>
      <c r="S67" s="610"/>
      <c r="T67" s="610"/>
      <c r="U67" s="610"/>
      <c r="V67" s="611"/>
      <c r="W67" s="42" t="s">
        <v>0</v>
      </c>
      <c r="X67" s="43">
        <f>IFERROR(SUM(X62:X65),"0")</f>
        <v>2891.4</v>
      </c>
      <c r="Y67" s="43">
        <f>IFERROR(SUM(Y62:Y65),"0")</f>
        <v>2899.8</v>
      </c>
      <c r="Z67" s="42"/>
      <c r="AA67" s="67"/>
      <c r="AB67" s="67"/>
      <c r="AC67" s="67"/>
    </row>
    <row r="68" spans="1:68" ht="14.25" customHeight="1">
      <c r="A68" s="614" t="s">
        <v>78</v>
      </c>
      <c r="B68" s="614"/>
      <c r="C68" s="614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6"/>
      <c r="AB68" s="66"/>
      <c r="AC68" s="80"/>
    </row>
    <row r="69" spans="1:68" ht="27" customHeight="1">
      <c r="A69" s="63" t="s">
        <v>165</v>
      </c>
      <c r="B69" s="63" t="s">
        <v>166</v>
      </c>
      <c r="C69" s="36">
        <v>4301031243</v>
      </c>
      <c r="D69" s="615">
        <v>4680115885073</v>
      </c>
      <c r="E69" s="61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17"/>
      <c r="R69" s="617"/>
      <c r="S69" s="617"/>
      <c r="T69" s="61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168</v>
      </c>
      <c r="B70" s="63" t="s">
        <v>169</v>
      </c>
      <c r="C70" s="36">
        <v>4301031241</v>
      </c>
      <c r="D70" s="615">
        <v>4680115885059</v>
      </c>
      <c r="E70" s="61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5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17"/>
      <c r="R70" s="617"/>
      <c r="S70" s="617"/>
      <c r="T70" s="61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171</v>
      </c>
      <c r="B71" s="63" t="s">
        <v>172</v>
      </c>
      <c r="C71" s="36">
        <v>4301031316</v>
      </c>
      <c r="D71" s="615">
        <v>4680115885097</v>
      </c>
      <c r="E71" s="615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17"/>
      <c r="R71" s="617"/>
      <c r="S71" s="617"/>
      <c r="T71" s="618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604"/>
      <c r="B72" s="604"/>
      <c r="C72" s="604"/>
      <c r="D72" s="604"/>
      <c r="E72" s="604"/>
      <c r="F72" s="604"/>
      <c r="G72" s="604"/>
      <c r="H72" s="604"/>
      <c r="I72" s="604"/>
      <c r="J72" s="604"/>
      <c r="K72" s="604"/>
      <c r="L72" s="604"/>
      <c r="M72" s="604"/>
      <c r="N72" s="604"/>
      <c r="O72" s="612"/>
      <c r="P72" s="609" t="s">
        <v>40</v>
      </c>
      <c r="Q72" s="610"/>
      <c r="R72" s="610"/>
      <c r="S72" s="610"/>
      <c r="T72" s="610"/>
      <c r="U72" s="610"/>
      <c r="V72" s="611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604"/>
      <c r="B73" s="604"/>
      <c r="C73" s="604"/>
      <c r="D73" s="604"/>
      <c r="E73" s="604"/>
      <c r="F73" s="604"/>
      <c r="G73" s="604"/>
      <c r="H73" s="604"/>
      <c r="I73" s="604"/>
      <c r="J73" s="604"/>
      <c r="K73" s="604"/>
      <c r="L73" s="604"/>
      <c r="M73" s="604"/>
      <c r="N73" s="604"/>
      <c r="O73" s="612"/>
      <c r="P73" s="609" t="s">
        <v>40</v>
      </c>
      <c r="Q73" s="610"/>
      <c r="R73" s="610"/>
      <c r="S73" s="610"/>
      <c r="T73" s="610"/>
      <c r="U73" s="610"/>
      <c r="V73" s="611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614" t="s">
        <v>85</v>
      </c>
      <c r="B74" s="614"/>
      <c r="C74" s="614"/>
      <c r="D74" s="614"/>
      <c r="E74" s="614"/>
      <c r="F74" s="614"/>
      <c r="G74" s="614"/>
      <c r="H74" s="614"/>
      <c r="I74" s="614"/>
      <c r="J74" s="614"/>
      <c r="K74" s="614"/>
      <c r="L74" s="614"/>
      <c r="M74" s="614"/>
      <c r="N74" s="614"/>
      <c r="O74" s="614"/>
      <c r="P74" s="614"/>
      <c r="Q74" s="614"/>
      <c r="R74" s="614"/>
      <c r="S74" s="614"/>
      <c r="T74" s="614"/>
      <c r="U74" s="614"/>
      <c r="V74" s="614"/>
      <c r="W74" s="614"/>
      <c r="X74" s="614"/>
      <c r="Y74" s="614"/>
      <c r="Z74" s="614"/>
      <c r="AA74" s="66"/>
      <c r="AB74" s="66"/>
      <c r="AC74" s="80"/>
    </row>
    <row r="75" spans="1:68" ht="16.5" customHeight="1">
      <c r="A75" s="63" t="s">
        <v>174</v>
      </c>
      <c r="B75" s="63" t="s">
        <v>175</v>
      </c>
      <c r="C75" s="36">
        <v>4301051838</v>
      </c>
      <c r="D75" s="615">
        <v>4680115881891</v>
      </c>
      <c r="E75" s="615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8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17"/>
      <c r="R75" s="617"/>
      <c r="S75" s="617"/>
      <c r="T75" s="61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>
      <c r="A76" s="63" t="s">
        <v>177</v>
      </c>
      <c r="B76" s="63" t="s">
        <v>178</v>
      </c>
      <c r="C76" s="36">
        <v>4301051846</v>
      </c>
      <c r="D76" s="615">
        <v>4680115885769</v>
      </c>
      <c r="E76" s="615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8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17"/>
      <c r="R76" s="617"/>
      <c r="S76" s="617"/>
      <c r="T76" s="61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180</v>
      </c>
      <c r="B77" s="63" t="s">
        <v>181</v>
      </c>
      <c r="C77" s="36">
        <v>4301051927</v>
      </c>
      <c r="D77" s="615">
        <v>4680115884410</v>
      </c>
      <c r="E77" s="615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8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17"/>
      <c r="R77" s="617"/>
      <c r="S77" s="617"/>
      <c r="T77" s="61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>
      <c r="A78" s="63" t="s">
        <v>183</v>
      </c>
      <c r="B78" s="63" t="s">
        <v>184</v>
      </c>
      <c r="C78" s="36">
        <v>4301051837</v>
      </c>
      <c r="D78" s="615">
        <v>4680115884311</v>
      </c>
      <c r="E78" s="615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17"/>
      <c r="R78" s="617"/>
      <c r="S78" s="617"/>
      <c r="T78" s="61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185</v>
      </c>
      <c r="B79" s="63" t="s">
        <v>186</v>
      </c>
      <c r="C79" s="36">
        <v>4301051844</v>
      </c>
      <c r="D79" s="615">
        <v>4680115885929</v>
      </c>
      <c r="E79" s="615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17"/>
      <c r="R79" s="617"/>
      <c r="S79" s="617"/>
      <c r="T79" s="61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187</v>
      </c>
      <c r="B80" s="63" t="s">
        <v>188</v>
      </c>
      <c r="C80" s="36">
        <v>4301051929</v>
      </c>
      <c r="D80" s="615">
        <v>4680115884403</v>
      </c>
      <c r="E80" s="615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17"/>
      <c r="R80" s="617"/>
      <c r="S80" s="617"/>
      <c r="T80" s="618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604"/>
      <c r="B81" s="604"/>
      <c r="C81" s="604"/>
      <c r="D81" s="604"/>
      <c r="E81" s="604"/>
      <c r="F81" s="604"/>
      <c r="G81" s="604"/>
      <c r="H81" s="604"/>
      <c r="I81" s="604"/>
      <c r="J81" s="604"/>
      <c r="K81" s="604"/>
      <c r="L81" s="604"/>
      <c r="M81" s="604"/>
      <c r="N81" s="604"/>
      <c r="O81" s="612"/>
      <c r="P81" s="609" t="s">
        <v>40</v>
      </c>
      <c r="Q81" s="610"/>
      <c r="R81" s="610"/>
      <c r="S81" s="610"/>
      <c r="T81" s="610"/>
      <c r="U81" s="610"/>
      <c r="V81" s="611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>
      <c r="A82" s="604"/>
      <c r="B82" s="604"/>
      <c r="C82" s="604"/>
      <c r="D82" s="604"/>
      <c r="E82" s="604"/>
      <c r="F82" s="604"/>
      <c r="G82" s="604"/>
      <c r="H82" s="604"/>
      <c r="I82" s="604"/>
      <c r="J82" s="604"/>
      <c r="K82" s="604"/>
      <c r="L82" s="604"/>
      <c r="M82" s="604"/>
      <c r="N82" s="604"/>
      <c r="O82" s="612"/>
      <c r="P82" s="609" t="s">
        <v>40</v>
      </c>
      <c r="Q82" s="610"/>
      <c r="R82" s="610"/>
      <c r="S82" s="610"/>
      <c r="T82" s="610"/>
      <c r="U82" s="610"/>
      <c r="V82" s="611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>
      <c r="A83" s="614" t="s">
        <v>189</v>
      </c>
      <c r="B83" s="614"/>
      <c r="C83" s="614"/>
      <c r="D83" s="614"/>
      <c r="E83" s="614"/>
      <c r="F83" s="614"/>
      <c r="G83" s="614"/>
      <c r="H83" s="614"/>
      <c r="I83" s="614"/>
      <c r="J83" s="614"/>
      <c r="K83" s="614"/>
      <c r="L83" s="614"/>
      <c r="M83" s="614"/>
      <c r="N83" s="614"/>
      <c r="O83" s="614"/>
      <c r="P83" s="614"/>
      <c r="Q83" s="614"/>
      <c r="R83" s="614"/>
      <c r="S83" s="614"/>
      <c r="T83" s="614"/>
      <c r="U83" s="614"/>
      <c r="V83" s="614"/>
      <c r="W83" s="614"/>
      <c r="X83" s="614"/>
      <c r="Y83" s="614"/>
      <c r="Z83" s="614"/>
      <c r="AA83" s="66"/>
      <c r="AB83" s="66"/>
      <c r="AC83" s="80"/>
    </row>
    <row r="84" spans="1:68" ht="27" customHeight="1">
      <c r="A84" s="63" t="s">
        <v>190</v>
      </c>
      <c r="B84" s="63" t="s">
        <v>191</v>
      </c>
      <c r="C84" s="36">
        <v>4301060455</v>
      </c>
      <c r="D84" s="615">
        <v>4680115881532</v>
      </c>
      <c r="E84" s="615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8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17"/>
      <c r="R84" s="617"/>
      <c r="S84" s="617"/>
      <c r="T84" s="61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>
      <c r="A85" s="63" t="s">
        <v>193</v>
      </c>
      <c r="B85" s="63" t="s">
        <v>194</v>
      </c>
      <c r="C85" s="36">
        <v>4301060351</v>
      </c>
      <c r="D85" s="615">
        <v>4680115881464</v>
      </c>
      <c r="E85" s="615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8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17"/>
      <c r="R85" s="617"/>
      <c r="S85" s="617"/>
      <c r="T85" s="618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604"/>
      <c r="B86" s="604"/>
      <c r="C86" s="604"/>
      <c r="D86" s="604"/>
      <c r="E86" s="604"/>
      <c r="F86" s="604"/>
      <c r="G86" s="604"/>
      <c r="H86" s="604"/>
      <c r="I86" s="604"/>
      <c r="J86" s="604"/>
      <c r="K86" s="604"/>
      <c r="L86" s="604"/>
      <c r="M86" s="604"/>
      <c r="N86" s="604"/>
      <c r="O86" s="612"/>
      <c r="P86" s="609" t="s">
        <v>40</v>
      </c>
      <c r="Q86" s="610"/>
      <c r="R86" s="610"/>
      <c r="S86" s="610"/>
      <c r="T86" s="610"/>
      <c r="U86" s="610"/>
      <c r="V86" s="611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>
      <c r="A87" s="604"/>
      <c r="B87" s="604"/>
      <c r="C87" s="604"/>
      <c r="D87" s="604"/>
      <c r="E87" s="604"/>
      <c r="F87" s="604"/>
      <c r="G87" s="604"/>
      <c r="H87" s="604"/>
      <c r="I87" s="604"/>
      <c r="J87" s="604"/>
      <c r="K87" s="604"/>
      <c r="L87" s="604"/>
      <c r="M87" s="604"/>
      <c r="N87" s="604"/>
      <c r="O87" s="612"/>
      <c r="P87" s="609" t="s">
        <v>40</v>
      </c>
      <c r="Q87" s="610"/>
      <c r="R87" s="610"/>
      <c r="S87" s="610"/>
      <c r="T87" s="610"/>
      <c r="U87" s="610"/>
      <c r="V87" s="611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>
      <c r="A88" s="613" t="s">
        <v>196</v>
      </c>
      <c r="B88" s="613"/>
      <c r="C88" s="613"/>
      <c r="D88" s="613"/>
      <c r="E88" s="613"/>
      <c r="F88" s="613"/>
      <c r="G88" s="613"/>
      <c r="H88" s="613"/>
      <c r="I88" s="613"/>
      <c r="J88" s="613"/>
      <c r="K88" s="613"/>
      <c r="L88" s="613"/>
      <c r="M88" s="613"/>
      <c r="N88" s="613"/>
      <c r="O88" s="613"/>
      <c r="P88" s="613"/>
      <c r="Q88" s="613"/>
      <c r="R88" s="613"/>
      <c r="S88" s="613"/>
      <c r="T88" s="613"/>
      <c r="U88" s="613"/>
      <c r="V88" s="613"/>
      <c r="W88" s="613"/>
      <c r="X88" s="613"/>
      <c r="Y88" s="613"/>
      <c r="Z88" s="613"/>
      <c r="AA88" s="65"/>
      <c r="AB88" s="65"/>
      <c r="AC88" s="79"/>
    </row>
    <row r="89" spans="1:68" ht="14.25" customHeight="1">
      <c r="A89" s="614" t="s">
        <v>113</v>
      </c>
      <c r="B89" s="614"/>
      <c r="C89" s="614"/>
      <c r="D89" s="614"/>
      <c r="E89" s="614"/>
      <c r="F89" s="614"/>
      <c r="G89" s="614"/>
      <c r="H89" s="614"/>
      <c r="I89" s="614"/>
      <c r="J89" s="614"/>
      <c r="K89" s="614"/>
      <c r="L89" s="614"/>
      <c r="M89" s="614"/>
      <c r="N89" s="614"/>
      <c r="O89" s="614"/>
      <c r="P89" s="614"/>
      <c r="Q89" s="614"/>
      <c r="R89" s="614"/>
      <c r="S89" s="614"/>
      <c r="T89" s="614"/>
      <c r="U89" s="614"/>
      <c r="V89" s="614"/>
      <c r="W89" s="614"/>
      <c r="X89" s="614"/>
      <c r="Y89" s="614"/>
      <c r="Z89" s="614"/>
      <c r="AA89" s="66"/>
      <c r="AB89" s="66"/>
      <c r="AC89" s="80"/>
    </row>
    <row r="90" spans="1:68" ht="27" customHeight="1">
      <c r="A90" s="63" t="s">
        <v>197</v>
      </c>
      <c r="B90" s="63" t="s">
        <v>198</v>
      </c>
      <c r="C90" s="36">
        <v>4301011468</v>
      </c>
      <c r="D90" s="615">
        <v>4680115881327</v>
      </c>
      <c r="E90" s="615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84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17"/>
      <c r="R90" s="617"/>
      <c r="S90" s="617"/>
      <c r="T90" s="61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>
      <c r="A91" s="63" t="s">
        <v>200</v>
      </c>
      <c r="B91" s="63" t="s">
        <v>201</v>
      </c>
      <c r="C91" s="36">
        <v>4301011476</v>
      </c>
      <c r="D91" s="615">
        <v>4680115881518</v>
      </c>
      <c r="E91" s="615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8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17"/>
      <c r="R91" s="617"/>
      <c r="S91" s="617"/>
      <c r="T91" s="61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202</v>
      </c>
      <c r="B92" s="63" t="s">
        <v>203</v>
      </c>
      <c r="C92" s="36">
        <v>4301011443</v>
      </c>
      <c r="D92" s="615">
        <v>4680115881303</v>
      </c>
      <c r="E92" s="615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8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17"/>
      <c r="R92" s="617"/>
      <c r="S92" s="617"/>
      <c r="T92" s="618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>
      <c r="A93" s="604"/>
      <c r="B93" s="604"/>
      <c r="C93" s="604"/>
      <c r="D93" s="604"/>
      <c r="E93" s="604"/>
      <c r="F93" s="604"/>
      <c r="G93" s="604"/>
      <c r="H93" s="604"/>
      <c r="I93" s="604"/>
      <c r="J93" s="604"/>
      <c r="K93" s="604"/>
      <c r="L93" s="604"/>
      <c r="M93" s="604"/>
      <c r="N93" s="604"/>
      <c r="O93" s="612"/>
      <c r="P93" s="609" t="s">
        <v>40</v>
      </c>
      <c r="Q93" s="610"/>
      <c r="R93" s="610"/>
      <c r="S93" s="610"/>
      <c r="T93" s="610"/>
      <c r="U93" s="610"/>
      <c r="V93" s="611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>
      <c r="A94" s="604"/>
      <c r="B94" s="604"/>
      <c r="C94" s="604"/>
      <c r="D94" s="604"/>
      <c r="E94" s="604"/>
      <c r="F94" s="604"/>
      <c r="G94" s="604"/>
      <c r="H94" s="604"/>
      <c r="I94" s="604"/>
      <c r="J94" s="604"/>
      <c r="K94" s="604"/>
      <c r="L94" s="604"/>
      <c r="M94" s="604"/>
      <c r="N94" s="604"/>
      <c r="O94" s="612"/>
      <c r="P94" s="609" t="s">
        <v>40</v>
      </c>
      <c r="Q94" s="610"/>
      <c r="R94" s="610"/>
      <c r="S94" s="610"/>
      <c r="T94" s="610"/>
      <c r="U94" s="610"/>
      <c r="V94" s="611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>
      <c r="A95" s="614" t="s">
        <v>85</v>
      </c>
      <c r="B95" s="614"/>
      <c r="C95" s="614"/>
      <c r="D95" s="614"/>
      <c r="E95" s="614"/>
      <c r="F95" s="614"/>
      <c r="G95" s="614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U95" s="614"/>
      <c r="V95" s="614"/>
      <c r="W95" s="614"/>
      <c r="X95" s="614"/>
      <c r="Y95" s="614"/>
      <c r="Z95" s="614"/>
      <c r="AA95" s="66"/>
      <c r="AB95" s="66"/>
      <c r="AC95" s="80"/>
    </row>
    <row r="96" spans="1:68" ht="16.5" customHeight="1">
      <c r="A96" s="63" t="s">
        <v>205</v>
      </c>
      <c r="B96" s="63" t="s">
        <v>206</v>
      </c>
      <c r="C96" s="36">
        <v>4301051546</v>
      </c>
      <c r="D96" s="615">
        <v>4607091386967</v>
      </c>
      <c r="E96" s="615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84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17"/>
      <c r="R96" s="617"/>
      <c r="S96" s="617"/>
      <c r="T96" s="618"/>
      <c r="U96" s="39" t="s">
        <v>45</v>
      </c>
      <c r="V96" s="39" t="s">
        <v>45</v>
      </c>
      <c r="W96" s="40" t="s">
        <v>0</v>
      </c>
      <c r="X96" s="58">
        <v>150</v>
      </c>
      <c r="Y96" s="55">
        <f t="shared" ref="Y96:Y103" si="16">IFERROR(IF(X96="",0,CEILING((X96/$H96),1)*$H96),"")</f>
        <v>151.20000000000002</v>
      </c>
      <c r="Z96" s="41">
        <f>IFERROR(IF(Y96=0,"",ROUNDUP(Y96/H96,0)*0.01898),"")</f>
        <v>0.34164</v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159.26785714285714</v>
      </c>
      <c r="BN96" s="78">
        <f t="shared" ref="BN96:BN103" si="18">IFERROR(Y96*I96/H96,"0")</f>
        <v>160.542</v>
      </c>
      <c r="BO96" s="78">
        <f t="shared" ref="BO96:BO103" si="19">IFERROR(1/J96*(X96/H96),"0")</f>
        <v>0.27901785714285715</v>
      </c>
      <c r="BP96" s="78">
        <f t="shared" ref="BP96:BP103" si="20">IFERROR(1/J96*(Y96/H96),"0")</f>
        <v>0.28125</v>
      </c>
    </row>
    <row r="97" spans="1:68" ht="16.5" customHeight="1">
      <c r="A97" s="63" t="s">
        <v>205</v>
      </c>
      <c r="B97" s="63" t="s">
        <v>208</v>
      </c>
      <c r="C97" s="36">
        <v>4301051712</v>
      </c>
      <c r="D97" s="615">
        <v>4607091386967</v>
      </c>
      <c r="E97" s="615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833" t="s">
        <v>209</v>
      </c>
      <c r="Q97" s="617"/>
      <c r="R97" s="617"/>
      <c r="S97" s="617"/>
      <c r="T97" s="61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>
      <c r="A98" s="63" t="s">
        <v>205</v>
      </c>
      <c r="B98" s="63" t="s">
        <v>210</v>
      </c>
      <c r="C98" s="36">
        <v>4301051437</v>
      </c>
      <c r="D98" s="615">
        <v>4607091386967</v>
      </c>
      <c r="E98" s="615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8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17"/>
      <c r="R98" s="617"/>
      <c r="S98" s="617"/>
      <c r="T98" s="61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4301051788</v>
      </c>
      <c r="D99" s="615">
        <v>4680115884953</v>
      </c>
      <c r="E99" s="615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8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17"/>
      <c r="R99" s="617"/>
      <c r="S99" s="617"/>
      <c r="T99" s="61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>
      <c r="A100" s="63" t="s">
        <v>214</v>
      </c>
      <c r="B100" s="63" t="s">
        <v>215</v>
      </c>
      <c r="C100" s="36">
        <v>4301052039</v>
      </c>
      <c r="D100" s="615">
        <v>4607091385731</v>
      </c>
      <c r="E100" s="615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8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17"/>
      <c r="R100" s="617"/>
      <c r="S100" s="617"/>
      <c r="T100" s="61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>
      <c r="A101" s="63" t="s">
        <v>214</v>
      </c>
      <c r="B101" s="63" t="s">
        <v>217</v>
      </c>
      <c r="C101" s="36">
        <v>4301051718</v>
      </c>
      <c r="D101" s="615">
        <v>4607091385731</v>
      </c>
      <c r="E101" s="615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17"/>
      <c r="R101" s="617"/>
      <c r="S101" s="617"/>
      <c r="T101" s="61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>
      <c r="A102" s="63" t="s">
        <v>218</v>
      </c>
      <c r="B102" s="63" t="s">
        <v>219</v>
      </c>
      <c r="C102" s="36">
        <v>4301051438</v>
      </c>
      <c r="D102" s="615">
        <v>4680115880894</v>
      </c>
      <c r="E102" s="615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83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17"/>
      <c r="R102" s="617"/>
      <c r="S102" s="617"/>
      <c r="T102" s="618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>
      <c r="A103" s="63" t="s">
        <v>221</v>
      </c>
      <c r="B103" s="63" t="s">
        <v>222</v>
      </c>
      <c r="C103" s="36">
        <v>4301051687</v>
      </c>
      <c r="D103" s="615">
        <v>4680115880214</v>
      </c>
      <c r="E103" s="615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83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17"/>
      <c r="R103" s="617"/>
      <c r="S103" s="617"/>
      <c r="T103" s="618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>
      <c r="A104" s="604"/>
      <c r="B104" s="604"/>
      <c r="C104" s="604"/>
      <c r="D104" s="604"/>
      <c r="E104" s="604"/>
      <c r="F104" s="604"/>
      <c r="G104" s="604"/>
      <c r="H104" s="604"/>
      <c r="I104" s="604"/>
      <c r="J104" s="604"/>
      <c r="K104" s="604"/>
      <c r="L104" s="604"/>
      <c r="M104" s="604"/>
      <c r="N104" s="604"/>
      <c r="O104" s="612"/>
      <c r="P104" s="609" t="s">
        <v>40</v>
      </c>
      <c r="Q104" s="610"/>
      <c r="R104" s="610"/>
      <c r="S104" s="610"/>
      <c r="T104" s="610"/>
      <c r="U104" s="610"/>
      <c r="V104" s="611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17.857142857142858</v>
      </c>
      <c r="Y104" s="43">
        <f>IFERROR(Y96/H96,"0")+IFERROR(Y97/H97,"0")+IFERROR(Y98/H98,"0")+IFERROR(Y99/H99,"0")+IFERROR(Y100/H100,"0")+IFERROR(Y101/H101,"0")+IFERROR(Y102/H102,"0")+IFERROR(Y103/H103,"0")</f>
        <v>18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0.34164</v>
      </c>
      <c r="AA104" s="67"/>
      <c r="AB104" s="67"/>
      <c r="AC104" s="67"/>
    </row>
    <row r="105" spans="1:68">
      <c r="A105" s="604"/>
      <c r="B105" s="604"/>
      <c r="C105" s="604"/>
      <c r="D105" s="604"/>
      <c r="E105" s="604"/>
      <c r="F105" s="604"/>
      <c r="G105" s="604"/>
      <c r="H105" s="604"/>
      <c r="I105" s="604"/>
      <c r="J105" s="604"/>
      <c r="K105" s="604"/>
      <c r="L105" s="604"/>
      <c r="M105" s="604"/>
      <c r="N105" s="604"/>
      <c r="O105" s="612"/>
      <c r="P105" s="609" t="s">
        <v>40</v>
      </c>
      <c r="Q105" s="610"/>
      <c r="R105" s="610"/>
      <c r="S105" s="610"/>
      <c r="T105" s="610"/>
      <c r="U105" s="610"/>
      <c r="V105" s="611"/>
      <c r="W105" s="42" t="s">
        <v>0</v>
      </c>
      <c r="X105" s="43">
        <f>IFERROR(SUM(X96:X103),"0")</f>
        <v>150</v>
      </c>
      <c r="Y105" s="43">
        <f>IFERROR(SUM(Y96:Y103),"0")</f>
        <v>151.20000000000002</v>
      </c>
      <c r="Z105" s="42"/>
      <c r="AA105" s="67"/>
      <c r="AB105" s="67"/>
      <c r="AC105" s="67"/>
    </row>
    <row r="106" spans="1:68" ht="16.5" customHeight="1">
      <c r="A106" s="613" t="s">
        <v>223</v>
      </c>
      <c r="B106" s="613"/>
      <c r="C106" s="613"/>
      <c r="D106" s="613"/>
      <c r="E106" s="613"/>
      <c r="F106" s="613"/>
      <c r="G106" s="613"/>
      <c r="H106" s="613"/>
      <c r="I106" s="613"/>
      <c r="J106" s="613"/>
      <c r="K106" s="613"/>
      <c r="L106" s="613"/>
      <c r="M106" s="613"/>
      <c r="N106" s="613"/>
      <c r="O106" s="613"/>
      <c r="P106" s="613"/>
      <c r="Q106" s="613"/>
      <c r="R106" s="613"/>
      <c r="S106" s="613"/>
      <c r="T106" s="613"/>
      <c r="U106" s="613"/>
      <c r="V106" s="613"/>
      <c r="W106" s="613"/>
      <c r="X106" s="613"/>
      <c r="Y106" s="613"/>
      <c r="Z106" s="613"/>
      <c r="AA106" s="65"/>
      <c r="AB106" s="65"/>
      <c r="AC106" s="79"/>
    </row>
    <row r="107" spans="1:68" ht="14.25" customHeight="1">
      <c r="A107" s="614" t="s">
        <v>113</v>
      </c>
      <c r="B107" s="614"/>
      <c r="C107" s="614"/>
      <c r="D107" s="614"/>
      <c r="E107" s="614"/>
      <c r="F107" s="614"/>
      <c r="G107" s="614"/>
      <c r="H107" s="614"/>
      <c r="I107" s="614"/>
      <c r="J107" s="614"/>
      <c r="K107" s="614"/>
      <c r="L107" s="614"/>
      <c r="M107" s="614"/>
      <c r="N107" s="614"/>
      <c r="O107" s="614"/>
      <c r="P107" s="614"/>
      <c r="Q107" s="614"/>
      <c r="R107" s="614"/>
      <c r="S107" s="614"/>
      <c r="T107" s="614"/>
      <c r="U107" s="614"/>
      <c r="V107" s="614"/>
      <c r="W107" s="614"/>
      <c r="X107" s="614"/>
      <c r="Y107" s="614"/>
      <c r="Z107" s="614"/>
      <c r="AA107" s="66"/>
      <c r="AB107" s="66"/>
      <c r="AC107" s="80"/>
    </row>
    <row r="108" spans="1:68" ht="16.5" customHeight="1">
      <c r="A108" s="63" t="s">
        <v>224</v>
      </c>
      <c r="B108" s="63" t="s">
        <v>225</v>
      </c>
      <c r="C108" s="36">
        <v>4301011514</v>
      </c>
      <c r="D108" s="615">
        <v>4680115882133</v>
      </c>
      <c r="E108" s="615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17"/>
      <c r="R108" s="617"/>
      <c r="S108" s="617"/>
      <c r="T108" s="61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227</v>
      </c>
      <c r="B109" s="63" t="s">
        <v>228</v>
      </c>
      <c r="C109" s="36">
        <v>4301011417</v>
      </c>
      <c r="D109" s="615">
        <v>4680115880269</v>
      </c>
      <c r="E109" s="615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17"/>
      <c r="R109" s="617"/>
      <c r="S109" s="617"/>
      <c r="T109" s="61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229</v>
      </c>
      <c r="B110" s="63" t="s">
        <v>230</v>
      </c>
      <c r="C110" s="36">
        <v>4301011415</v>
      </c>
      <c r="D110" s="615">
        <v>4680115880429</v>
      </c>
      <c r="E110" s="615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17"/>
      <c r="R110" s="617"/>
      <c r="S110" s="617"/>
      <c r="T110" s="61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>
      <c r="A111" s="63" t="s">
        <v>231</v>
      </c>
      <c r="B111" s="63" t="s">
        <v>232</v>
      </c>
      <c r="C111" s="36">
        <v>4301011462</v>
      </c>
      <c r="D111" s="615">
        <v>4680115881457</v>
      </c>
      <c r="E111" s="615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17"/>
      <c r="R111" s="617"/>
      <c r="S111" s="617"/>
      <c r="T111" s="61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>
      <c r="A112" s="604"/>
      <c r="B112" s="604"/>
      <c r="C112" s="604"/>
      <c r="D112" s="604"/>
      <c r="E112" s="604"/>
      <c r="F112" s="604"/>
      <c r="G112" s="604"/>
      <c r="H112" s="604"/>
      <c r="I112" s="604"/>
      <c r="J112" s="604"/>
      <c r="K112" s="604"/>
      <c r="L112" s="604"/>
      <c r="M112" s="604"/>
      <c r="N112" s="604"/>
      <c r="O112" s="612"/>
      <c r="P112" s="609" t="s">
        <v>40</v>
      </c>
      <c r="Q112" s="610"/>
      <c r="R112" s="610"/>
      <c r="S112" s="610"/>
      <c r="T112" s="610"/>
      <c r="U112" s="610"/>
      <c r="V112" s="611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>
      <c r="A113" s="604"/>
      <c r="B113" s="604"/>
      <c r="C113" s="604"/>
      <c r="D113" s="604"/>
      <c r="E113" s="604"/>
      <c r="F113" s="604"/>
      <c r="G113" s="604"/>
      <c r="H113" s="604"/>
      <c r="I113" s="604"/>
      <c r="J113" s="604"/>
      <c r="K113" s="604"/>
      <c r="L113" s="604"/>
      <c r="M113" s="604"/>
      <c r="N113" s="604"/>
      <c r="O113" s="612"/>
      <c r="P113" s="609" t="s">
        <v>40</v>
      </c>
      <c r="Q113" s="610"/>
      <c r="R113" s="610"/>
      <c r="S113" s="610"/>
      <c r="T113" s="610"/>
      <c r="U113" s="610"/>
      <c r="V113" s="611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>
      <c r="A114" s="614" t="s">
        <v>154</v>
      </c>
      <c r="B114" s="614"/>
      <c r="C114" s="614"/>
      <c r="D114" s="614"/>
      <c r="E114" s="614"/>
      <c r="F114" s="614"/>
      <c r="G114" s="614"/>
      <c r="H114" s="614"/>
      <c r="I114" s="614"/>
      <c r="J114" s="614"/>
      <c r="K114" s="614"/>
      <c r="L114" s="614"/>
      <c r="M114" s="614"/>
      <c r="N114" s="614"/>
      <c r="O114" s="614"/>
      <c r="P114" s="614"/>
      <c r="Q114" s="614"/>
      <c r="R114" s="614"/>
      <c r="S114" s="614"/>
      <c r="T114" s="614"/>
      <c r="U114" s="614"/>
      <c r="V114" s="614"/>
      <c r="W114" s="614"/>
      <c r="X114" s="614"/>
      <c r="Y114" s="614"/>
      <c r="Z114" s="614"/>
      <c r="AA114" s="66"/>
      <c r="AB114" s="66"/>
      <c r="AC114" s="80"/>
    </row>
    <row r="115" spans="1:68" ht="16.5" customHeight="1">
      <c r="A115" s="63" t="s">
        <v>233</v>
      </c>
      <c r="B115" s="63" t="s">
        <v>234</v>
      </c>
      <c r="C115" s="36">
        <v>4301020345</v>
      </c>
      <c r="D115" s="615">
        <v>4680115881488</v>
      </c>
      <c r="E115" s="615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8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17"/>
      <c r="R115" s="617"/>
      <c r="S115" s="617"/>
      <c r="T115" s="61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>
      <c r="A116" s="63" t="s">
        <v>236</v>
      </c>
      <c r="B116" s="63" t="s">
        <v>237</v>
      </c>
      <c r="C116" s="36">
        <v>4301020346</v>
      </c>
      <c r="D116" s="615">
        <v>4680115882775</v>
      </c>
      <c r="E116" s="615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8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17"/>
      <c r="R116" s="617"/>
      <c r="S116" s="617"/>
      <c r="T116" s="618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238</v>
      </c>
      <c r="B117" s="63" t="s">
        <v>239</v>
      </c>
      <c r="C117" s="36">
        <v>4301020344</v>
      </c>
      <c r="D117" s="615">
        <v>4680115880658</v>
      </c>
      <c r="E117" s="615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17"/>
      <c r="R117" s="617"/>
      <c r="S117" s="617"/>
      <c r="T117" s="618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>
      <c r="A118" s="604"/>
      <c r="B118" s="604"/>
      <c r="C118" s="604"/>
      <c r="D118" s="604"/>
      <c r="E118" s="604"/>
      <c r="F118" s="604"/>
      <c r="G118" s="604"/>
      <c r="H118" s="604"/>
      <c r="I118" s="604"/>
      <c r="J118" s="604"/>
      <c r="K118" s="604"/>
      <c r="L118" s="604"/>
      <c r="M118" s="604"/>
      <c r="N118" s="604"/>
      <c r="O118" s="612"/>
      <c r="P118" s="609" t="s">
        <v>40</v>
      </c>
      <c r="Q118" s="610"/>
      <c r="R118" s="610"/>
      <c r="S118" s="610"/>
      <c r="T118" s="610"/>
      <c r="U118" s="610"/>
      <c r="V118" s="611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>
      <c r="A119" s="604"/>
      <c r="B119" s="604"/>
      <c r="C119" s="604"/>
      <c r="D119" s="604"/>
      <c r="E119" s="604"/>
      <c r="F119" s="604"/>
      <c r="G119" s="604"/>
      <c r="H119" s="604"/>
      <c r="I119" s="604"/>
      <c r="J119" s="604"/>
      <c r="K119" s="604"/>
      <c r="L119" s="604"/>
      <c r="M119" s="604"/>
      <c r="N119" s="604"/>
      <c r="O119" s="612"/>
      <c r="P119" s="609" t="s">
        <v>40</v>
      </c>
      <c r="Q119" s="610"/>
      <c r="R119" s="610"/>
      <c r="S119" s="610"/>
      <c r="T119" s="610"/>
      <c r="U119" s="610"/>
      <c r="V119" s="611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>
      <c r="A120" s="614" t="s">
        <v>85</v>
      </c>
      <c r="B120" s="614"/>
      <c r="C120" s="614"/>
      <c r="D120" s="614"/>
      <c r="E120" s="614"/>
      <c r="F120" s="614"/>
      <c r="G120" s="614"/>
      <c r="H120" s="614"/>
      <c r="I120" s="614"/>
      <c r="J120" s="614"/>
      <c r="K120" s="614"/>
      <c r="L120" s="614"/>
      <c r="M120" s="614"/>
      <c r="N120" s="614"/>
      <c r="O120" s="614"/>
      <c r="P120" s="614"/>
      <c r="Q120" s="614"/>
      <c r="R120" s="614"/>
      <c r="S120" s="614"/>
      <c r="T120" s="614"/>
      <c r="U120" s="614"/>
      <c r="V120" s="614"/>
      <c r="W120" s="614"/>
      <c r="X120" s="614"/>
      <c r="Y120" s="614"/>
      <c r="Z120" s="614"/>
      <c r="AA120" s="66"/>
      <c r="AB120" s="66"/>
      <c r="AC120" s="80"/>
    </row>
    <row r="121" spans="1:68" ht="27" customHeight="1">
      <c r="A121" s="63" t="s">
        <v>240</v>
      </c>
      <c r="B121" s="63" t="s">
        <v>241</v>
      </c>
      <c r="C121" s="36">
        <v>4301051360</v>
      </c>
      <c r="D121" s="615">
        <v>4607091385168</v>
      </c>
      <c r="E121" s="615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8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17"/>
      <c r="R121" s="617"/>
      <c r="S121" s="617"/>
      <c r="T121" s="618"/>
      <c r="U121" s="39" t="s">
        <v>45</v>
      </c>
      <c r="V121" s="39" t="s">
        <v>45</v>
      </c>
      <c r="W121" s="40" t="s">
        <v>0</v>
      </c>
      <c r="X121" s="58">
        <v>100</v>
      </c>
      <c r="Y121" s="55">
        <f t="shared" ref="Y121:Y127" si="21">IFERROR(IF(X121="",0,CEILING((X121/$H121),1)*$H121),"")</f>
        <v>105.3</v>
      </c>
      <c r="Z121" s="41">
        <f>IFERROR(IF(Y121=0,"",ROUNDUP(Y121/H121,0)*0.01898),"")</f>
        <v>0.24674000000000001</v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106.33333333333333</v>
      </c>
      <c r="BN121" s="78">
        <f t="shared" ref="BN121:BN127" si="23">IFERROR(Y121*I121/H121,"0")</f>
        <v>111.96900000000001</v>
      </c>
      <c r="BO121" s="78">
        <f t="shared" ref="BO121:BO127" si="24">IFERROR(1/J121*(X121/H121),"0")</f>
        <v>0.19290123456790123</v>
      </c>
      <c r="BP121" s="78">
        <f t="shared" ref="BP121:BP127" si="25">IFERROR(1/J121*(Y121/H121),"0")</f>
        <v>0.203125</v>
      </c>
    </row>
    <row r="122" spans="1:68" ht="16.5" customHeight="1">
      <c r="A122" s="63" t="s">
        <v>240</v>
      </c>
      <c r="B122" s="63" t="s">
        <v>243</v>
      </c>
      <c r="C122" s="36">
        <v>4301051724</v>
      </c>
      <c r="D122" s="615">
        <v>4607091385168</v>
      </c>
      <c r="E122" s="615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8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17"/>
      <c r="R122" s="617"/>
      <c r="S122" s="617"/>
      <c r="T122" s="61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>
      <c r="A123" s="63" t="s">
        <v>240</v>
      </c>
      <c r="B123" s="63" t="s">
        <v>245</v>
      </c>
      <c r="C123" s="36">
        <v>4301051625</v>
      </c>
      <c r="D123" s="615">
        <v>4607091385168</v>
      </c>
      <c r="E123" s="615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8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17"/>
      <c r="R123" s="617"/>
      <c r="S123" s="617"/>
      <c r="T123" s="61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>
      <c r="A124" s="63" t="s">
        <v>246</v>
      </c>
      <c r="B124" s="63" t="s">
        <v>247</v>
      </c>
      <c r="C124" s="36">
        <v>4301051730</v>
      </c>
      <c r="D124" s="615">
        <v>4607091383256</v>
      </c>
      <c r="E124" s="615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82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17"/>
      <c r="R124" s="617"/>
      <c r="S124" s="617"/>
      <c r="T124" s="61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>
      <c r="A125" s="63" t="s">
        <v>248</v>
      </c>
      <c r="B125" s="63" t="s">
        <v>249</v>
      </c>
      <c r="C125" s="36">
        <v>4301051721</v>
      </c>
      <c r="D125" s="615">
        <v>4607091385748</v>
      </c>
      <c r="E125" s="61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81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17"/>
      <c r="R125" s="617"/>
      <c r="S125" s="617"/>
      <c r="T125" s="61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>
      <c r="A126" s="63" t="s">
        <v>250</v>
      </c>
      <c r="B126" s="63" t="s">
        <v>251</v>
      </c>
      <c r="C126" s="36">
        <v>4301051740</v>
      </c>
      <c r="D126" s="615">
        <v>4680115884533</v>
      </c>
      <c r="E126" s="61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8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17"/>
      <c r="R126" s="617"/>
      <c r="S126" s="617"/>
      <c r="T126" s="61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>
      <c r="A127" s="63" t="s">
        <v>253</v>
      </c>
      <c r="B127" s="63" t="s">
        <v>254</v>
      </c>
      <c r="C127" s="36">
        <v>4301051486</v>
      </c>
      <c r="D127" s="615">
        <v>4680115882645</v>
      </c>
      <c r="E127" s="61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81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17"/>
      <c r="R127" s="617"/>
      <c r="S127" s="617"/>
      <c r="T127" s="61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>
      <c r="A128" s="604"/>
      <c r="B128" s="604"/>
      <c r="C128" s="604"/>
      <c r="D128" s="604"/>
      <c r="E128" s="604"/>
      <c r="F128" s="604"/>
      <c r="G128" s="604"/>
      <c r="H128" s="604"/>
      <c r="I128" s="604"/>
      <c r="J128" s="604"/>
      <c r="K128" s="604"/>
      <c r="L128" s="604"/>
      <c r="M128" s="604"/>
      <c r="N128" s="604"/>
      <c r="O128" s="612"/>
      <c r="P128" s="609" t="s">
        <v>40</v>
      </c>
      <c r="Q128" s="610"/>
      <c r="R128" s="610"/>
      <c r="S128" s="610"/>
      <c r="T128" s="610"/>
      <c r="U128" s="610"/>
      <c r="V128" s="611"/>
      <c r="W128" s="42" t="s">
        <v>39</v>
      </c>
      <c r="X128" s="43">
        <f>IFERROR(X121/H121,"0")+IFERROR(X122/H122,"0")+IFERROR(X123/H123,"0")+IFERROR(X124/H124,"0")+IFERROR(X125/H125,"0")+IFERROR(X126/H126,"0")+IFERROR(X127/H127,"0")</f>
        <v>12.345679012345679</v>
      </c>
      <c r="Y128" s="43">
        <f>IFERROR(Y121/H121,"0")+IFERROR(Y122/H122,"0")+IFERROR(Y123/H123,"0")+IFERROR(Y124/H124,"0")+IFERROR(Y125/H125,"0")+IFERROR(Y126/H126,"0")+IFERROR(Y127/H127,"0")</f>
        <v>13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0.24674000000000001</v>
      </c>
      <c r="AA128" s="67"/>
      <c r="AB128" s="67"/>
      <c r="AC128" s="67"/>
    </row>
    <row r="129" spans="1:68">
      <c r="A129" s="604"/>
      <c r="B129" s="604"/>
      <c r="C129" s="604"/>
      <c r="D129" s="604"/>
      <c r="E129" s="604"/>
      <c r="F129" s="604"/>
      <c r="G129" s="604"/>
      <c r="H129" s="604"/>
      <c r="I129" s="604"/>
      <c r="J129" s="604"/>
      <c r="K129" s="604"/>
      <c r="L129" s="604"/>
      <c r="M129" s="604"/>
      <c r="N129" s="604"/>
      <c r="O129" s="612"/>
      <c r="P129" s="609" t="s">
        <v>40</v>
      </c>
      <c r="Q129" s="610"/>
      <c r="R129" s="610"/>
      <c r="S129" s="610"/>
      <c r="T129" s="610"/>
      <c r="U129" s="610"/>
      <c r="V129" s="611"/>
      <c r="W129" s="42" t="s">
        <v>0</v>
      </c>
      <c r="X129" s="43">
        <f>IFERROR(SUM(X121:X127),"0")</f>
        <v>100</v>
      </c>
      <c r="Y129" s="43">
        <f>IFERROR(SUM(Y121:Y127),"0")</f>
        <v>105.3</v>
      </c>
      <c r="Z129" s="42"/>
      <c r="AA129" s="67"/>
      <c r="AB129" s="67"/>
      <c r="AC129" s="67"/>
    </row>
    <row r="130" spans="1:68" ht="14.25" customHeight="1">
      <c r="A130" s="614" t="s">
        <v>189</v>
      </c>
      <c r="B130" s="614"/>
      <c r="C130" s="614"/>
      <c r="D130" s="614"/>
      <c r="E130" s="614"/>
      <c r="F130" s="614"/>
      <c r="G130" s="614"/>
      <c r="H130" s="614"/>
      <c r="I130" s="614"/>
      <c r="J130" s="614"/>
      <c r="K130" s="614"/>
      <c r="L130" s="614"/>
      <c r="M130" s="614"/>
      <c r="N130" s="614"/>
      <c r="O130" s="614"/>
      <c r="P130" s="614"/>
      <c r="Q130" s="614"/>
      <c r="R130" s="614"/>
      <c r="S130" s="614"/>
      <c r="T130" s="614"/>
      <c r="U130" s="614"/>
      <c r="V130" s="614"/>
      <c r="W130" s="614"/>
      <c r="X130" s="614"/>
      <c r="Y130" s="614"/>
      <c r="Z130" s="614"/>
      <c r="AA130" s="66"/>
      <c r="AB130" s="66"/>
      <c r="AC130" s="80"/>
    </row>
    <row r="131" spans="1:68" ht="27" customHeight="1">
      <c r="A131" s="63" t="s">
        <v>256</v>
      </c>
      <c r="B131" s="63" t="s">
        <v>257</v>
      </c>
      <c r="C131" s="36">
        <v>4301060357</v>
      </c>
      <c r="D131" s="615">
        <v>4680115882652</v>
      </c>
      <c r="E131" s="61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17"/>
      <c r="R131" s="617"/>
      <c r="S131" s="617"/>
      <c r="T131" s="61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259</v>
      </c>
      <c r="B132" s="63" t="s">
        <v>260</v>
      </c>
      <c r="C132" s="36">
        <v>4301060317</v>
      </c>
      <c r="D132" s="615">
        <v>4680115880238</v>
      </c>
      <c r="E132" s="61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17"/>
      <c r="R132" s="617"/>
      <c r="S132" s="617"/>
      <c r="T132" s="61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604"/>
      <c r="B133" s="604"/>
      <c r="C133" s="604"/>
      <c r="D133" s="604"/>
      <c r="E133" s="604"/>
      <c r="F133" s="604"/>
      <c r="G133" s="604"/>
      <c r="H133" s="604"/>
      <c r="I133" s="604"/>
      <c r="J133" s="604"/>
      <c r="K133" s="604"/>
      <c r="L133" s="604"/>
      <c r="M133" s="604"/>
      <c r="N133" s="604"/>
      <c r="O133" s="612"/>
      <c r="P133" s="609" t="s">
        <v>40</v>
      </c>
      <c r="Q133" s="610"/>
      <c r="R133" s="610"/>
      <c r="S133" s="610"/>
      <c r="T133" s="610"/>
      <c r="U133" s="610"/>
      <c r="V133" s="611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604"/>
      <c r="B134" s="604"/>
      <c r="C134" s="604"/>
      <c r="D134" s="604"/>
      <c r="E134" s="604"/>
      <c r="F134" s="604"/>
      <c r="G134" s="604"/>
      <c r="H134" s="604"/>
      <c r="I134" s="604"/>
      <c r="J134" s="604"/>
      <c r="K134" s="604"/>
      <c r="L134" s="604"/>
      <c r="M134" s="604"/>
      <c r="N134" s="604"/>
      <c r="O134" s="612"/>
      <c r="P134" s="609" t="s">
        <v>40</v>
      </c>
      <c r="Q134" s="610"/>
      <c r="R134" s="610"/>
      <c r="S134" s="610"/>
      <c r="T134" s="610"/>
      <c r="U134" s="610"/>
      <c r="V134" s="611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>
      <c r="A135" s="613" t="s">
        <v>262</v>
      </c>
      <c r="B135" s="613"/>
      <c r="C135" s="613"/>
      <c r="D135" s="613"/>
      <c r="E135" s="613"/>
      <c r="F135" s="613"/>
      <c r="G135" s="613"/>
      <c r="H135" s="613"/>
      <c r="I135" s="613"/>
      <c r="J135" s="613"/>
      <c r="K135" s="613"/>
      <c r="L135" s="613"/>
      <c r="M135" s="613"/>
      <c r="N135" s="613"/>
      <c r="O135" s="613"/>
      <c r="P135" s="613"/>
      <c r="Q135" s="613"/>
      <c r="R135" s="613"/>
      <c r="S135" s="613"/>
      <c r="T135" s="613"/>
      <c r="U135" s="613"/>
      <c r="V135" s="613"/>
      <c r="W135" s="613"/>
      <c r="X135" s="613"/>
      <c r="Y135" s="613"/>
      <c r="Z135" s="613"/>
      <c r="AA135" s="65"/>
      <c r="AB135" s="65"/>
      <c r="AC135" s="79"/>
    </row>
    <row r="136" spans="1:68" ht="14.25" customHeight="1">
      <c r="A136" s="614" t="s">
        <v>113</v>
      </c>
      <c r="B136" s="614"/>
      <c r="C136" s="614"/>
      <c r="D136" s="614"/>
      <c r="E136" s="614"/>
      <c r="F136" s="614"/>
      <c r="G136" s="614"/>
      <c r="H136" s="614"/>
      <c r="I136" s="614"/>
      <c r="J136" s="614"/>
      <c r="K136" s="614"/>
      <c r="L136" s="614"/>
      <c r="M136" s="614"/>
      <c r="N136" s="614"/>
      <c r="O136" s="614"/>
      <c r="P136" s="614"/>
      <c r="Q136" s="614"/>
      <c r="R136" s="614"/>
      <c r="S136" s="614"/>
      <c r="T136" s="614"/>
      <c r="U136" s="614"/>
      <c r="V136" s="614"/>
      <c r="W136" s="614"/>
      <c r="X136" s="614"/>
      <c r="Y136" s="614"/>
      <c r="Z136" s="614"/>
      <c r="AA136" s="66"/>
      <c r="AB136" s="66"/>
      <c r="AC136" s="80"/>
    </row>
    <row r="137" spans="1:68" ht="27" customHeight="1">
      <c r="A137" s="63" t="s">
        <v>263</v>
      </c>
      <c r="B137" s="63" t="s">
        <v>264</v>
      </c>
      <c r="C137" s="36">
        <v>4301011564</v>
      </c>
      <c r="D137" s="615">
        <v>4680115882577</v>
      </c>
      <c r="E137" s="61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81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17"/>
      <c r="R137" s="617"/>
      <c r="S137" s="617"/>
      <c r="T137" s="61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263</v>
      </c>
      <c r="B138" s="63" t="s">
        <v>266</v>
      </c>
      <c r="C138" s="36">
        <v>4301011562</v>
      </c>
      <c r="D138" s="615">
        <v>4680115882577</v>
      </c>
      <c r="E138" s="61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17"/>
      <c r="R138" s="617"/>
      <c r="S138" s="617"/>
      <c r="T138" s="61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04"/>
      <c r="B139" s="604"/>
      <c r="C139" s="604"/>
      <c r="D139" s="604"/>
      <c r="E139" s="604"/>
      <c r="F139" s="604"/>
      <c r="G139" s="604"/>
      <c r="H139" s="604"/>
      <c r="I139" s="604"/>
      <c r="J139" s="604"/>
      <c r="K139" s="604"/>
      <c r="L139" s="604"/>
      <c r="M139" s="604"/>
      <c r="N139" s="604"/>
      <c r="O139" s="612"/>
      <c r="P139" s="609" t="s">
        <v>40</v>
      </c>
      <c r="Q139" s="610"/>
      <c r="R139" s="610"/>
      <c r="S139" s="610"/>
      <c r="T139" s="610"/>
      <c r="U139" s="610"/>
      <c r="V139" s="61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604"/>
      <c r="B140" s="604"/>
      <c r="C140" s="604"/>
      <c r="D140" s="604"/>
      <c r="E140" s="604"/>
      <c r="F140" s="604"/>
      <c r="G140" s="604"/>
      <c r="H140" s="604"/>
      <c r="I140" s="604"/>
      <c r="J140" s="604"/>
      <c r="K140" s="604"/>
      <c r="L140" s="604"/>
      <c r="M140" s="604"/>
      <c r="N140" s="604"/>
      <c r="O140" s="612"/>
      <c r="P140" s="609" t="s">
        <v>40</v>
      </c>
      <c r="Q140" s="610"/>
      <c r="R140" s="610"/>
      <c r="S140" s="610"/>
      <c r="T140" s="610"/>
      <c r="U140" s="610"/>
      <c r="V140" s="61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614" t="s">
        <v>78</v>
      </c>
      <c r="B141" s="614"/>
      <c r="C141" s="614"/>
      <c r="D141" s="614"/>
      <c r="E141" s="614"/>
      <c r="F141" s="614"/>
      <c r="G141" s="614"/>
      <c r="H141" s="614"/>
      <c r="I141" s="614"/>
      <c r="J141" s="614"/>
      <c r="K141" s="614"/>
      <c r="L141" s="614"/>
      <c r="M141" s="614"/>
      <c r="N141" s="614"/>
      <c r="O141" s="614"/>
      <c r="P141" s="614"/>
      <c r="Q141" s="614"/>
      <c r="R141" s="614"/>
      <c r="S141" s="614"/>
      <c r="T141" s="614"/>
      <c r="U141" s="614"/>
      <c r="V141" s="614"/>
      <c r="W141" s="614"/>
      <c r="X141" s="614"/>
      <c r="Y141" s="614"/>
      <c r="Z141" s="614"/>
      <c r="AA141" s="66"/>
      <c r="AB141" s="66"/>
      <c r="AC141" s="80"/>
    </row>
    <row r="142" spans="1:68" ht="27" customHeight="1">
      <c r="A142" s="63" t="s">
        <v>267</v>
      </c>
      <c r="B142" s="63" t="s">
        <v>268</v>
      </c>
      <c r="C142" s="36">
        <v>4301031235</v>
      </c>
      <c r="D142" s="615">
        <v>4680115883444</v>
      </c>
      <c r="E142" s="61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17"/>
      <c r="R142" s="617"/>
      <c r="S142" s="617"/>
      <c r="T142" s="61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>
      <c r="A143" s="63" t="s">
        <v>267</v>
      </c>
      <c r="B143" s="63" t="s">
        <v>270</v>
      </c>
      <c r="C143" s="36">
        <v>4301031234</v>
      </c>
      <c r="D143" s="615">
        <v>4680115883444</v>
      </c>
      <c r="E143" s="61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8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17"/>
      <c r="R143" s="617"/>
      <c r="S143" s="617"/>
      <c r="T143" s="61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04"/>
      <c r="B144" s="604"/>
      <c r="C144" s="604"/>
      <c r="D144" s="604"/>
      <c r="E144" s="604"/>
      <c r="F144" s="604"/>
      <c r="G144" s="604"/>
      <c r="H144" s="604"/>
      <c r="I144" s="604"/>
      <c r="J144" s="604"/>
      <c r="K144" s="604"/>
      <c r="L144" s="604"/>
      <c r="M144" s="604"/>
      <c r="N144" s="604"/>
      <c r="O144" s="612"/>
      <c r="P144" s="609" t="s">
        <v>40</v>
      </c>
      <c r="Q144" s="610"/>
      <c r="R144" s="610"/>
      <c r="S144" s="610"/>
      <c r="T144" s="610"/>
      <c r="U144" s="610"/>
      <c r="V144" s="61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604"/>
      <c r="B145" s="604"/>
      <c r="C145" s="604"/>
      <c r="D145" s="604"/>
      <c r="E145" s="604"/>
      <c r="F145" s="604"/>
      <c r="G145" s="604"/>
      <c r="H145" s="604"/>
      <c r="I145" s="604"/>
      <c r="J145" s="604"/>
      <c r="K145" s="604"/>
      <c r="L145" s="604"/>
      <c r="M145" s="604"/>
      <c r="N145" s="604"/>
      <c r="O145" s="612"/>
      <c r="P145" s="609" t="s">
        <v>40</v>
      </c>
      <c r="Q145" s="610"/>
      <c r="R145" s="610"/>
      <c r="S145" s="610"/>
      <c r="T145" s="610"/>
      <c r="U145" s="610"/>
      <c r="V145" s="61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>
      <c r="A146" s="614" t="s">
        <v>85</v>
      </c>
      <c r="B146" s="614"/>
      <c r="C146" s="614"/>
      <c r="D146" s="614"/>
      <c r="E146" s="614"/>
      <c r="F146" s="614"/>
      <c r="G146" s="614"/>
      <c r="H146" s="614"/>
      <c r="I146" s="614"/>
      <c r="J146" s="614"/>
      <c r="K146" s="614"/>
      <c r="L146" s="614"/>
      <c r="M146" s="614"/>
      <c r="N146" s="614"/>
      <c r="O146" s="614"/>
      <c r="P146" s="614"/>
      <c r="Q146" s="614"/>
      <c r="R146" s="614"/>
      <c r="S146" s="614"/>
      <c r="T146" s="614"/>
      <c r="U146" s="614"/>
      <c r="V146" s="614"/>
      <c r="W146" s="614"/>
      <c r="X146" s="614"/>
      <c r="Y146" s="614"/>
      <c r="Z146" s="614"/>
      <c r="AA146" s="66"/>
      <c r="AB146" s="66"/>
      <c r="AC146" s="80"/>
    </row>
    <row r="147" spans="1:68" ht="16.5" customHeight="1">
      <c r="A147" s="63" t="s">
        <v>271</v>
      </c>
      <c r="B147" s="63" t="s">
        <v>272</v>
      </c>
      <c r="C147" s="36">
        <v>4301051477</v>
      </c>
      <c r="D147" s="615">
        <v>4680115882584</v>
      </c>
      <c r="E147" s="61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17"/>
      <c r="R147" s="617"/>
      <c r="S147" s="617"/>
      <c r="T147" s="61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>
      <c r="A148" s="63" t="s">
        <v>271</v>
      </c>
      <c r="B148" s="63" t="s">
        <v>273</v>
      </c>
      <c r="C148" s="36">
        <v>4301051476</v>
      </c>
      <c r="D148" s="615">
        <v>4680115882584</v>
      </c>
      <c r="E148" s="61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8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17"/>
      <c r="R148" s="617"/>
      <c r="S148" s="617"/>
      <c r="T148" s="61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604"/>
      <c r="B149" s="604"/>
      <c r="C149" s="604"/>
      <c r="D149" s="604"/>
      <c r="E149" s="604"/>
      <c r="F149" s="604"/>
      <c r="G149" s="604"/>
      <c r="H149" s="604"/>
      <c r="I149" s="604"/>
      <c r="J149" s="604"/>
      <c r="K149" s="604"/>
      <c r="L149" s="604"/>
      <c r="M149" s="604"/>
      <c r="N149" s="604"/>
      <c r="O149" s="612"/>
      <c r="P149" s="609" t="s">
        <v>40</v>
      </c>
      <c r="Q149" s="610"/>
      <c r="R149" s="610"/>
      <c r="S149" s="610"/>
      <c r="T149" s="610"/>
      <c r="U149" s="610"/>
      <c r="V149" s="611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>
      <c r="A150" s="604"/>
      <c r="B150" s="604"/>
      <c r="C150" s="604"/>
      <c r="D150" s="604"/>
      <c r="E150" s="604"/>
      <c r="F150" s="604"/>
      <c r="G150" s="604"/>
      <c r="H150" s="604"/>
      <c r="I150" s="604"/>
      <c r="J150" s="604"/>
      <c r="K150" s="604"/>
      <c r="L150" s="604"/>
      <c r="M150" s="604"/>
      <c r="N150" s="604"/>
      <c r="O150" s="612"/>
      <c r="P150" s="609" t="s">
        <v>40</v>
      </c>
      <c r="Q150" s="610"/>
      <c r="R150" s="610"/>
      <c r="S150" s="610"/>
      <c r="T150" s="610"/>
      <c r="U150" s="610"/>
      <c r="V150" s="611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>
      <c r="A151" s="613" t="s">
        <v>111</v>
      </c>
      <c r="B151" s="613"/>
      <c r="C151" s="613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65"/>
      <c r="AB151" s="65"/>
      <c r="AC151" s="79"/>
    </row>
    <row r="152" spans="1:68" ht="14.25" customHeight="1">
      <c r="A152" s="614" t="s">
        <v>113</v>
      </c>
      <c r="B152" s="614"/>
      <c r="C152" s="614"/>
      <c r="D152" s="614"/>
      <c r="E152" s="614"/>
      <c r="F152" s="614"/>
      <c r="G152" s="614"/>
      <c r="H152" s="614"/>
      <c r="I152" s="614"/>
      <c r="J152" s="614"/>
      <c r="K152" s="614"/>
      <c r="L152" s="614"/>
      <c r="M152" s="614"/>
      <c r="N152" s="614"/>
      <c r="O152" s="614"/>
      <c r="P152" s="614"/>
      <c r="Q152" s="614"/>
      <c r="R152" s="614"/>
      <c r="S152" s="614"/>
      <c r="T152" s="614"/>
      <c r="U152" s="614"/>
      <c r="V152" s="614"/>
      <c r="W152" s="614"/>
      <c r="X152" s="614"/>
      <c r="Y152" s="614"/>
      <c r="Z152" s="614"/>
      <c r="AA152" s="66"/>
      <c r="AB152" s="66"/>
      <c r="AC152" s="80"/>
    </row>
    <row r="153" spans="1:68" ht="27" customHeight="1">
      <c r="A153" s="63" t="s">
        <v>274</v>
      </c>
      <c r="B153" s="63" t="s">
        <v>275</v>
      </c>
      <c r="C153" s="36">
        <v>4301011705</v>
      </c>
      <c r="D153" s="615">
        <v>4607091384604</v>
      </c>
      <c r="E153" s="61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8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17"/>
      <c r="R153" s="617"/>
      <c r="S153" s="617"/>
      <c r="T153" s="61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>
      <c r="A154" s="604"/>
      <c r="B154" s="604"/>
      <c r="C154" s="604"/>
      <c r="D154" s="604"/>
      <c r="E154" s="604"/>
      <c r="F154" s="604"/>
      <c r="G154" s="604"/>
      <c r="H154" s="604"/>
      <c r="I154" s="604"/>
      <c r="J154" s="604"/>
      <c r="K154" s="604"/>
      <c r="L154" s="604"/>
      <c r="M154" s="604"/>
      <c r="N154" s="604"/>
      <c r="O154" s="612"/>
      <c r="P154" s="609" t="s">
        <v>40</v>
      </c>
      <c r="Q154" s="610"/>
      <c r="R154" s="610"/>
      <c r="S154" s="610"/>
      <c r="T154" s="610"/>
      <c r="U154" s="610"/>
      <c r="V154" s="611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>
      <c r="A155" s="604"/>
      <c r="B155" s="604"/>
      <c r="C155" s="604"/>
      <c r="D155" s="604"/>
      <c r="E155" s="604"/>
      <c r="F155" s="604"/>
      <c r="G155" s="604"/>
      <c r="H155" s="604"/>
      <c r="I155" s="604"/>
      <c r="J155" s="604"/>
      <c r="K155" s="604"/>
      <c r="L155" s="604"/>
      <c r="M155" s="604"/>
      <c r="N155" s="604"/>
      <c r="O155" s="612"/>
      <c r="P155" s="609" t="s">
        <v>40</v>
      </c>
      <c r="Q155" s="610"/>
      <c r="R155" s="610"/>
      <c r="S155" s="610"/>
      <c r="T155" s="610"/>
      <c r="U155" s="610"/>
      <c r="V155" s="611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>
      <c r="A156" s="614" t="s">
        <v>78</v>
      </c>
      <c r="B156" s="614"/>
      <c r="C156" s="614"/>
      <c r="D156" s="614"/>
      <c r="E156" s="614"/>
      <c r="F156" s="614"/>
      <c r="G156" s="614"/>
      <c r="H156" s="614"/>
      <c r="I156" s="614"/>
      <c r="J156" s="614"/>
      <c r="K156" s="614"/>
      <c r="L156" s="614"/>
      <c r="M156" s="614"/>
      <c r="N156" s="614"/>
      <c r="O156" s="614"/>
      <c r="P156" s="614"/>
      <c r="Q156" s="614"/>
      <c r="R156" s="614"/>
      <c r="S156" s="614"/>
      <c r="T156" s="614"/>
      <c r="U156" s="614"/>
      <c r="V156" s="614"/>
      <c r="W156" s="614"/>
      <c r="X156" s="614"/>
      <c r="Y156" s="614"/>
      <c r="Z156" s="614"/>
      <c r="AA156" s="66"/>
      <c r="AB156" s="66"/>
      <c r="AC156" s="80"/>
    </row>
    <row r="157" spans="1:68" ht="16.5" customHeight="1">
      <c r="A157" s="63" t="s">
        <v>277</v>
      </c>
      <c r="B157" s="63" t="s">
        <v>278</v>
      </c>
      <c r="C157" s="36">
        <v>4301030895</v>
      </c>
      <c r="D157" s="615">
        <v>4607091387667</v>
      </c>
      <c r="E157" s="61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17"/>
      <c r="R157" s="617"/>
      <c r="S157" s="617"/>
      <c r="T157" s="618"/>
      <c r="U157" s="39" t="s">
        <v>45</v>
      </c>
      <c r="V157" s="39" t="s">
        <v>45</v>
      </c>
      <c r="W157" s="40" t="s">
        <v>0</v>
      </c>
      <c r="X157" s="58">
        <v>50</v>
      </c>
      <c r="Y157" s="55">
        <f>IFERROR(IF(X157="",0,CEILING((X157/$H157),1)*$H157),"")</f>
        <v>54</v>
      </c>
      <c r="Z157" s="41">
        <f>IFERROR(IF(Y157=0,"",ROUNDUP(Y157/H157,0)*0.01898),"")</f>
        <v>0.11388000000000001</v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53.250000000000007</v>
      </c>
      <c r="BN157" s="78">
        <f>IFERROR(Y157*I157/H157,"0")</f>
        <v>57.510000000000005</v>
      </c>
      <c r="BO157" s="78">
        <f>IFERROR(1/J157*(X157/H157),"0")</f>
        <v>8.6805555555555552E-2</v>
      </c>
      <c r="BP157" s="78">
        <f>IFERROR(1/J157*(Y157/H157),"0")</f>
        <v>9.375E-2</v>
      </c>
    </row>
    <row r="158" spans="1:68" ht="16.5" customHeight="1">
      <c r="A158" s="63" t="s">
        <v>280</v>
      </c>
      <c r="B158" s="63" t="s">
        <v>281</v>
      </c>
      <c r="C158" s="36">
        <v>4301030961</v>
      </c>
      <c r="D158" s="615">
        <v>4607091387636</v>
      </c>
      <c r="E158" s="61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8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17"/>
      <c r="R158" s="617"/>
      <c r="S158" s="617"/>
      <c r="T158" s="618"/>
      <c r="U158" s="39" t="s">
        <v>45</v>
      </c>
      <c r="V158" s="39" t="s">
        <v>45</v>
      </c>
      <c r="W158" s="40" t="s">
        <v>0</v>
      </c>
      <c r="X158" s="58">
        <v>25</v>
      </c>
      <c r="Y158" s="55">
        <f>IFERROR(IF(X158="",0,CEILING((X158/$H158),1)*$H158),"")</f>
        <v>25.200000000000003</v>
      </c>
      <c r="Z158" s="41">
        <f>IFERROR(IF(Y158=0,"",ROUNDUP(Y158/H158,0)*0.00651),"")</f>
        <v>3.9059999999999997E-2</v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26.607142857142858</v>
      </c>
      <c r="BN158" s="78">
        <f>IFERROR(Y158*I158/H158,"0")</f>
        <v>26.82</v>
      </c>
      <c r="BO158" s="78">
        <f>IFERROR(1/J158*(X158/H158),"0")</f>
        <v>3.2705389848246995E-2</v>
      </c>
      <c r="BP158" s="78">
        <f>IFERROR(1/J158*(Y158/H158),"0")</f>
        <v>3.2967032967032968E-2</v>
      </c>
    </row>
    <row r="159" spans="1:68" ht="27" customHeight="1">
      <c r="A159" s="63" t="s">
        <v>283</v>
      </c>
      <c r="B159" s="63" t="s">
        <v>284</v>
      </c>
      <c r="C159" s="36">
        <v>4301030963</v>
      </c>
      <c r="D159" s="615">
        <v>4607091382426</v>
      </c>
      <c r="E159" s="61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8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17"/>
      <c r="R159" s="617"/>
      <c r="S159" s="617"/>
      <c r="T159" s="618"/>
      <c r="U159" s="39" t="s">
        <v>45</v>
      </c>
      <c r="V159" s="39" t="s">
        <v>45</v>
      </c>
      <c r="W159" s="40" t="s">
        <v>0</v>
      </c>
      <c r="X159" s="58">
        <v>150</v>
      </c>
      <c r="Y159" s="55">
        <f>IFERROR(IF(X159="",0,CEILING((X159/$H159),1)*$H159),"")</f>
        <v>153</v>
      </c>
      <c r="Z159" s="41">
        <f>IFERROR(IF(Y159=0,"",ROUNDUP(Y159/H159,0)*0.01898),"")</f>
        <v>0.32266</v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159.75000000000003</v>
      </c>
      <c r="BN159" s="78">
        <f>IFERROR(Y159*I159/H159,"0")</f>
        <v>162.94500000000002</v>
      </c>
      <c r="BO159" s="78">
        <f>IFERROR(1/J159*(X159/H159),"0")</f>
        <v>0.26041666666666669</v>
      </c>
      <c r="BP159" s="78">
        <f>IFERROR(1/J159*(Y159/H159),"0")</f>
        <v>0.265625</v>
      </c>
    </row>
    <row r="160" spans="1:68">
      <c r="A160" s="604"/>
      <c r="B160" s="604"/>
      <c r="C160" s="604"/>
      <c r="D160" s="604"/>
      <c r="E160" s="604"/>
      <c r="F160" s="604"/>
      <c r="G160" s="604"/>
      <c r="H160" s="604"/>
      <c r="I160" s="604"/>
      <c r="J160" s="604"/>
      <c r="K160" s="604"/>
      <c r="L160" s="604"/>
      <c r="M160" s="604"/>
      <c r="N160" s="604"/>
      <c r="O160" s="612"/>
      <c r="P160" s="609" t="s">
        <v>40</v>
      </c>
      <c r="Q160" s="610"/>
      <c r="R160" s="610"/>
      <c r="S160" s="610"/>
      <c r="T160" s="610"/>
      <c r="U160" s="610"/>
      <c r="V160" s="611"/>
      <c r="W160" s="42" t="s">
        <v>39</v>
      </c>
      <c r="X160" s="43">
        <f>IFERROR(X157/H157,"0")+IFERROR(X158/H158,"0")+IFERROR(X159/H159,"0")</f>
        <v>28.174603174603178</v>
      </c>
      <c r="Y160" s="43">
        <f>IFERROR(Y157/H157,"0")+IFERROR(Y158/H158,"0")+IFERROR(Y159/H159,"0")</f>
        <v>29</v>
      </c>
      <c r="Z160" s="43">
        <f>IFERROR(IF(Z157="",0,Z157),"0")+IFERROR(IF(Z158="",0,Z158),"0")+IFERROR(IF(Z159="",0,Z159),"0")</f>
        <v>0.47560000000000002</v>
      </c>
      <c r="AA160" s="67"/>
      <c r="AB160" s="67"/>
      <c r="AC160" s="67"/>
    </row>
    <row r="161" spans="1:68">
      <c r="A161" s="604"/>
      <c r="B161" s="604"/>
      <c r="C161" s="604"/>
      <c r="D161" s="604"/>
      <c r="E161" s="604"/>
      <c r="F161" s="604"/>
      <c r="G161" s="604"/>
      <c r="H161" s="604"/>
      <c r="I161" s="604"/>
      <c r="J161" s="604"/>
      <c r="K161" s="604"/>
      <c r="L161" s="604"/>
      <c r="M161" s="604"/>
      <c r="N161" s="604"/>
      <c r="O161" s="612"/>
      <c r="P161" s="609" t="s">
        <v>40</v>
      </c>
      <c r="Q161" s="610"/>
      <c r="R161" s="610"/>
      <c r="S161" s="610"/>
      <c r="T161" s="610"/>
      <c r="U161" s="610"/>
      <c r="V161" s="611"/>
      <c r="W161" s="42" t="s">
        <v>0</v>
      </c>
      <c r="X161" s="43">
        <f>IFERROR(SUM(X157:X159),"0")</f>
        <v>225</v>
      </c>
      <c r="Y161" s="43">
        <f>IFERROR(SUM(Y157:Y159),"0")</f>
        <v>232.2</v>
      </c>
      <c r="Z161" s="42"/>
      <c r="AA161" s="67"/>
      <c r="AB161" s="67"/>
      <c r="AC161" s="67"/>
    </row>
    <row r="162" spans="1:68" ht="27.75" customHeight="1">
      <c r="A162" s="631" t="s">
        <v>286</v>
      </c>
      <c r="B162" s="631"/>
      <c r="C162" s="631"/>
      <c r="D162" s="631"/>
      <c r="E162" s="631"/>
      <c r="F162" s="631"/>
      <c r="G162" s="631"/>
      <c r="H162" s="631"/>
      <c r="I162" s="631"/>
      <c r="J162" s="631"/>
      <c r="K162" s="631"/>
      <c r="L162" s="631"/>
      <c r="M162" s="631"/>
      <c r="N162" s="631"/>
      <c r="O162" s="631"/>
      <c r="P162" s="631"/>
      <c r="Q162" s="631"/>
      <c r="R162" s="631"/>
      <c r="S162" s="631"/>
      <c r="T162" s="631"/>
      <c r="U162" s="631"/>
      <c r="V162" s="631"/>
      <c r="W162" s="631"/>
      <c r="X162" s="631"/>
      <c r="Y162" s="631"/>
      <c r="Z162" s="631"/>
      <c r="AA162" s="54"/>
      <c r="AB162" s="54"/>
      <c r="AC162" s="54"/>
    </row>
    <row r="163" spans="1:68" ht="16.5" customHeight="1">
      <c r="A163" s="613" t="s">
        <v>287</v>
      </c>
      <c r="B163" s="613"/>
      <c r="C163" s="613"/>
      <c r="D163" s="613"/>
      <c r="E163" s="613"/>
      <c r="F163" s="613"/>
      <c r="G163" s="613"/>
      <c r="H163" s="613"/>
      <c r="I163" s="613"/>
      <c r="J163" s="613"/>
      <c r="K163" s="613"/>
      <c r="L163" s="613"/>
      <c r="M163" s="613"/>
      <c r="N163" s="613"/>
      <c r="O163" s="613"/>
      <c r="P163" s="613"/>
      <c r="Q163" s="613"/>
      <c r="R163" s="613"/>
      <c r="S163" s="613"/>
      <c r="T163" s="613"/>
      <c r="U163" s="613"/>
      <c r="V163" s="613"/>
      <c r="W163" s="613"/>
      <c r="X163" s="613"/>
      <c r="Y163" s="613"/>
      <c r="Z163" s="613"/>
      <c r="AA163" s="65"/>
      <c r="AB163" s="65"/>
      <c r="AC163" s="79"/>
    </row>
    <row r="164" spans="1:68" ht="14.25" customHeight="1">
      <c r="A164" s="614" t="s">
        <v>154</v>
      </c>
      <c r="B164" s="614"/>
      <c r="C164" s="614"/>
      <c r="D164" s="614"/>
      <c r="E164" s="614"/>
      <c r="F164" s="614"/>
      <c r="G164" s="614"/>
      <c r="H164" s="614"/>
      <c r="I164" s="614"/>
      <c r="J164" s="614"/>
      <c r="K164" s="614"/>
      <c r="L164" s="614"/>
      <c r="M164" s="614"/>
      <c r="N164" s="614"/>
      <c r="O164" s="614"/>
      <c r="P164" s="614"/>
      <c r="Q164" s="614"/>
      <c r="R164" s="614"/>
      <c r="S164" s="614"/>
      <c r="T164" s="614"/>
      <c r="U164" s="614"/>
      <c r="V164" s="614"/>
      <c r="W164" s="614"/>
      <c r="X164" s="614"/>
      <c r="Y164" s="614"/>
      <c r="Z164" s="614"/>
      <c r="AA164" s="66"/>
      <c r="AB164" s="66"/>
      <c r="AC164" s="80"/>
    </row>
    <row r="165" spans="1:68" ht="27" customHeight="1">
      <c r="A165" s="63" t="s">
        <v>288</v>
      </c>
      <c r="B165" s="63" t="s">
        <v>289</v>
      </c>
      <c r="C165" s="36">
        <v>4301020323</v>
      </c>
      <c r="D165" s="615">
        <v>4680115886223</v>
      </c>
      <c r="E165" s="615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8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17"/>
      <c r="R165" s="617"/>
      <c r="S165" s="617"/>
      <c r="T165" s="61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>
      <c r="A166" s="604"/>
      <c r="B166" s="604"/>
      <c r="C166" s="604"/>
      <c r="D166" s="604"/>
      <c r="E166" s="604"/>
      <c r="F166" s="604"/>
      <c r="G166" s="604"/>
      <c r="H166" s="604"/>
      <c r="I166" s="604"/>
      <c r="J166" s="604"/>
      <c r="K166" s="604"/>
      <c r="L166" s="604"/>
      <c r="M166" s="604"/>
      <c r="N166" s="604"/>
      <c r="O166" s="612"/>
      <c r="P166" s="609" t="s">
        <v>40</v>
      </c>
      <c r="Q166" s="610"/>
      <c r="R166" s="610"/>
      <c r="S166" s="610"/>
      <c r="T166" s="610"/>
      <c r="U166" s="610"/>
      <c r="V166" s="611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>
      <c r="A167" s="604"/>
      <c r="B167" s="604"/>
      <c r="C167" s="604"/>
      <c r="D167" s="604"/>
      <c r="E167" s="604"/>
      <c r="F167" s="604"/>
      <c r="G167" s="604"/>
      <c r="H167" s="604"/>
      <c r="I167" s="604"/>
      <c r="J167" s="604"/>
      <c r="K167" s="604"/>
      <c r="L167" s="604"/>
      <c r="M167" s="604"/>
      <c r="N167" s="604"/>
      <c r="O167" s="612"/>
      <c r="P167" s="609" t="s">
        <v>40</v>
      </c>
      <c r="Q167" s="610"/>
      <c r="R167" s="610"/>
      <c r="S167" s="610"/>
      <c r="T167" s="610"/>
      <c r="U167" s="610"/>
      <c r="V167" s="611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>
      <c r="A168" s="614" t="s">
        <v>78</v>
      </c>
      <c r="B168" s="614"/>
      <c r="C168" s="614"/>
      <c r="D168" s="614"/>
      <c r="E168" s="614"/>
      <c r="F168" s="614"/>
      <c r="G168" s="614"/>
      <c r="H168" s="614"/>
      <c r="I168" s="614"/>
      <c r="J168" s="614"/>
      <c r="K168" s="614"/>
      <c r="L168" s="614"/>
      <c r="M168" s="614"/>
      <c r="N168" s="614"/>
      <c r="O168" s="614"/>
      <c r="P168" s="614"/>
      <c r="Q168" s="614"/>
      <c r="R168" s="614"/>
      <c r="S168" s="614"/>
      <c r="T168" s="614"/>
      <c r="U168" s="614"/>
      <c r="V168" s="614"/>
      <c r="W168" s="614"/>
      <c r="X168" s="614"/>
      <c r="Y168" s="614"/>
      <c r="Z168" s="614"/>
      <c r="AA168" s="66"/>
      <c r="AB168" s="66"/>
      <c r="AC168" s="80"/>
    </row>
    <row r="169" spans="1:68" ht="27" customHeight="1">
      <c r="A169" s="63" t="s">
        <v>291</v>
      </c>
      <c r="B169" s="63" t="s">
        <v>292</v>
      </c>
      <c r="C169" s="36">
        <v>4301031191</v>
      </c>
      <c r="D169" s="615">
        <v>4680115880993</v>
      </c>
      <c r="E169" s="615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17"/>
      <c r="R169" s="617"/>
      <c r="S169" s="617"/>
      <c r="T169" s="618"/>
      <c r="U169" s="39" t="s">
        <v>45</v>
      </c>
      <c r="V169" s="39" t="s">
        <v>45</v>
      </c>
      <c r="W169" s="40" t="s">
        <v>0</v>
      </c>
      <c r="X169" s="58">
        <v>50</v>
      </c>
      <c r="Y169" s="55">
        <f t="shared" ref="Y169:Y177" si="26">IFERROR(IF(X169="",0,CEILING((X169/$H169),1)*$H169),"")</f>
        <v>50.400000000000006</v>
      </c>
      <c r="Z169" s="41">
        <f>IFERROR(IF(Y169=0,"",ROUNDUP(Y169/H169,0)*0.00902),"")</f>
        <v>0.10824</v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53.214285714285715</v>
      </c>
      <c r="BN169" s="78">
        <f t="shared" ref="BN169:BN177" si="28">IFERROR(Y169*I169/H169,"0")</f>
        <v>53.64</v>
      </c>
      <c r="BO169" s="78">
        <f t="shared" ref="BO169:BO177" si="29">IFERROR(1/J169*(X169/H169),"0")</f>
        <v>9.0187590187590191E-2</v>
      </c>
      <c r="BP169" s="78">
        <f t="shared" ref="BP169:BP177" si="30">IFERROR(1/J169*(Y169/H169),"0")</f>
        <v>9.0909090909090912E-2</v>
      </c>
    </row>
    <row r="170" spans="1:68" ht="27" customHeight="1">
      <c r="A170" s="63" t="s">
        <v>294</v>
      </c>
      <c r="B170" s="63" t="s">
        <v>295</v>
      </c>
      <c r="C170" s="36">
        <v>4301031204</v>
      </c>
      <c r="D170" s="615">
        <v>4680115881761</v>
      </c>
      <c r="E170" s="615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17"/>
      <c r="R170" s="617"/>
      <c r="S170" s="617"/>
      <c r="T170" s="61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>
      <c r="A171" s="63" t="s">
        <v>297</v>
      </c>
      <c r="B171" s="63" t="s">
        <v>298</v>
      </c>
      <c r="C171" s="36">
        <v>4301031201</v>
      </c>
      <c r="D171" s="615">
        <v>4680115881563</v>
      </c>
      <c r="E171" s="615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17"/>
      <c r="R171" s="617"/>
      <c r="S171" s="617"/>
      <c r="T171" s="61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>
      <c r="A172" s="63" t="s">
        <v>300</v>
      </c>
      <c r="B172" s="63" t="s">
        <v>301</v>
      </c>
      <c r="C172" s="36">
        <v>4301031199</v>
      </c>
      <c r="D172" s="615">
        <v>4680115880986</v>
      </c>
      <c r="E172" s="615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8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17"/>
      <c r="R172" s="617"/>
      <c r="S172" s="617"/>
      <c r="T172" s="61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>
      <c r="A173" s="63" t="s">
        <v>302</v>
      </c>
      <c r="B173" s="63" t="s">
        <v>303</v>
      </c>
      <c r="C173" s="36">
        <v>4301031205</v>
      </c>
      <c r="D173" s="615">
        <v>4680115881785</v>
      </c>
      <c r="E173" s="615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17"/>
      <c r="R173" s="617"/>
      <c r="S173" s="617"/>
      <c r="T173" s="618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>
      <c r="A174" s="63" t="s">
        <v>304</v>
      </c>
      <c r="B174" s="63" t="s">
        <v>305</v>
      </c>
      <c r="C174" s="36">
        <v>4301031399</v>
      </c>
      <c r="D174" s="615">
        <v>4680115886537</v>
      </c>
      <c r="E174" s="615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17"/>
      <c r="R174" s="617"/>
      <c r="S174" s="617"/>
      <c r="T174" s="61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>
      <c r="A175" s="63" t="s">
        <v>307</v>
      </c>
      <c r="B175" s="63" t="s">
        <v>308</v>
      </c>
      <c r="C175" s="36">
        <v>4301031202</v>
      </c>
      <c r="D175" s="615">
        <v>4680115881679</v>
      </c>
      <c r="E175" s="615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17"/>
      <c r="R175" s="617"/>
      <c r="S175" s="617"/>
      <c r="T175" s="61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>
      <c r="A176" s="63" t="s">
        <v>309</v>
      </c>
      <c r="B176" s="63" t="s">
        <v>310</v>
      </c>
      <c r="C176" s="36">
        <v>4301031158</v>
      </c>
      <c r="D176" s="615">
        <v>4680115880191</v>
      </c>
      <c r="E176" s="615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17"/>
      <c r="R176" s="617"/>
      <c r="S176" s="617"/>
      <c r="T176" s="61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>
      <c r="A177" s="63" t="s">
        <v>311</v>
      </c>
      <c r="B177" s="63" t="s">
        <v>312</v>
      </c>
      <c r="C177" s="36">
        <v>4301031245</v>
      </c>
      <c r="D177" s="615">
        <v>4680115883963</v>
      </c>
      <c r="E177" s="615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17"/>
      <c r="R177" s="617"/>
      <c r="S177" s="617"/>
      <c r="T177" s="61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>
      <c r="A178" s="604"/>
      <c r="B178" s="604"/>
      <c r="C178" s="604"/>
      <c r="D178" s="604"/>
      <c r="E178" s="604"/>
      <c r="F178" s="604"/>
      <c r="G178" s="604"/>
      <c r="H178" s="604"/>
      <c r="I178" s="604"/>
      <c r="J178" s="604"/>
      <c r="K178" s="604"/>
      <c r="L178" s="604"/>
      <c r="M178" s="604"/>
      <c r="N178" s="604"/>
      <c r="O178" s="612"/>
      <c r="P178" s="609" t="s">
        <v>40</v>
      </c>
      <c r="Q178" s="610"/>
      <c r="R178" s="610"/>
      <c r="S178" s="610"/>
      <c r="T178" s="610"/>
      <c r="U178" s="610"/>
      <c r="V178" s="611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3">
        <f>IFERROR(Y169/H169,"0")+IFERROR(Y170/H170,"0")+IFERROR(Y171/H171,"0")+IFERROR(Y172/H172,"0")+IFERROR(Y173/H173,"0")+IFERROR(Y174/H174,"0")+IFERROR(Y175/H175,"0")+IFERROR(Y176/H176,"0")+IFERROR(Y177/H177,"0")</f>
        <v>12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7"/>
      <c r="AB178" s="67"/>
      <c r="AC178" s="67"/>
    </row>
    <row r="179" spans="1:68">
      <c r="A179" s="604"/>
      <c r="B179" s="604"/>
      <c r="C179" s="604"/>
      <c r="D179" s="604"/>
      <c r="E179" s="604"/>
      <c r="F179" s="604"/>
      <c r="G179" s="604"/>
      <c r="H179" s="604"/>
      <c r="I179" s="604"/>
      <c r="J179" s="604"/>
      <c r="K179" s="604"/>
      <c r="L179" s="604"/>
      <c r="M179" s="604"/>
      <c r="N179" s="604"/>
      <c r="O179" s="612"/>
      <c r="P179" s="609" t="s">
        <v>40</v>
      </c>
      <c r="Q179" s="610"/>
      <c r="R179" s="610"/>
      <c r="S179" s="610"/>
      <c r="T179" s="610"/>
      <c r="U179" s="610"/>
      <c r="V179" s="611"/>
      <c r="W179" s="42" t="s">
        <v>0</v>
      </c>
      <c r="X179" s="43">
        <f>IFERROR(SUM(X169:X177),"0")</f>
        <v>50</v>
      </c>
      <c r="Y179" s="43">
        <f>IFERROR(SUM(Y169:Y177),"0")</f>
        <v>50.400000000000006</v>
      </c>
      <c r="Z179" s="42"/>
      <c r="AA179" s="67"/>
      <c r="AB179" s="67"/>
      <c r="AC179" s="67"/>
    </row>
    <row r="180" spans="1:68" ht="14.25" customHeight="1">
      <c r="A180" s="614" t="s">
        <v>105</v>
      </c>
      <c r="B180" s="614"/>
      <c r="C180" s="614"/>
      <c r="D180" s="614"/>
      <c r="E180" s="614"/>
      <c r="F180" s="614"/>
      <c r="G180" s="614"/>
      <c r="H180" s="614"/>
      <c r="I180" s="614"/>
      <c r="J180" s="614"/>
      <c r="K180" s="614"/>
      <c r="L180" s="614"/>
      <c r="M180" s="614"/>
      <c r="N180" s="614"/>
      <c r="O180" s="614"/>
      <c r="P180" s="614"/>
      <c r="Q180" s="614"/>
      <c r="R180" s="614"/>
      <c r="S180" s="614"/>
      <c r="T180" s="614"/>
      <c r="U180" s="614"/>
      <c r="V180" s="614"/>
      <c r="W180" s="614"/>
      <c r="X180" s="614"/>
      <c r="Y180" s="614"/>
      <c r="Z180" s="614"/>
      <c r="AA180" s="66"/>
      <c r="AB180" s="66"/>
      <c r="AC180" s="80"/>
    </row>
    <row r="181" spans="1:68" ht="27" customHeight="1">
      <c r="A181" s="63" t="s">
        <v>314</v>
      </c>
      <c r="B181" s="63" t="s">
        <v>315</v>
      </c>
      <c r="C181" s="36">
        <v>4301032053</v>
      </c>
      <c r="D181" s="615">
        <v>4680115886780</v>
      </c>
      <c r="E181" s="61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17"/>
      <c r="R181" s="617"/>
      <c r="S181" s="617"/>
      <c r="T181" s="61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>
      <c r="A182" s="63" t="s">
        <v>319</v>
      </c>
      <c r="B182" s="63" t="s">
        <v>320</v>
      </c>
      <c r="C182" s="36">
        <v>4301032051</v>
      </c>
      <c r="D182" s="615">
        <v>4680115886742</v>
      </c>
      <c r="E182" s="61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17"/>
      <c r="R182" s="617"/>
      <c r="S182" s="617"/>
      <c r="T182" s="61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>
      <c r="A183" s="63" t="s">
        <v>322</v>
      </c>
      <c r="B183" s="63" t="s">
        <v>323</v>
      </c>
      <c r="C183" s="36">
        <v>4301032052</v>
      </c>
      <c r="D183" s="615">
        <v>4680115886766</v>
      </c>
      <c r="E183" s="615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9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17"/>
      <c r="R183" s="617"/>
      <c r="S183" s="617"/>
      <c r="T183" s="61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604"/>
      <c r="B184" s="604"/>
      <c r="C184" s="604"/>
      <c r="D184" s="604"/>
      <c r="E184" s="604"/>
      <c r="F184" s="604"/>
      <c r="G184" s="604"/>
      <c r="H184" s="604"/>
      <c r="I184" s="604"/>
      <c r="J184" s="604"/>
      <c r="K184" s="604"/>
      <c r="L184" s="604"/>
      <c r="M184" s="604"/>
      <c r="N184" s="604"/>
      <c r="O184" s="612"/>
      <c r="P184" s="609" t="s">
        <v>40</v>
      </c>
      <c r="Q184" s="610"/>
      <c r="R184" s="610"/>
      <c r="S184" s="610"/>
      <c r="T184" s="610"/>
      <c r="U184" s="610"/>
      <c r="V184" s="611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>
      <c r="A185" s="604"/>
      <c r="B185" s="604"/>
      <c r="C185" s="604"/>
      <c r="D185" s="604"/>
      <c r="E185" s="604"/>
      <c r="F185" s="604"/>
      <c r="G185" s="604"/>
      <c r="H185" s="604"/>
      <c r="I185" s="604"/>
      <c r="J185" s="604"/>
      <c r="K185" s="604"/>
      <c r="L185" s="604"/>
      <c r="M185" s="604"/>
      <c r="N185" s="604"/>
      <c r="O185" s="612"/>
      <c r="P185" s="609" t="s">
        <v>40</v>
      </c>
      <c r="Q185" s="610"/>
      <c r="R185" s="610"/>
      <c r="S185" s="610"/>
      <c r="T185" s="610"/>
      <c r="U185" s="610"/>
      <c r="V185" s="611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>
      <c r="A186" s="614" t="s">
        <v>324</v>
      </c>
      <c r="B186" s="614"/>
      <c r="C186" s="614"/>
      <c r="D186" s="614"/>
      <c r="E186" s="614"/>
      <c r="F186" s="614"/>
      <c r="G186" s="614"/>
      <c r="H186" s="614"/>
      <c r="I186" s="614"/>
      <c r="J186" s="614"/>
      <c r="K186" s="614"/>
      <c r="L186" s="614"/>
      <c r="M186" s="614"/>
      <c r="N186" s="614"/>
      <c r="O186" s="614"/>
      <c r="P186" s="614"/>
      <c r="Q186" s="614"/>
      <c r="R186" s="614"/>
      <c r="S186" s="614"/>
      <c r="T186" s="614"/>
      <c r="U186" s="614"/>
      <c r="V186" s="614"/>
      <c r="W186" s="614"/>
      <c r="X186" s="614"/>
      <c r="Y186" s="614"/>
      <c r="Z186" s="614"/>
      <c r="AA186" s="66"/>
      <c r="AB186" s="66"/>
      <c r="AC186" s="80"/>
    </row>
    <row r="187" spans="1:68" ht="27" customHeight="1">
      <c r="A187" s="63" t="s">
        <v>325</v>
      </c>
      <c r="B187" s="63" t="s">
        <v>326</v>
      </c>
      <c r="C187" s="36">
        <v>4301170013</v>
      </c>
      <c r="D187" s="615">
        <v>4680115886797</v>
      </c>
      <c r="E187" s="615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9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17"/>
      <c r="R187" s="617"/>
      <c r="S187" s="617"/>
      <c r="T187" s="61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604"/>
      <c r="B188" s="604"/>
      <c r="C188" s="604"/>
      <c r="D188" s="604"/>
      <c r="E188" s="604"/>
      <c r="F188" s="604"/>
      <c r="G188" s="604"/>
      <c r="H188" s="604"/>
      <c r="I188" s="604"/>
      <c r="J188" s="604"/>
      <c r="K188" s="604"/>
      <c r="L188" s="604"/>
      <c r="M188" s="604"/>
      <c r="N188" s="604"/>
      <c r="O188" s="612"/>
      <c r="P188" s="609" t="s">
        <v>40</v>
      </c>
      <c r="Q188" s="610"/>
      <c r="R188" s="610"/>
      <c r="S188" s="610"/>
      <c r="T188" s="610"/>
      <c r="U188" s="610"/>
      <c r="V188" s="611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>
      <c r="A189" s="604"/>
      <c r="B189" s="604"/>
      <c r="C189" s="604"/>
      <c r="D189" s="604"/>
      <c r="E189" s="604"/>
      <c r="F189" s="604"/>
      <c r="G189" s="604"/>
      <c r="H189" s="604"/>
      <c r="I189" s="604"/>
      <c r="J189" s="604"/>
      <c r="K189" s="604"/>
      <c r="L189" s="604"/>
      <c r="M189" s="604"/>
      <c r="N189" s="604"/>
      <c r="O189" s="612"/>
      <c r="P189" s="609" t="s">
        <v>40</v>
      </c>
      <c r="Q189" s="610"/>
      <c r="R189" s="610"/>
      <c r="S189" s="610"/>
      <c r="T189" s="610"/>
      <c r="U189" s="610"/>
      <c r="V189" s="611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>
      <c r="A190" s="613" t="s">
        <v>327</v>
      </c>
      <c r="B190" s="613"/>
      <c r="C190" s="613"/>
      <c r="D190" s="613"/>
      <c r="E190" s="613"/>
      <c r="F190" s="613"/>
      <c r="G190" s="613"/>
      <c r="H190" s="613"/>
      <c r="I190" s="613"/>
      <c r="J190" s="613"/>
      <c r="K190" s="613"/>
      <c r="L190" s="613"/>
      <c r="M190" s="613"/>
      <c r="N190" s="613"/>
      <c r="O190" s="613"/>
      <c r="P190" s="613"/>
      <c r="Q190" s="613"/>
      <c r="R190" s="613"/>
      <c r="S190" s="613"/>
      <c r="T190" s="613"/>
      <c r="U190" s="613"/>
      <c r="V190" s="613"/>
      <c r="W190" s="613"/>
      <c r="X190" s="613"/>
      <c r="Y190" s="613"/>
      <c r="Z190" s="613"/>
      <c r="AA190" s="65"/>
      <c r="AB190" s="65"/>
      <c r="AC190" s="79"/>
    </row>
    <row r="191" spans="1:68" ht="14.25" customHeight="1">
      <c r="A191" s="614" t="s">
        <v>113</v>
      </c>
      <c r="B191" s="614"/>
      <c r="C191" s="614"/>
      <c r="D191" s="614"/>
      <c r="E191" s="614"/>
      <c r="F191" s="614"/>
      <c r="G191" s="614"/>
      <c r="H191" s="614"/>
      <c r="I191" s="614"/>
      <c r="J191" s="614"/>
      <c r="K191" s="614"/>
      <c r="L191" s="614"/>
      <c r="M191" s="614"/>
      <c r="N191" s="614"/>
      <c r="O191" s="614"/>
      <c r="P191" s="614"/>
      <c r="Q191" s="614"/>
      <c r="R191" s="614"/>
      <c r="S191" s="614"/>
      <c r="T191" s="614"/>
      <c r="U191" s="614"/>
      <c r="V191" s="614"/>
      <c r="W191" s="614"/>
      <c r="X191" s="614"/>
      <c r="Y191" s="614"/>
      <c r="Z191" s="614"/>
      <c r="AA191" s="66"/>
      <c r="AB191" s="66"/>
      <c r="AC191" s="80"/>
    </row>
    <row r="192" spans="1:68" ht="16.5" customHeight="1">
      <c r="A192" s="63" t="s">
        <v>328</v>
      </c>
      <c r="B192" s="63" t="s">
        <v>329</v>
      </c>
      <c r="C192" s="36">
        <v>4301011450</v>
      </c>
      <c r="D192" s="615">
        <v>4680115881402</v>
      </c>
      <c r="E192" s="61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17"/>
      <c r="R192" s="617"/>
      <c r="S192" s="617"/>
      <c r="T192" s="61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>
      <c r="A193" s="63" t="s">
        <v>331</v>
      </c>
      <c r="B193" s="63" t="s">
        <v>332</v>
      </c>
      <c r="C193" s="36">
        <v>4301011768</v>
      </c>
      <c r="D193" s="615">
        <v>4680115881396</v>
      </c>
      <c r="E193" s="615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17"/>
      <c r="R193" s="617"/>
      <c r="S193" s="617"/>
      <c r="T193" s="61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604"/>
      <c r="B194" s="604"/>
      <c r="C194" s="604"/>
      <c r="D194" s="604"/>
      <c r="E194" s="604"/>
      <c r="F194" s="604"/>
      <c r="G194" s="604"/>
      <c r="H194" s="604"/>
      <c r="I194" s="604"/>
      <c r="J194" s="604"/>
      <c r="K194" s="604"/>
      <c r="L194" s="604"/>
      <c r="M194" s="604"/>
      <c r="N194" s="604"/>
      <c r="O194" s="612"/>
      <c r="P194" s="609" t="s">
        <v>40</v>
      </c>
      <c r="Q194" s="610"/>
      <c r="R194" s="610"/>
      <c r="S194" s="610"/>
      <c r="T194" s="610"/>
      <c r="U194" s="610"/>
      <c r="V194" s="61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604"/>
      <c r="B195" s="604"/>
      <c r="C195" s="604"/>
      <c r="D195" s="604"/>
      <c r="E195" s="604"/>
      <c r="F195" s="604"/>
      <c r="G195" s="604"/>
      <c r="H195" s="604"/>
      <c r="I195" s="604"/>
      <c r="J195" s="604"/>
      <c r="K195" s="604"/>
      <c r="L195" s="604"/>
      <c r="M195" s="604"/>
      <c r="N195" s="604"/>
      <c r="O195" s="612"/>
      <c r="P195" s="609" t="s">
        <v>40</v>
      </c>
      <c r="Q195" s="610"/>
      <c r="R195" s="610"/>
      <c r="S195" s="610"/>
      <c r="T195" s="610"/>
      <c r="U195" s="610"/>
      <c r="V195" s="61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14" t="s">
        <v>154</v>
      </c>
      <c r="B196" s="614"/>
      <c r="C196" s="614"/>
      <c r="D196" s="614"/>
      <c r="E196" s="614"/>
      <c r="F196" s="614"/>
      <c r="G196" s="614"/>
      <c r="H196" s="614"/>
      <c r="I196" s="614"/>
      <c r="J196" s="614"/>
      <c r="K196" s="614"/>
      <c r="L196" s="614"/>
      <c r="M196" s="614"/>
      <c r="N196" s="614"/>
      <c r="O196" s="614"/>
      <c r="P196" s="614"/>
      <c r="Q196" s="614"/>
      <c r="R196" s="614"/>
      <c r="S196" s="614"/>
      <c r="T196" s="614"/>
      <c r="U196" s="614"/>
      <c r="V196" s="614"/>
      <c r="W196" s="614"/>
      <c r="X196" s="614"/>
      <c r="Y196" s="614"/>
      <c r="Z196" s="614"/>
      <c r="AA196" s="66"/>
      <c r="AB196" s="66"/>
      <c r="AC196" s="80"/>
    </row>
    <row r="197" spans="1:68" ht="16.5" customHeight="1">
      <c r="A197" s="63" t="s">
        <v>333</v>
      </c>
      <c r="B197" s="63" t="s">
        <v>334</v>
      </c>
      <c r="C197" s="36">
        <v>4301020262</v>
      </c>
      <c r="D197" s="615">
        <v>4680115882935</v>
      </c>
      <c r="E197" s="615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8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17"/>
      <c r="R197" s="617"/>
      <c r="S197" s="617"/>
      <c r="T197" s="61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>
      <c r="A198" s="63" t="s">
        <v>336</v>
      </c>
      <c r="B198" s="63" t="s">
        <v>337</v>
      </c>
      <c r="C198" s="36">
        <v>4301020220</v>
      </c>
      <c r="D198" s="615">
        <v>4680115880764</v>
      </c>
      <c r="E198" s="615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17"/>
      <c r="R198" s="617"/>
      <c r="S198" s="617"/>
      <c r="T198" s="61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>
      <c r="A199" s="604"/>
      <c r="B199" s="604"/>
      <c r="C199" s="604"/>
      <c r="D199" s="604"/>
      <c r="E199" s="604"/>
      <c r="F199" s="604"/>
      <c r="G199" s="604"/>
      <c r="H199" s="604"/>
      <c r="I199" s="604"/>
      <c r="J199" s="604"/>
      <c r="K199" s="604"/>
      <c r="L199" s="604"/>
      <c r="M199" s="604"/>
      <c r="N199" s="604"/>
      <c r="O199" s="612"/>
      <c r="P199" s="609" t="s">
        <v>40</v>
      </c>
      <c r="Q199" s="610"/>
      <c r="R199" s="610"/>
      <c r="S199" s="610"/>
      <c r="T199" s="610"/>
      <c r="U199" s="610"/>
      <c r="V199" s="611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>
      <c r="A200" s="604"/>
      <c r="B200" s="604"/>
      <c r="C200" s="604"/>
      <c r="D200" s="604"/>
      <c r="E200" s="604"/>
      <c r="F200" s="604"/>
      <c r="G200" s="604"/>
      <c r="H200" s="604"/>
      <c r="I200" s="604"/>
      <c r="J200" s="604"/>
      <c r="K200" s="604"/>
      <c r="L200" s="604"/>
      <c r="M200" s="604"/>
      <c r="N200" s="604"/>
      <c r="O200" s="612"/>
      <c r="P200" s="609" t="s">
        <v>40</v>
      </c>
      <c r="Q200" s="610"/>
      <c r="R200" s="610"/>
      <c r="S200" s="610"/>
      <c r="T200" s="610"/>
      <c r="U200" s="610"/>
      <c r="V200" s="611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>
      <c r="A201" s="614" t="s">
        <v>78</v>
      </c>
      <c r="B201" s="614"/>
      <c r="C201" s="614"/>
      <c r="D201" s="614"/>
      <c r="E201" s="614"/>
      <c r="F201" s="614"/>
      <c r="G201" s="614"/>
      <c r="H201" s="614"/>
      <c r="I201" s="614"/>
      <c r="J201" s="614"/>
      <c r="K201" s="614"/>
      <c r="L201" s="614"/>
      <c r="M201" s="614"/>
      <c r="N201" s="614"/>
      <c r="O201" s="614"/>
      <c r="P201" s="614"/>
      <c r="Q201" s="614"/>
      <c r="R201" s="614"/>
      <c r="S201" s="614"/>
      <c r="T201" s="614"/>
      <c r="U201" s="614"/>
      <c r="V201" s="614"/>
      <c r="W201" s="614"/>
      <c r="X201" s="614"/>
      <c r="Y201" s="614"/>
      <c r="Z201" s="614"/>
      <c r="AA201" s="66"/>
      <c r="AB201" s="66"/>
      <c r="AC201" s="80"/>
    </row>
    <row r="202" spans="1:68" ht="27" customHeight="1">
      <c r="A202" s="63" t="s">
        <v>338</v>
      </c>
      <c r="B202" s="63" t="s">
        <v>339</v>
      </c>
      <c r="C202" s="36">
        <v>4301031224</v>
      </c>
      <c r="D202" s="615">
        <v>4680115882683</v>
      </c>
      <c r="E202" s="61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17"/>
      <c r="R202" s="617"/>
      <c r="S202" s="617"/>
      <c r="T202" s="618"/>
      <c r="U202" s="39" t="s">
        <v>45</v>
      </c>
      <c r="V202" s="39" t="s">
        <v>45</v>
      </c>
      <c r="W202" s="40" t="s">
        <v>0</v>
      </c>
      <c r="X202" s="58">
        <v>250</v>
      </c>
      <c r="Y202" s="55">
        <f t="shared" ref="Y202:Y209" si="31">IFERROR(IF(X202="",0,CEILING((X202/$H202),1)*$H202),"")</f>
        <v>253.8</v>
      </c>
      <c r="Z202" s="41">
        <f>IFERROR(IF(Y202=0,"",ROUNDUP(Y202/H202,0)*0.00902),"")</f>
        <v>0.42393999999999998</v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259.72222222222223</v>
      </c>
      <c r="BN202" s="78">
        <f t="shared" ref="BN202:BN209" si="33">IFERROR(Y202*I202/H202,"0")</f>
        <v>263.67</v>
      </c>
      <c r="BO202" s="78">
        <f t="shared" ref="BO202:BO209" si="34">IFERROR(1/J202*(X202/H202),"0")</f>
        <v>0.35072951739618402</v>
      </c>
      <c r="BP202" s="78">
        <f t="shared" ref="BP202:BP209" si="35">IFERROR(1/J202*(Y202/H202),"0")</f>
        <v>0.35606060606060608</v>
      </c>
    </row>
    <row r="203" spans="1:68" ht="27" customHeight="1">
      <c r="A203" s="63" t="s">
        <v>341</v>
      </c>
      <c r="B203" s="63" t="s">
        <v>342</v>
      </c>
      <c r="C203" s="36">
        <v>4301031230</v>
      </c>
      <c r="D203" s="615">
        <v>4680115882690</v>
      </c>
      <c r="E203" s="61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17"/>
      <c r="R203" s="617"/>
      <c r="S203" s="617"/>
      <c r="T203" s="61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>
      <c r="A204" s="63" t="s">
        <v>344</v>
      </c>
      <c r="B204" s="63" t="s">
        <v>345</v>
      </c>
      <c r="C204" s="36">
        <v>4301031220</v>
      </c>
      <c r="D204" s="615">
        <v>4680115882669</v>
      </c>
      <c r="E204" s="61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17"/>
      <c r="R204" s="617"/>
      <c r="S204" s="617"/>
      <c r="T204" s="618"/>
      <c r="U204" s="39" t="s">
        <v>45</v>
      </c>
      <c r="V204" s="39" t="s">
        <v>45</v>
      </c>
      <c r="W204" s="40" t="s">
        <v>0</v>
      </c>
      <c r="X204" s="58">
        <v>200</v>
      </c>
      <c r="Y204" s="55">
        <f t="shared" si="31"/>
        <v>205.20000000000002</v>
      </c>
      <c r="Z204" s="41">
        <f>IFERROR(IF(Y204=0,"",ROUNDUP(Y204/H204,0)*0.00902),"")</f>
        <v>0.34276000000000001</v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207.77777777777777</v>
      </c>
      <c r="BN204" s="78">
        <f t="shared" si="33"/>
        <v>213.18000000000004</v>
      </c>
      <c r="BO204" s="78">
        <f t="shared" si="34"/>
        <v>0.28058361391694725</v>
      </c>
      <c r="BP204" s="78">
        <f t="shared" si="35"/>
        <v>0.2878787878787879</v>
      </c>
    </row>
    <row r="205" spans="1:68" ht="27" customHeight="1">
      <c r="A205" s="63" t="s">
        <v>347</v>
      </c>
      <c r="B205" s="63" t="s">
        <v>348</v>
      </c>
      <c r="C205" s="36">
        <v>4301031221</v>
      </c>
      <c r="D205" s="615">
        <v>4680115882676</v>
      </c>
      <c r="E205" s="615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17"/>
      <c r="R205" s="617"/>
      <c r="S205" s="617"/>
      <c r="T205" s="618"/>
      <c r="U205" s="39" t="s">
        <v>45</v>
      </c>
      <c r="V205" s="39" t="s">
        <v>45</v>
      </c>
      <c r="W205" s="40" t="s">
        <v>0</v>
      </c>
      <c r="X205" s="58">
        <v>150</v>
      </c>
      <c r="Y205" s="55">
        <f t="shared" si="31"/>
        <v>151.20000000000002</v>
      </c>
      <c r="Z205" s="41">
        <f>IFERROR(IF(Y205=0,"",ROUNDUP(Y205/H205,0)*0.00902),"")</f>
        <v>0.25256000000000001</v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155.83333333333331</v>
      </c>
      <c r="BN205" s="78">
        <f t="shared" si="33"/>
        <v>157.08000000000001</v>
      </c>
      <c r="BO205" s="78">
        <f t="shared" si="34"/>
        <v>0.21043771043771042</v>
      </c>
      <c r="BP205" s="78">
        <f t="shared" si="35"/>
        <v>0.21212121212121213</v>
      </c>
    </row>
    <row r="206" spans="1:68" ht="27" customHeight="1">
      <c r="A206" s="63" t="s">
        <v>350</v>
      </c>
      <c r="B206" s="63" t="s">
        <v>351</v>
      </c>
      <c r="C206" s="36">
        <v>4301031223</v>
      </c>
      <c r="D206" s="615">
        <v>4680115884014</v>
      </c>
      <c r="E206" s="615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17"/>
      <c r="R206" s="617"/>
      <c r="S206" s="617"/>
      <c r="T206" s="61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>
      <c r="A207" s="63" t="s">
        <v>352</v>
      </c>
      <c r="B207" s="63" t="s">
        <v>353</v>
      </c>
      <c r="C207" s="36">
        <v>4301031222</v>
      </c>
      <c r="D207" s="615">
        <v>4680115884007</v>
      </c>
      <c r="E207" s="61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17"/>
      <c r="R207" s="617"/>
      <c r="S207" s="617"/>
      <c r="T207" s="61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>
      <c r="A208" s="63" t="s">
        <v>354</v>
      </c>
      <c r="B208" s="63" t="s">
        <v>355</v>
      </c>
      <c r="C208" s="36">
        <v>4301031229</v>
      </c>
      <c r="D208" s="615">
        <v>4680115884038</v>
      </c>
      <c r="E208" s="61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17"/>
      <c r="R208" s="617"/>
      <c r="S208" s="617"/>
      <c r="T208" s="61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>
      <c r="A209" s="63" t="s">
        <v>356</v>
      </c>
      <c r="B209" s="63" t="s">
        <v>357</v>
      </c>
      <c r="C209" s="36">
        <v>4301031225</v>
      </c>
      <c r="D209" s="615">
        <v>4680115884021</v>
      </c>
      <c r="E209" s="615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17"/>
      <c r="R209" s="617"/>
      <c r="S209" s="617"/>
      <c r="T209" s="61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>
      <c r="A210" s="604"/>
      <c r="B210" s="604"/>
      <c r="C210" s="604"/>
      <c r="D210" s="604"/>
      <c r="E210" s="604"/>
      <c r="F210" s="604"/>
      <c r="G210" s="604"/>
      <c r="H210" s="604"/>
      <c r="I210" s="604"/>
      <c r="J210" s="604"/>
      <c r="K210" s="604"/>
      <c r="L210" s="604"/>
      <c r="M210" s="604"/>
      <c r="N210" s="604"/>
      <c r="O210" s="612"/>
      <c r="P210" s="609" t="s">
        <v>40</v>
      </c>
      <c r="Q210" s="610"/>
      <c r="R210" s="610"/>
      <c r="S210" s="610"/>
      <c r="T210" s="610"/>
      <c r="U210" s="610"/>
      <c r="V210" s="611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111.1111111111111</v>
      </c>
      <c r="Y210" s="43">
        <f>IFERROR(Y202/H202,"0")+IFERROR(Y203/H203,"0")+IFERROR(Y204/H204,"0")+IFERROR(Y205/H205,"0")+IFERROR(Y206/H206,"0")+IFERROR(Y207/H207,"0")+IFERROR(Y208/H208,"0")+IFERROR(Y209/H209,"0")</f>
        <v>113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1.0192600000000001</v>
      </c>
      <c r="AA210" s="67"/>
      <c r="AB210" s="67"/>
      <c r="AC210" s="67"/>
    </row>
    <row r="211" spans="1:68">
      <c r="A211" s="604"/>
      <c r="B211" s="604"/>
      <c r="C211" s="604"/>
      <c r="D211" s="604"/>
      <c r="E211" s="604"/>
      <c r="F211" s="604"/>
      <c r="G211" s="604"/>
      <c r="H211" s="604"/>
      <c r="I211" s="604"/>
      <c r="J211" s="604"/>
      <c r="K211" s="604"/>
      <c r="L211" s="604"/>
      <c r="M211" s="604"/>
      <c r="N211" s="604"/>
      <c r="O211" s="612"/>
      <c r="P211" s="609" t="s">
        <v>40</v>
      </c>
      <c r="Q211" s="610"/>
      <c r="R211" s="610"/>
      <c r="S211" s="610"/>
      <c r="T211" s="610"/>
      <c r="U211" s="610"/>
      <c r="V211" s="611"/>
      <c r="W211" s="42" t="s">
        <v>0</v>
      </c>
      <c r="X211" s="43">
        <f>IFERROR(SUM(X202:X209),"0")</f>
        <v>600</v>
      </c>
      <c r="Y211" s="43">
        <f>IFERROR(SUM(Y202:Y209),"0")</f>
        <v>610.20000000000005</v>
      </c>
      <c r="Z211" s="42"/>
      <c r="AA211" s="67"/>
      <c r="AB211" s="67"/>
      <c r="AC211" s="67"/>
    </row>
    <row r="212" spans="1:68" ht="14.25" customHeight="1">
      <c r="A212" s="614" t="s">
        <v>85</v>
      </c>
      <c r="B212" s="614"/>
      <c r="C212" s="614"/>
      <c r="D212" s="614"/>
      <c r="E212" s="614"/>
      <c r="F212" s="614"/>
      <c r="G212" s="614"/>
      <c r="H212" s="614"/>
      <c r="I212" s="614"/>
      <c r="J212" s="614"/>
      <c r="K212" s="614"/>
      <c r="L212" s="614"/>
      <c r="M212" s="614"/>
      <c r="N212" s="614"/>
      <c r="O212" s="614"/>
      <c r="P212" s="614"/>
      <c r="Q212" s="614"/>
      <c r="R212" s="614"/>
      <c r="S212" s="614"/>
      <c r="T212" s="614"/>
      <c r="U212" s="614"/>
      <c r="V212" s="614"/>
      <c r="W212" s="614"/>
      <c r="X212" s="614"/>
      <c r="Y212" s="614"/>
      <c r="Z212" s="614"/>
      <c r="AA212" s="66"/>
      <c r="AB212" s="66"/>
      <c r="AC212" s="80"/>
    </row>
    <row r="213" spans="1:68" ht="27" customHeight="1">
      <c r="A213" s="63" t="s">
        <v>358</v>
      </c>
      <c r="B213" s="63" t="s">
        <v>359</v>
      </c>
      <c r="C213" s="36">
        <v>4301051408</v>
      </c>
      <c r="D213" s="615">
        <v>4680115881594</v>
      </c>
      <c r="E213" s="615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17"/>
      <c r="R213" s="617"/>
      <c r="S213" s="617"/>
      <c r="T213" s="61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>
      <c r="A214" s="63" t="s">
        <v>361</v>
      </c>
      <c r="B214" s="63" t="s">
        <v>362</v>
      </c>
      <c r="C214" s="36">
        <v>4301051411</v>
      </c>
      <c r="D214" s="615">
        <v>4680115881617</v>
      </c>
      <c r="E214" s="615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17"/>
      <c r="R214" s="617"/>
      <c r="S214" s="617"/>
      <c r="T214" s="61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>
      <c r="A215" s="63" t="s">
        <v>364</v>
      </c>
      <c r="B215" s="63" t="s">
        <v>365</v>
      </c>
      <c r="C215" s="36">
        <v>4301051656</v>
      </c>
      <c r="D215" s="615">
        <v>4680115880573</v>
      </c>
      <c r="E215" s="615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17"/>
      <c r="R215" s="617"/>
      <c r="S215" s="617"/>
      <c r="T215" s="61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>
      <c r="A216" s="63" t="s">
        <v>367</v>
      </c>
      <c r="B216" s="63" t="s">
        <v>368</v>
      </c>
      <c r="C216" s="36">
        <v>4301051407</v>
      </c>
      <c r="D216" s="615">
        <v>4680115882195</v>
      </c>
      <c r="E216" s="615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17"/>
      <c r="R216" s="617"/>
      <c r="S216" s="617"/>
      <c r="T216" s="61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>
      <c r="A217" s="63" t="s">
        <v>369</v>
      </c>
      <c r="B217" s="63" t="s">
        <v>370</v>
      </c>
      <c r="C217" s="36">
        <v>4301051752</v>
      </c>
      <c r="D217" s="615">
        <v>4680115882607</v>
      </c>
      <c r="E217" s="615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17"/>
      <c r="R217" s="617"/>
      <c r="S217" s="617"/>
      <c r="T217" s="61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>
      <c r="A218" s="63" t="s">
        <v>372</v>
      </c>
      <c r="B218" s="63" t="s">
        <v>373</v>
      </c>
      <c r="C218" s="36">
        <v>4301051666</v>
      </c>
      <c r="D218" s="615">
        <v>4680115880092</v>
      </c>
      <c r="E218" s="61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17"/>
      <c r="R218" s="617"/>
      <c r="S218" s="617"/>
      <c r="T218" s="61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>
      <c r="A219" s="63" t="s">
        <v>374</v>
      </c>
      <c r="B219" s="63" t="s">
        <v>375</v>
      </c>
      <c r="C219" s="36">
        <v>4301051668</v>
      </c>
      <c r="D219" s="615">
        <v>4680115880221</v>
      </c>
      <c r="E219" s="61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7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17"/>
      <c r="R219" s="617"/>
      <c r="S219" s="617"/>
      <c r="T219" s="61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>
      <c r="A220" s="63" t="s">
        <v>376</v>
      </c>
      <c r="B220" s="63" t="s">
        <v>377</v>
      </c>
      <c r="C220" s="36">
        <v>4301051945</v>
      </c>
      <c r="D220" s="615">
        <v>4680115880504</v>
      </c>
      <c r="E220" s="61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17"/>
      <c r="R220" s="617"/>
      <c r="S220" s="617"/>
      <c r="T220" s="61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>
      <c r="A221" s="63" t="s">
        <v>379</v>
      </c>
      <c r="B221" s="63" t="s">
        <v>380</v>
      </c>
      <c r="C221" s="36">
        <v>4301051410</v>
      </c>
      <c r="D221" s="615">
        <v>4680115882164</v>
      </c>
      <c r="E221" s="615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17"/>
      <c r="R221" s="617"/>
      <c r="S221" s="617"/>
      <c r="T221" s="61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>
      <c r="A222" s="604"/>
      <c r="B222" s="604"/>
      <c r="C222" s="604"/>
      <c r="D222" s="604"/>
      <c r="E222" s="604"/>
      <c r="F222" s="604"/>
      <c r="G222" s="604"/>
      <c r="H222" s="604"/>
      <c r="I222" s="604"/>
      <c r="J222" s="604"/>
      <c r="K222" s="604"/>
      <c r="L222" s="604"/>
      <c r="M222" s="604"/>
      <c r="N222" s="604"/>
      <c r="O222" s="612"/>
      <c r="P222" s="609" t="s">
        <v>40</v>
      </c>
      <c r="Q222" s="610"/>
      <c r="R222" s="610"/>
      <c r="S222" s="610"/>
      <c r="T222" s="610"/>
      <c r="U222" s="610"/>
      <c r="V222" s="611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>
      <c r="A223" s="604"/>
      <c r="B223" s="604"/>
      <c r="C223" s="604"/>
      <c r="D223" s="604"/>
      <c r="E223" s="604"/>
      <c r="F223" s="604"/>
      <c r="G223" s="604"/>
      <c r="H223" s="604"/>
      <c r="I223" s="604"/>
      <c r="J223" s="604"/>
      <c r="K223" s="604"/>
      <c r="L223" s="604"/>
      <c r="M223" s="604"/>
      <c r="N223" s="604"/>
      <c r="O223" s="612"/>
      <c r="P223" s="609" t="s">
        <v>40</v>
      </c>
      <c r="Q223" s="610"/>
      <c r="R223" s="610"/>
      <c r="S223" s="610"/>
      <c r="T223" s="610"/>
      <c r="U223" s="610"/>
      <c r="V223" s="611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>
      <c r="A224" s="614" t="s">
        <v>189</v>
      </c>
      <c r="B224" s="614"/>
      <c r="C224" s="614"/>
      <c r="D224" s="614"/>
      <c r="E224" s="614"/>
      <c r="F224" s="614"/>
      <c r="G224" s="614"/>
      <c r="H224" s="614"/>
      <c r="I224" s="614"/>
      <c r="J224" s="614"/>
      <c r="K224" s="614"/>
      <c r="L224" s="614"/>
      <c r="M224" s="614"/>
      <c r="N224" s="614"/>
      <c r="O224" s="614"/>
      <c r="P224" s="614"/>
      <c r="Q224" s="614"/>
      <c r="R224" s="614"/>
      <c r="S224" s="614"/>
      <c r="T224" s="614"/>
      <c r="U224" s="614"/>
      <c r="V224" s="614"/>
      <c r="W224" s="614"/>
      <c r="X224" s="614"/>
      <c r="Y224" s="614"/>
      <c r="Z224" s="614"/>
      <c r="AA224" s="66"/>
      <c r="AB224" s="66"/>
      <c r="AC224" s="80"/>
    </row>
    <row r="225" spans="1:68" ht="27" customHeight="1">
      <c r="A225" s="63" t="s">
        <v>382</v>
      </c>
      <c r="B225" s="63" t="s">
        <v>383</v>
      </c>
      <c r="C225" s="36">
        <v>4301060463</v>
      </c>
      <c r="D225" s="615">
        <v>4680115880818</v>
      </c>
      <c r="E225" s="61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6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17"/>
      <c r="R225" s="617"/>
      <c r="S225" s="617"/>
      <c r="T225" s="61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>
      <c r="A226" s="63" t="s">
        <v>385</v>
      </c>
      <c r="B226" s="63" t="s">
        <v>386</v>
      </c>
      <c r="C226" s="36">
        <v>4301060389</v>
      </c>
      <c r="D226" s="615">
        <v>4680115880801</v>
      </c>
      <c r="E226" s="615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17"/>
      <c r="R226" s="617"/>
      <c r="S226" s="617"/>
      <c r="T226" s="618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>
      <c r="A227" s="604"/>
      <c r="B227" s="604"/>
      <c r="C227" s="604"/>
      <c r="D227" s="604"/>
      <c r="E227" s="604"/>
      <c r="F227" s="604"/>
      <c r="G227" s="604"/>
      <c r="H227" s="604"/>
      <c r="I227" s="604"/>
      <c r="J227" s="604"/>
      <c r="K227" s="604"/>
      <c r="L227" s="604"/>
      <c r="M227" s="604"/>
      <c r="N227" s="604"/>
      <c r="O227" s="612"/>
      <c r="P227" s="609" t="s">
        <v>40</v>
      </c>
      <c r="Q227" s="610"/>
      <c r="R227" s="610"/>
      <c r="S227" s="610"/>
      <c r="T227" s="610"/>
      <c r="U227" s="610"/>
      <c r="V227" s="611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>
      <c r="A228" s="604"/>
      <c r="B228" s="604"/>
      <c r="C228" s="604"/>
      <c r="D228" s="604"/>
      <c r="E228" s="604"/>
      <c r="F228" s="604"/>
      <c r="G228" s="604"/>
      <c r="H228" s="604"/>
      <c r="I228" s="604"/>
      <c r="J228" s="604"/>
      <c r="K228" s="604"/>
      <c r="L228" s="604"/>
      <c r="M228" s="604"/>
      <c r="N228" s="604"/>
      <c r="O228" s="612"/>
      <c r="P228" s="609" t="s">
        <v>40</v>
      </c>
      <c r="Q228" s="610"/>
      <c r="R228" s="610"/>
      <c r="S228" s="610"/>
      <c r="T228" s="610"/>
      <c r="U228" s="610"/>
      <c r="V228" s="611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>
      <c r="A229" s="613" t="s">
        <v>388</v>
      </c>
      <c r="B229" s="613"/>
      <c r="C229" s="613"/>
      <c r="D229" s="613"/>
      <c r="E229" s="613"/>
      <c r="F229" s="613"/>
      <c r="G229" s="613"/>
      <c r="H229" s="613"/>
      <c r="I229" s="613"/>
      <c r="J229" s="613"/>
      <c r="K229" s="613"/>
      <c r="L229" s="613"/>
      <c r="M229" s="613"/>
      <c r="N229" s="613"/>
      <c r="O229" s="613"/>
      <c r="P229" s="613"/>
      <c r="Q229" s="613"/>
      <c r="R229" s="613"/>
      <c r="S229" s="613"/>
      <c r="T229" s="613"/>
      <c r="U229" s="613"/>
      <c r="V229" s="613"/>
      <c r="W229" s="613"/>
      <c r="X229" s="613"/>
      <c r="Y229" s="613"/>
      <c r="Z229" s="613"/>
      <c r="AA229" s="65"/>
      <c r="AB229" s="65"/>
      <c r="AC229" s="79"/>
    </row>
    <row r="230" spans="1:68" ht="14.25" customHeight="1">
      <c r="A230" s="614" t="s">
        <v>113</v>
      </c>
      <c r="B230" s="614"/>
      <c r="C230" s="614"/>
      <c r="D230" s="614"/>
      <c r="E230" s="614"/>
      <c r="F230" s="614"/>
      <c r="G230" s="614"/>
      <c r="H230" s="614"/>
      <c r="I230" s="614"/>
      <c r="J230" s="614"/>
      <c r="K230" s="614"/>
      <c r="L230" s="614"/>
      <c r="M230" s="614"/>
      <c r="N230" s="614"/>
      <c r="O230" s="614"/>
      <c r="P230" s="614"/>
      <c r="Q230" s="614"/>
      <c r="R230" s="614"/>
      <c r="S230" s="614"/>
      <c r="T230" s="614"/>
      <c r="U230" s="614"/>
      <c r="V230" s="614"/>
      <c r="W230" s="614"/>
      <c r="X230" s="614"/>
      <c r="Y230" s="614"/>
      <c r="Z230" s="614"/>
      <c r="AA230" s="66"/>
      <c r="AB230" s="66"/>
      <c r="AC230" s="80"/>
    </row>
    <row r="231" spans="1:68" ht="27" customHeight="1">
      <c r="A231" s="63" t="s">
        <v>389</v>
      </c>
      <c r="B231" s="63" t="s">
        <v>390</v>
      </c>
      <c r="C231" s="36">
        <v>4301011826</v>
      </c>
      <c r="D231" s="615">
        <v>4680115884137</v>
      </c>
      <c r="E231" s="61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17"/>
      <c r="R231" s="617"/>
      <c r="S231" s="617"/>
      <c r="T231" s="61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>
      <c r="A232" s="63" t="s">
        <v>389</v>
      </c>
      <c r="B232" s="63" t="s">
        <v>392</v>
      </c>
      <c r="C232" s="36">
        <v>4301011942</v>
      </c>
      <c r="D232" s="615">
        <v>4680115884137</v>
      </c>
      <c r="E232" s="615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17"/>
      <c r="R232" s="617"/>
      <c r="S232" s="617"/>
      <c r="T232" s="61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>
      <c r="A233" s="63" t="s">
        <v>395</v>
      </c>
      <c r="B233" s="63" t="s">
        <v>396</v>
      </c>
      <c r="C233" s="36">
        <v>4301011724</v>
      </c>
      <c r="D233" s="615">
        <v>4680115884236</v>
      </c>
      <c r="E233" s="61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17"/>
      <c r="R233" s="617"/>
      <c r="S233" s="617"/>
      <c r="T233" s="61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>
      <c r="A234" s="63" t="s">
        <v>398</v>
      </c>
      <c r="B234" s="63" t="s">
        <v>399</v>
      </c>
      <c r="C234" s="36">
        <v>4301011941</v>
      </c>
      <c r="D234" s="615">
        <v>4680115884175</v>
      </c>
      <c r="E234" s="61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17"/>
      <c r="R234" s="617"/>
      <c r="S234" s="617"/>
      <c r="T234" s="61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>
      <c r="A235" s="63" t="s">
        <v>398</v>
      </c>
      <c r="B235" s="63" t="s">
        <v>400</v>
      </c>
      <c r="C235" s="36">
        <v>4301011721</v>
      </c>
      <c r="D235" s="615">
        <v>4680115884175</v>
      </c>
      <c r="E235" s="615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17"/>
      <c r="R235" s="617"/>
      <c r="S235" s="617"/>
      <c r="T235" s="61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>
      <c r="A236" s="63" t="s">
        <v>402</v>
      </c>
      <c r="B236" s="63" t="s">
        <v>403</v>
      </c>
      <c r="C236" s="36">
        <v>4301011824</v>
      </c>
      <c r="D236" s="615">
        <v>4680115884144</v>
      </c>
      <c r="E236" s="615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17"/>
      <c r="R236" s="617"/>
      <c r="S236" s="617"/>
      <c r="T236" s="61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>
      <c r="A237" s="63" t="s">
        <v>404</v>
      </c>
      <c r="B237" s="63" t="s">
        <v>405</v>
      </c>
      <c r="C237" s="36">
        <v>4301011726</v>
      </c>
      <c r="D237" s="615">
        <v>4680115884182</v>
      </c>
      <c r="E237" s="615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17"/>
      <c r="R237" s="617"/>
      <c r="S237" s="617"/>
      <c r="T237" s="61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>
      <c r="A238" s="63" t="s">
        <v>406</v>
      </c>
      <c r="B238" s="63" t="s">
        <v>407</v>
      </c>
      <c r="C238" s="36">
        <v>4301011722</v>
      </c>
      <c r="D238" s="615">
        <v>4680115884205</v>
      </c>
      <c r="E238" s="615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17"/>
      <c r="R238" s="617"/>
      <c r="S238" s="617"/>
      <c r="T238" s="61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>
      <c r="A239" s="604"/>
      <c r="B239" s="604"/>
      <c r="C239" s="604"/>
      <c r="D239" s="604"/>
      <c r="E239" s="604"/>
      <c r="F239" s="604"/>
      <c r="G239" s="604"/>
      <c r="H239" s="604"/>
      <c r="I239" s="604"/>
      <c r="J239" s="604"/>
      <c r="K239" s="604"/>
      <c r="L239" s="604"/>
      <c r="M239" s="604"/>
      <c r="N239" s="604"/>
      <c r="O239" s="612"/>
      <c r="P239" s="609" t="s">
        <v>40</v>
      </c>
      <c r="Q239" s="610"/>
      <c r="R239" s="610"/>
      <c r="S239" s="610"/>
      <c r="T239" s="610"/>
      <c r="U239" s="610"/>
      <c r="V239" s="611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>
      <c r="A240" s="604"/>
      <c r="B240" s="604"/>
      <c r="C240" s="604"/>
      <c r="D240" s="604"/>
      <c r="E240" s="604"/>
      <c r="F240" s="604"/>
      <c r="G240" s="604"/>
      <c r="H240" s="604"/>
      <c r="I240" s="604"/>
      <c r="J240" s="604"/>
      <c r="K240" s="604"/>
      <c r="L240" s="604"/>
      <c r="M240" s="604"/>
      <c r="N240" s="604"/>
      <c r="O240" s="612"/>
      <c r="P240" s="609" t="s">
        <v>40</v>
      </c>
      <c r="Q240" s="610"/>
      <c r="R240" s="610"/>
      <c r="S240" s="610"/>
      <c r="T240" s="610"/>
      <c r="U240" s="610"/>
      <c r="V240" s="611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>
      <c r="A241" s="614" t="s">
        <v>154</v>
      </c>
      <c r="B241" s="614"/>
      <c r="C241" s="614"/>
      <c r="D241" s="614"/>
      <c r="E241" s="614"/>
      <c r="F241" s="614"/>
      <c r="G241" s="614"/>
      <c r="H241" s="614"/>
      <c r="I241" s="614"/>
      <c r="J241" s="614"/>
      <c r="K241" s="614"/>
      <c r="L241" s="614"/>
      <c r="M241" s="614"/>
      <c r="N241" s="614"/>
      <c r="O241" s="614"/>
      <c r="P241" s="614"/>
      <c r="Q241" s="614"/>
      <c r="R241" s="614"/>
      <c r="S241" s="614"/>
      <c r="T241" s="614"/>
      <c r="U241" s="614"/>
      <c r="V241" s="614"/>
      <c r="W241" s="614"/>
      <c r="X241" s="614"/>
      <c r="Y241" s="614"/>
      <c r="Z241" s="614"/>
      <c r="AA241" s="66"/>
      <c r="AB241" s="66"/>
      <c r="AC241" s="80"/>
    </row>
    <row r="242" spans="1:68" ht="27" customHeight="1">
      <c r="A242" s="63" t="s">
        <v>408</v>
      </c>
      <c r="B242" s="63" t="s">
        <v>409</v>
      </c>
      <c r="C242" s="36">
        <v>4301020377</v>
      </c>
      <c r="D242" s="615">
        <v>4680115885981</v>
      </c>
      <c r="E242" s="61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5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17"/>
      <c r="R242" s="617"/>
      <c r="S242" s="617"/>
      <c r="T242" s="61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408</v>
      </c>
      <c r="B243" s="63" t="s">
        <v>411</v>
      </c>
      <c r="C243" s="36">
        <v>4301020340</v>
      </c>
      <c r="D243" s="615">
        <v>4680115885721</v>
      </c>
      <c r="E243" s="615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17"/>
      <c r="R243" s="617"/>
      <c r="S243" s="617"/>
      <c r="T243" s="618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>
      <c r="A244" s="604"/>
      <c r="B244" s="604"/>
      <c r="C244" s="604"/>
      <c r="D244" s="604"/>
      <c r="E244" s="604"/>
      <c r="F244" s="604"/>
      <c r="G244" s="604"/>
      <c r="H244" s="604"/>
      <c r="I244" s="604"/>
      <c r="J244" s="604"/>
      <c r="K244" s="604"/>
      <c r="L244" s="604"/>
      <c r="M244" s="604"/>
      <c r="N244" s="604"/>
      <c r="O244" s="612"/>
      <c r="P244" s="609" t="s">
        <v>40</v>
      </c>
      <c r="Q244" s="610"/>
      <c r="R244" s="610"/>
      <c r="S244" s="610"/>
      <c r="T244" s="610"/>
      <c r="U244" s="610"/>
      <c r="V244" s="611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>
      <c r="A245" s="604"/>
      <c r="B245" s="604"/>
      <c r="C245" s="604"/>
      <c r="D245" s="604"/>
      <c r="E245" s="604"/>
      <c r="F245" s="604"/>
      <c r="G245" s="604"/>
      <c r="H245" s="604"/>
      <c r="I245" s="604"/>
      <c r="J245" s="604"/>
      <c r="K245" s="604"/>
      <c r="L245" s="604"/>
      <c r="M245" s="604"/>
      <c r="N245" s="604"/>
      <c r="O245" s="612"/>
      <c r="P245" s="609" t="s">
        <v>40</v>
      </c>
      <c r="Q245" s="610"/>
      <c r="R245" s="610"/>
      <c r="S245" s="610"/>
      <c r="T245" s="610"/>
      <c r="U245" s="610"/>
      <c r="V245" s="611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>
      <c r="A246" s="614" t="s">
        <v>412</v>
      </c>
      <c r="B246" s="614"/>
      <c r="C246" s="614"/>
      <c r="D246" s="614"/>
      <c r="E246" s="614"/>
      <c r="F246" s="614"/>
      <c r="G246" s="614"/>
      <c r="H246" s="614"/>
      <c r="I246" s="614"/>
      <c r="J246" s="614"/>
      <c r="K246" s="614"/>
      <c r="L246" s="614"/>
      <c r="M246" s="614"/>
      <c r="N246" s="614"/>
      <c r="O246" s="614"/>
      <c r="P246" s="614"/>
      <c r="Q246" s="614"/>
      <c r="R246" s="614"/>
      <c r="S246" s="614"/>
      <c r="T246" s="614"/>
      <c r="U246" s="614"/>
      <c r="V246" s="614"/>
      <c r="W246" s="614"/>
      <c r="X246" s="614"/>
      <c r="Y246" s="614"/>
      <c r="Z246" s="614"/>
      <c r="AA246" s="66"/>
      <c r="AB246" s="66"/>
      <c r="AC246" s="80"/>
    </row>
    <row r="247" spans="1:68" ht="27" customHeight="1">
      <c r="A247" s="63" t="s">
        <v>413</v>
      </c>
      <c r="B247" s="63" t="s">
        <v>414</v>
      </c>
      <c r="C247" s="36">
        <v>4301040361</v>
      </c>
      <c r="D247" s="615">
        <v>4680115886803</v>
      </c>
      <c r="E247" s="615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17"/>
      <c r="R247" s="617"/>
      <c r="S247" s="617"/>
      <c r="T247" s="61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>
      <c r="A248" s="604"/>
      <c r="B248" s="604"/>
      <c r="C248" s="604"/>
      <c r="D248" s="604"/>
      <c r="E248" s="604"/>
      <c r="F248" s="604"/>
      <c r="G248" s="604"/>
      <c r="H248" s="604"/>
      <c r="I248" s="604"/>
      <c r="J248" s="604"/>
      <c r="K248" s="604"/>
      <c r="L248" s="604"/>
      <c r="M248" s="604"/>
      <c r="N248" s="604"/>
      <c r="O248" s="612"/>
      <c r="P248" s="609" t="s">
        <v>40</v>
      </c>
      <c r="Q248" s="610"/>
      <c r="R248" s="610"/>
      <c r="S248" s="610"/>
      <c r="T248" s="610"/>
      <c r="U248" s="610"/>
      <c r="V248" s="611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>
      <c r="A249" s="604"/>
      <c r="B249" s="604"/>
      <c r="C249" s="604"/>
      <c r="D249" s="604"/>
      <c r="E249" s="604"/>
      <c r="F249" s="604"/>
      <c r="G249" s="604"/>
      <c r="H249" s="604"/>
      <c r="I249" s="604"/>
      <c r="J249" s="604"/>
      <c r="K249" s="604"/>
      <c r="L249" s="604"/>
      <c r="M249" s="604"/>
      <c r="N249" s="604"/>
      <c r="O249" s="612"/>
      <c r="P249" s="609" t="s">
        <v>40</v>
      </c>
      <c r="Q249" s="610"/>
      <c r="R249" s="610"/>
      <c r="S249" s="610"/>
      <c r="T249" s="610"/>
      <c r="U249" s="610"/>
      <c r="V249" s="611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>
      <c r="A250" s="614" t="s">
        <v>416</v>
      </c>
      <c r="B250" s="614"/>
      <c r="C250" s="614"/>
      <c r="D250" s="614"/>
      <c r="E250" s="614"/>
      <c r="F250" s="614"/>
      <c r="G250" s="614"/>
      <c r="H250" s="614"/>
      <c r="I250" s="614"/>
      <c r="J250" s="614"/>
      <c r="K250" s="614"/>
      <c r="L250" s="614"/>
      <c r="M250" s="614"/>
      <c r="N250" s="614"/>
      <c r="O250" s="614"/>
      <c r="P250" s="614"/>
      <c r="Q250" s="614"/>
      <c r="R250" s="614"/>
      <c r="S250" s="614"/>
      <c r="T250" s="614"/>
      <c r="U250" s="614"/>
      <c r="V250" s="614"/>
      <c r="W250" s="614"/>
      <c r="X250" s="614"/>
      <c r="Y250" s="614"/>
      <c r="Z250" s="614"/>
      <c r="AA250" s="66"/>
      <c r="AB250" s="66"/>
      <c r="AC250" s="80"/>
    </row>
    <row r="251" spans="1:68" ht="27" customHeight="1">
      <c r="A251" s="63" t="s">
        <v>417</v>
      </c>
      <c r="B251" s="63" t="s">
        <v>418</v>
      </c>
      <c r="C251" s="36">
        <v>4301041004</v>
      </c>
      <c r="D251" s="615">
        <v>4680115886704</v>
      </c>
      <c r="E251" s="61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17"/>
      <c r="R251" s="617"/>
      <c r="S251" s="617"/>
      <c r="T251" s="618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420</v>
      </c>
      <c r="B252" s="63" t="s">
        <v>421</v>
      </c>
      <c r="C252" s="36">
        <v>4301041003</v>
      </c>
      <c r="D252" s="615">
        <v>4680115886681</v>
      </c>
      <c r="E252" s="615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75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17"/>
      <c r="R252" s="617"/>
      <c r="S252" s="617"/>
      <c r="T252" s="618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422</v>
      </c>
      <c r="B253" s="63" t="s">
        <v>423</v>
      </c>
      <c r="C253" s="36">
        <v>4301041007</v>
      </c>
      <c r="D253" s="615">
        <v>4680115886735</v>
      </c>
      <c r="E253" s="615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17"/>
      <c r="R253" s="617"/>
      <c r="S253" s="617"/>
      <c r="T253" s="618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424</v>
      </c>
      <c r="B254" s="63" t="s">
        <v>425</v>
      </c>
      <c r="C254" s="36">
        <v>4301041006</v>
      </c>
      <c r="D254" s="615">
        <v>4680115886728</v>
      </c>
      <c r="E254" s="615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17"/>
      <c r="R254" s="617"/>
      <c r="S254" s="617"/>
      <c r="T254" s="61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426</v>
      </c>
      <c r="B255" s="63" t="s">
        <v>427</v>
      </c>
      <c r="C255" s="36">
        <v>4301041005</v>
      </c>
      <c r="D255" s="615">
        <v>4680115886711</v>
      </c>
      <c r="E255" s="615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17"/>
      <c r="R255" s="617"/>
      <c r="S255" s="617"/>
      <c r="T255" s="61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604"/>
      <c r="B256" s="604"/>
      <c r="C256" s="604"/>
      <c r="D256" s="604"/>
      <c r="E256" s="604"/>
      <c r="F256" s="604"/>
      <c r="G256" s="604"/>
      <c r="H256" s="604"/>
      <c r="I256" s="604"/>
      <c r="J256" s="604"/>
      <c r="K256" s="604"/>
      <c r="L256" s="604"/>
      <c r="M256" s="604"/>
      <c r="N256" s="604"/>
      <c r="O256" s="612"/>
      <c r="P256" s="609" t="s">
        <v>40</v>
      </c>
      <c r="Q256" s="610"/>
      <c r="R256" s="610"/>
      <c r="S256" s="610"/>
      <c r="T256" s="610"/>
      <c r="U256" s="610"/>
      <c r="V256" s="611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604"/>
      <c r="B257" s="604"/>
      <c r="C257" s="604"/>
      <c r="D257" s="604"/>
      <c r="E257" s="604"/>
      <c r="F257" s="604"/>
      <c r="G257" s="604"/>
      <c r="H257" s="604"/>
      <c r="I257" s="604"/>
      <c r="J257" s="604"/>
      <c r="K257" s="604"/>
      <c r="L257" s="604"/>
      <c r="M257" s="604"/>
      <c r="N257" s="604"/>
      <c r="O257" s="612"/>
      <c r="P257" s="609" t="s">
        <v>40</v>
      </c>
      <c r="Q257" s="610"/>
      <c r="R257" s="610"/>
      <c r="S257" s="610"/>
      <c r="T257" s="610"/>
      <c r="U257" s="610"/>
      <c r="V257" s="611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613" t="s">
        <v>428</v>
      </c>
      <c r="B258" s="613"/>
      <c r="C258" s="613"/>
      <c r="D258" s="613"/>
      <c r="E258" s="613"/>
      <c r="F258" s="613"/>
      <c r="G258" s="613"/>
      <c r="H258" s="613"/>
      <c r="I258" s="613"/>
      <c r="J258" s="613"/>
      <c r="K258" s="613"/>
      <c r="L258" s="613"/>
      <c r="M258" s="613"/>
      <c r="N258" s="613"/>
      <c r="O258" s="613"/>
      <c r="P258" s="613"/>
      <c r="Q258" s="613"/>
      <c r="R258" s="613"/>
      <c r="S258" s="613"/>
      <c r="T258" s="613"/>
      <c r="U258" s="613"/>
      <c r="V258" s="613"/>
      <c r="W258" s="613"/>
      <c r="X258" s="613"/>
      <c r="Y258" s="613"/>
      <c r="Z258" s="613"/>
      <c r="AA258" s="65"/>
      <c r="AB258" s="65"/>
      <c r="AC258" s="79"/>
    </row>
    <row r="259" spans="1:68" ht="14.25" customHeight="1">
      <c r="A259" s="614" t="s">
        <v>113</v>
      </c>
      <c r="B259" s="614"/>
      <c r="C259" s="614"/>
      <c r="D259" s="614"/>
      <c r="E259" s="614"/>
      <c r="F259" s="614"/>
      <c r="G259" s="614"/>
      <c r="H259" s="614"/>
      <c r="I259" s="614"/>
      <c r="J259" s="614"/>
      <c r="K259" s="614"/>
      <c r="L259" s="614"/>
      <c r="M259" s="614"/>
      <c r="N259" s="614"/>
      <c r="O259" s="614"/>
      <c r="P259" s="614"/>
      <c r="Q259" s="614"/>
      <c r="R259" s="614"/>
      <c r="S259" s="614"/>
      <c r="T259" s="614"/>
      <c r="U259" s="614"/>
      <c r="V259" s="614"/>
      <c r="W259" s="614"/>
      <c r="X259" s="614"/>
      <c r="Y259" s="614"/>
      <c r="Z259" s="614"/>
      <c r="AA259" s="66"/>
      <c r="AB259" s="66"/>
      <c r="AC259" s="80"/>
    </row>
    <row r="260" spans="1:68" ht="27" customHeight="1">
      <c r="A260" s="63" t="s">
        <v>429</v>
      </c>
      <c r="B260" s="63" t="s">
        <v>430</v>
      </c>
      <c r="C260" s="36">
        <v>4301011855</v>
      </c>
      <c r="D260" s="615">
        <v>4680115885837</v>
      </c>
      <c r="E260" s="615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74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17"/>
      <c r="R260" s="617"/>
      <c r="S260" s="617"/>
      <c r="T260" s="61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>
      <c r="A261" s="63" t="s">
        <v>432</v>
      </c>
      <c r="B261" s="63" t="s">
        <v>433</v>
      </c>
      <c r="C261" s="36">
        <v>4301011910</v>
      </c>
      <c r="D261" s="615">
        <v>4680115885806</v>
      </c>
      <c r="E261" s="615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7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17"/>
      <c r="R261" s="617"/>
      <c r="S261" s="617"/>
      <c r="T261" s="618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>
      <c r="A262" s="63" t="s">
        <v>432</v>
      </c>
      <c r="B262" s="63" t="s">
        <v>435</v>
      </c>
      <c r="C262" s="36">
        <v>4301011850</v>
      </c>
      <c r="D262" s="615">
        <v>4680115885806</v>
      </c>
      <c r="E262" s="615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7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17"/>
      <c r="R262" s="617"/>
      <c r="S262" s="617"/>
      <c r="T262" s="61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>
      <c r="A263" s="63" t="s">
        <v>437</v>
      </c>
      <c r="B263" s="63" t="s">
        <v>438</v>
      </c>
      <c r="C263" s="36">
        <v>4301011853</v>
      </c>
      <c r="D263" s="615">
        <v>4680115885851</v>
      </c>
      <c r="E263" s="615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7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17"/>
      <c r="R263" s="617"/>
      <c r="S263" s="617"/>
      <c r="T263" s="61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>
      <c r="A264" s="63" t="s">
        <v>440</v>
      </c>
      <c r="B264" s="63" t="s">
        <v>441</v>
      </c>
      <c r="C264" s="36">
        <v>4301011852</v>
      </c>
      <c r="D264" s="615">
        <v>4680115885844</v>
      </c>
      <c r="E264" s="615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17"/>
      <c r="R264" s="617"/>
      <c r="S264" s="617"/>
      <c r="T264" s="618"/>
      <c r="U264" s="39" t="s">
        <v>45</v>
      </c>
      <c r="V264" s="39" t="s">
        <v>45</v>
      </c>
      <c r="W264" s="40" t="s">
        <v>0</v>
      </c>
      <c r="X264" s="58">
        <v>80</v>
      </c>
      <c r="Y264" s="55">
        <f t="shared" si="47"/>
        <v>80</v>
      </c>
      <c r="Z264" s="41">
        <f>IFERROR(IF(Y264=0,"",ROUNDUP(Y264/H264,0)*0.00902),"")</f>
        <v>0.1804</v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84.2</v>
      </c>
      <c r="BN264" s="78">
        <f t="shared" si="49"/>
        <v>84.2</v>
      </c>
      <c r="BO264" s="78">
        <f t="shared" si="50"/>
        <v>0.15151515151515152</v>
      </c>
      <c r="BP264" s="78">
        <f t="shared" si="51"/>
        <v>0.15151515151515152</v>
      </c>
    </row>
    <row r="265" spans="1:68" ht="27" customHeight="1">
      <c r="A265" s="63" t="s">
        <v>443</v>
      </c>
      <c r="B265" s="63" t="s">
        <v>444</v>
      </c>
      <c r="C265" s="36">
        <v>4301011851</v>
      </c>
      <c r="D265" s="615">
        <v>4680115885820</v>
      </c>
      <c r="E265" s="615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17"/>
      <c r="R265" s="617"/>
      <c r="S265" s="617"/>
      <c r="T265" s="61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>
      <c r="A266" s="604"/>
      <c r="B266" s="604"/>
      <c r="C266" s="604"/>
      <c r="D266" s="604"/>
      <c r="E266" s="604"/>
      <c r="F266" s="604"/>
      <c r="G266" s="604"/>
      <c r="H266" s="604"/>
      <c r="I266" s="604"/>
      <c r="J266" s="604"/>
      <c r="K266" s="604"/>
      <c r="L266" s="604"/>
      <c r="M266" s="604"/>
      <c r="N266" s="604"/>
      <c r="O266" s="612"/>
      <c r="P266" s="609" t="s">
        <v>40</v>
      </c>
      <c r="Q266" s="610"/>
      <c r="R266" s="610"/>
      <c r="S266" s="610"/>
      <c r="T266" s="610"/>
      <c r="U266" s="610"/>
      <c r="V266" s="611"/>
      <c r="W266" s="42" t="s">
        <v>39</v>
      </c>
      <c r="X266" s="43">
        <f>IFERROR(X260/H260,"0")+IFERROR(X261/H261,"0")+IFERROR(X262/H262,"0")+IFERROR(X263/H263,"0")+IFERROR(X264/H264,"0")+IFERROR(X265/H265,"0")</f>
        <v>20</v>
      </c>
      <c r="Y266" s="43">
        <f>IFERROR(Y260/H260,"0")+IFERROR(Y261/H261,"0")+IFERROR(Y262/H262,"0")+IFERROR(Y263/H263,"0")+IFERROR(Y264/H264,"0")+IFERROR(Y265/H265,"0")</f>
        <v>20</v>
      </c>
      <c r="Z266" s="43">
        <f>IFERROR(IF(Z260="",0,Z260),"0")+IFERROR(IF(Z261="",0,Z261),"0")+IFERROR(IF(Z262="",0,Z262),"0")+IFERROR(IF(Z263="",0,Z263),"0")+IFERROR(IF(Z264="",0,Z264),"0")+IFERROR(IF(Z265="",0,Z265),"0")</f>
        <v>0.1804</v>
      </c>
      <c r="AA266" s="67"/>
      <c r="AB266" s="67"/>
      <c r="AC266" s="67"/>
    </row>
    <row r="267" spans="1:68">
      <c r="A267" s="604"/>
      <c r="B267" s="604"/>
      <c r="C267" s="604"/>
      <c r="D267" s="604"/>
      <c r="E267" s="604"/>
      <c r="F267" s="604"/>
      <c r="G267" s="604"/>
      <c r="H267" s="604"/>
      <c r="I267" s="604"/>
      <c r="J267" s="604"/>
      <c r="K267" s="604"/>
      <c r="L267" s="604"/>
      <c r="M267" s="604"/>
      <c r="N267" s="604"/>
      <c r="O267" s="612"/>
      <c r="P267" s="609" t="s">
        <v>40</v>
      </c>
      <c r="Q267" s="610"/>
      <c r="R267" s="610"/>
      <c r="S267" s="610"/>
      <c r="T267" s="610"/>
      <c r="U267" s="610"/>
      <c r="V267" s="611"/>
      <c r="W267" s="42" t="s">
        <v>0</v>
      </c>
      <c r="X267" s="43">
        <f>IFERROR(SUM(X260:X265),"0")</f>
        <v>80</v>
      </c>
      <c r="Y267" s="43">
        <f>IFERROR(SUM(Y260:Y265),"0")</f>
        <v>80</v>
      </c>
      <c r="Z267" s="42"/>
      <c r="AA267" s="67"/>
      <c r="AB267" s="67"/>
      <c r="AC267" s="67"/>
    </row>
    <row r="268" spans="1:68" ht="16.5" customHeight="1">
      <c r="A268" s="613" t="s">
        <v>446</v>
      </c>
      <c r="B268" s="613"/>
      <c r="C268" s="613"/>
      <c r="D268" s="613"/>
      <c r="E268" s="613"/>
      <c r="F268" s="613"/>
      <c r="G268" s="613"/>
      <c r="H268" s="613"/>
      <c r="I268" s="613"/>
      <c r="J268" s="613"/>
      <c r="K268" s="613"/>
      <c r="L268" s="613"/>
      <c r="M268" s="613"/>
      <c r="N268" s="613"/>
      <c r="O268" s="613"/>
      <c r="P268" s="613"/>
      <c r="Q268" s="613"/>
      <c r="R268" s="613"/>
      <c r="S268" s="613"/>
      <c r="T268" s="613"/>
      <c r="U268" s="613"/>
      <c r="V268" s="613"/>
      <c r="W268" s="613"/>
      <c r="X268" s="613"/>
      <c r="Y268" s="613"/>
      <c r="Z268" s="613"/>
      <c r="AA268" s="65"/>
      <c r="AB268" s="65"/>
      <c r="AC268" s="79"/>
    </row>
    <row r="269" spans="1:68" ht="14.25" customHeight="1">
      <c r="A269" s="614" t="s">
        <v>113</v>
      </c>
      <c r="B269" s="614"/>
      <c r="C269" s="614"/>
      <c r="D269" s="614"/>
      <c r="E269" s="614"/>
      <c r="F269" s="614"/>
      <c r="G269" s="614"/>
      <c r="H269" s="614"/>
      <c r="I269" s="614"/>
      <c r="J269" s="614"/>
      <c r="K269" s="614"/>
      <c r="L269" s="614"/>
      <c r="M269" s="614"/>
      <c r="N269" s="614"/>
      <c r="O269" s="614"/>
      <c r="P269" s="614"/>
      <c r="Q269" s="614"/>
      <c r="R269" s="614"/>
      <c r="S269" s="614"/>
      <c r="T269" s="614"/>
      <c r="U269" s="614"/>
      <c r="V269" s="614"/>
      <c r="W269" s="614"/>
      <c r="X269" s="614"/>
      <c r="Y269" s="614"/>
      <c r="Z269" s="614"/>
      <c r="AA269" s="66"/>
      <c r="AB269" s="66"/>
      <c r="AC269" s="80"/>
    </row>
    <row r="270" spans="1:68" ht="27" customHeight="1">
      <c r="A270" s="63" t="s">
        <v>447</v>
      </c>
      <c r="B270" s="63" t="s">
        <v>448</v>
      </c>
      <c r="C270" s="36">
        <v>4301011223</v>
      </c>
      <c r="D270" s="615">
        <v>4607091383423</v>
      </c>
      <c r="E270" s="61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7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17"/>
      <c r="R270" s="617"/>
      <c r="S270" s="617"/>
      <c r="T270" s="61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>
      <c r="A271" s="63" t="s">
        <v>449</v>
      </c>
      <c r="B271" s="63" t="s">
        <v>450</v>
      </c>
      <c r="C271" s="36">
        <v>4301012099</v>
      </c>
      <c r="D271" s="615">
        <v>4680115885691</v>
      </c>
      <c r="E271" s="61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7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17"/>
      <c r="R271" s="617"/>
      <c r="S271" s="617"/>
      <c r="T271" s="61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>
      <c r="A272" s="63" t="s">
        <v>452</v>
      </c>
      <c r="B272" s="63" t="s">
        <v>453</v>
      </c>
      <c r="C272" s="36">
        <v>4301012098</v>
      </c>
      <c r="D272" s="615">
        <v>4680115885660</v>
      </c>
      <c r="E272" s="61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17"/>
      <c r="R272" s="617"/>
      <c r="S272" s="617"/>
      <c r="T272" s="61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>
      <c r="A273" s="63" t="s">
        <v>455</v>
      </c>
      <c r="B273" s="63" t="s">
        <v>456</v>
      </c>
      <c r="C273" s="36">
        <v>4301012176</v>
      </c>
      <c r="D273" s="615">
        <v>4680115886773</v>
      </c>
      <c r="E273" s="615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745" t="s">
        <v>457</v>
      </c>
      <c r="Q273" s="617"/>
      <c r="R273" s="617"/>
      <c r="S273" s="617"/>
      <c r="T273" s="61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604"/>
      <c r="B274" s="604"/>
      <c r="C274" s="604"/>
      <c r="D274" s="604"/>
      <c r="E274" s="604"/>
      <c r="F274" s="604"/>
      <c r="G274" s="604"/>
      <c r="H274" s="604"/>
      <c r="I274" s="604"/>
      <c r="J274" s="604"/>
      <c r="K274" s="604"/>
      <c r="L274" s="604"/>
      <c r="M274" s="604"/>
      <c r="N274" s="604"/>
      <c r="O274" s="612"/>
      <c r="P274" s="609" t="s">
        <v>40</v>
      </c>
      <c r="Q274" s="610"/>
      <c r="R274" s="610"/>
      <c r="S274" s="610"/>
      <c r="T274" s="610"/>
      <c r="U274" s="610"/>
      <c r="V274" s="611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>
      <c r="A275" s="604"/>
      <c r="B275" s="604"/>
      <c r="C275" s="604"/>
      <c r="D275" s="604"/>
      <c r="E275" s="604"/>
      <c r="F275" s="604"/>
      <c r="G275" s="604"/>
      <c r="H275" s="604"/>
      <c r="I275" s="604"/>
      <c r="J275" s="604"/>
      <c r="K275" s="604"/>
      <c r="L275" s="604"/>
      <c r="M275" s="604"/>
      <c r="N275" s="604"/>
      <c r="O275" s="612"/>
      <c r="P275" s="609" t="s">
        <v>40</v>
      </c>
      <c r="Q275" s="610"/>
      <c r="R275" s="610"/>
      <c r="S275" s="610"/>
      <c r="T275" s="610"/>
      <c r="U275" s="610"/>
      <c r="V275" s="611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>
      <c r="A276" s="613" t="s">
        <v>459</v>
      </c>
      <c r="B276" s="613"/>
      <c r="C276" s="613"/>
      <c r="D276" s="613"/>
      <c r="E276" s="613"/>
      <c r="F276" s="613"/>
      <c r="G276" s="613"/>
      <c r="H276" s="613"/>
      <c r="I276" s="613"/>
      <c r="J276" s="613"/>
      <c r="K276" s="613"/>
      <c r="L276" s="613"/>
      <c r="M276" s="613"/>
      <c r="N276" s="613"/>
      <c r="O276" s="613"/>
      <c r="P276" s="613"/>
      <c r="Q276" s="613"/>
      <c r="R276" s="613"/>
      <c r="S276" s="613"/>
      <c r="T276" s="613"/>
      <c r="U276" s="613"/>
      <c r="V276" s="613"/>
      <c r="W276" s="613"/>
      <c r="X276" s="613"/>
      <c r="Y276" s="613"/>
      <c r="Z276" s="613"/>
      <c r="AA276" s="65"/>
      <c r="AB276" s="65"/>
      <c r="AC276" s="79"/>
    </row>
    <row r="277" spans="1:68" ht="14.25" customHeight="1">
      <c r="A277" s="614" t="s">
        <v>85</v>
      </c>
      <c r="B277" s="614"/>
      <c r="C277" s="614"/>
      <c r="D277" s="614"/>
      <c r="E277" s="614"/>
      <c r="F277" s="614"/>
      <c r="G277" s="614"/>
      <c r="H277" s="614"/>
      <c r="I277" s="614"/>
      <c r="J277" s="614"/>
      <c r="K277" s="614"/>
      <c r="L277" s="614"/>
      <c r="M277" s="614"/>
      <c r="N277" s="614"/>
      <c r="O277" s="614"/>
      <c r="P277" s="614"/>
      <c r="Q277" s="614"/>
      <c r="R277" s="614"/>
      <c r="S277" s="614"/>
      <c r="T277" s="614"/>
      <c r="U277" s="614"/>
      <c r="V277" s="614"/>
      <c r="W277" s="614"/>
      <c r="X277" s="614"/>
      <c r="Y277" s="614"/>
      <c r="Z277" s="614"/>
      <c r="AA277" s="66"/>
      <c r="AB277" s="66"/>
      <c r="AC277" s="80"/>
    </row>
    <row r="278" spans="1:68" ht="27" customHeight="1">
      <c r="A278" s="63" t="s">
        <v>460</v>
      </c>
      <c r="B278" s="63" t="s">
        <v>461</v>
      </c>
      <c r="C278" s="36">
        <v>4301051893</v>
      </c>
      <c r="D278" s="615">
        <v>4680115886186</v>
      </c>
      <c r="E278" s="61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7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17"/>
      <c r="R278" s="617"/>
      <c r="S278" s="617"/>
      <c r="T278" s="61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>
      <c r="A279" s="63" t="s">
        <v>463</v>
      </c>
      <c r="B279" s="63" t="s">
        <v>464</v>
      </c>
      <c r="C279" s="36">
        <v>4301051795</v>
      </c>
      <c r="D279" s="615">
        <v>4680115881228</v>
      </c>
      <c r="E279" s="61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7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17"/>
      <c r="R279" s="617"/>
      <c r="S279" s="617"/>
      <c r="T279" s="61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>
      <c r="A280" s="63" t="s">
        <v>466</v>
      </c>
      <c r="B280" s="63" t="s">
        <v>467</v>
      </c>
      <c r="C280" s="36">
        <v>4301051388</v>
      </c>
      <c r="D280" s="615">
        <v>4680115881211</v>
      </c>
      <c r="E280" s="61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7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17"/>
      <c r="R280" s="617"/>
      <c r="S280" s="617"/>
      <c r="T280" s="61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604"/>
      <c r="B281" s="604"/>
      <c r="C281" s="604"/>
      <c r="D281" s="604"/>
      <c r="E281" s="604"/>
      <c r="F281" s="604"/>
      <c r="G281" s="604"/>
      <c r="H281" s="604"/>
      <c r="I281" s="604"/>
      <c r="J281" s="604"/>
      <c r="K281" s="604"/>
      <c r="L281" s="604"/>
      <c r="M281" s="604"/>
      <c r="N281" s="604"/>
      <c r="O281" s="612"/>
      <c r="P281" s="609" t="s">
        <v>40</v>
      </c>
      <c r="Q281" s="610"/>
      <c r="R281" s="610"/>
      <c r="S281" s="610"/>
      <c r="T281" s="610"/>
      <c r="U281" s="610"/>
      <c r="V281" s="611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>
      <c r="A282" s="604"/>
      <c r="B282" s="604"/>
      <c r="C282" s="604"/>
      <c r="D282" s="604"/>
      <c r="E282" s="604"/>
      <c r="F282" s="604"/>
      <c r="G282" s="604"/>
      <c r="H282" s="604"/>
      <c r="I282" s="604"/>
      <c r="J282" s="604"/>
      <c r="K282" s="604"/>
      <c r="L282" s="604"/>
      <c r="M282" s="604"/>
      <c r="N282" s="604"/>
      <c r="O282" s="612"/>
      <c r="P282" s="609" t="s">
        <v>40</v>
      </c>
      <c r="Q282" s="610"/>
      <c r="R282" s="610"/>
      <c r="S282" s="610"/>
      <c r="T282" s="610"/>
      <c r="U282" s="610"/>
      <c r="V282" s="611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>
      <c r="A283" s="613" t="s">
        <v>469</v>
      </c>
      <c r="B283" s="613"/>
      <c r="C283" s="613"/>
      <c r="D283" s="613"/>
      <c r="E283" s="613"/>
      <c r="F283" s="613"/>
      <c r="G283" s="613"/>
      <c r="H283" s="613"/>
      <c r="I283" s="613"/>
      <c r="J283" s="613"/>
      <c r="K283" s="613"/>
      <c r="L283" s="613"/>
      <c r="M283" s="613"/>
      <c r="N283" s="613"/>
      <c r="O283" s="613"/>
      <c r="P283" s="613"/>
      <c r="Q283" s="613"/>
      <c r="R283" s="613"/>
      <c r="S283" s="613"/>
      <c r="T283" s="613"/>
      <c r="U283" s="613"/>
      <c r="V283" s="613"/>
      <c r="W283" s="613"/>
      <c r="X283" s="613"/>
      <c r="Y283" s="613"/>
      <c r="Z283" s="613"/>
      <c r="AA283" s="65"/>
      <c r="AB283" s="65"/>
      <c r="AC283" s="79"/>
    </row>
    <row r="284" spans="1:68" ht="14.25" customHeight="1">
      <c r="A284" s="614" t="s">
        <v>78</v>
      </c>
      <c r="B284" s="614"/>
      <c r="C284" s="614"/>
      <c r="D284" s="614"/>
      <c r="E284" s="614"/>
      <c r="F284" s="614"/>
      <c r="G284" s="614"/>
      <c r="H284" s="614"/>
      <c r="I284" s="614"/>
      <c r="J284" s="614"/>
      <c r="K284" s="614"/>
      <c r="L284" s="614"/>
      <c r="M284" s="614"/>
      <c r="N284" s="614"/>
      <c r="O284" s="614"/>
      <c r="P284" s="614"/>
      <c r="Q284" s="614"/>
      <c r="R284" s="614"/>
      <c r="S284" s="614"/>
      <c r="T284" s="614"/>
      <c r="U284" s="614"/>
      <c r="V284" s="614"/>
      <c r="W284" s="614"/>
      <c r="X284" s="614"/>
      <c r="Y284" s="614"/>
      <c r="Z284" s="614"/>
      <c r="AA284" s="66"/>
      <c r="AB284" s="66"/>
      <c r="AC284" s="80"/>
    </row>
    <row r="285" spans="1:68" ht="27" customHeight="1">
      <c r="A285" s="63" t="s">
        <v>470</v>
      </c>
      <c r="B285" s="63" t="s">
        <v>471</v>
      </c>
      <c r="C285" s="36">
        <v>4301031307</v>
      </c>
      <c r="D285" s="615">
        <v>4680115880344</v>
      </c>
      <c r="E285" s="615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7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17"/>
      <c r="R285" s="617"/>
      <c r="S285" s="617"/>
      <c r="T285" s="618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>
      <c r="A286" s="604"/>
      <c r="B286" s="604"/>
      <c r="C286" s="604"/>
      <c r="D286" s="604"/>
      <c r="E286" s="604"/>
      <c r="F286" s="604"/>
      <c r="G286" s="604"/>
      <c r="H286" s="604"/>
      <c r="I286" s="604"/>
      <c r="J286" s="604"/>
      <c r="K286" s="604"/>
      <c r="L286" s="604"/>
      <c r="M286" s="604"/>
      <c r="N286" s="604"/>
      <c r="O286" s="612"/>
      <c r="P286" s="609" t="s">
        <v>40</v>
      </c>
      <c r="Q286" s="610"/>
      <c r="R286" s="610"/>
      <c r="S286" s="610"/>
      <c r="T286" s="610"/>
      <c r="U286" s="610"/>
      <c r="V286" s="611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>
      <c r="A287" s="604"/>
      <c r="B287" s="604"/>
      <c r="C287" s="604"/>
      <c r="D287" s="604"/>
      <c r="E287" s="604"/>
      <c r="F287" s="604"/>
      <c r="G287" s="604"/>
      <c r="H287" s="604"/>
      <c r="I287" s="604"/>
      <c r="J287" s="604"/>
      <c r="K287" s="604"/>
      <c r="L287" s="604"/>
      <c r="M287" s="604"/>
      <c r="N287" s="604"/>
      <c r="O287" s="612"/>
      <c r="P287" s="609" t="s">
        <v>40</v>
      </c>
      <c r="Q287" s="610"/>
      <c r="R287" s="610"/>
      <c r="S287" s="610"/>
      <c r="T287" s="610"/>
      <c r="U287" s="610"/>
      <c r="V287" s="611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>
      <c r="A288" s="614" t="s">
        <v>85</v>
      </c>
      <c r="B288" s="614"/>
      <c r="C288" s="614"/>
      <c r="D288" s="614"/>
      <c r="E288" s="614"/>
      <c r="F288" s="614"/>
      <c r="G288" s="614"/>
      <c r="H288" s="614"/>
      <c r="I288" s="614"/>
      <c r="J288" s="614"/>
      <c r="K288" s="614"/>
      <c r="L288" s="614"/>
      <c r="M288" s="614"/>
      <c r="N288" s="614"/>
      <c r="O288" s="614"/>
      <c r="P288" s="614"/>
      <c r="Q288" s="614"/>
      <c r="R288" s="614"/>
      <c r="S288" s="614"/>
      <c r="T288" s="614"/>
      <c r="U288" s="614"/>
      <c r="V288" s="614"/>
      <c r="W288" s="614"/>
      <c r="X288" s="614"/>
      <c r="Y288" s="614"/>
      <c r="Z288" s="614"/>
      <c r="AA288" s="66"/>
      <c r="AB288" s="66"/>
      <c r="AC288" s="80"/>
    </row>
    <row r="289" spans="1:68" ht="27" customHeight="1">
      <c r="A289" s="63" t="s">
        <v>473</v>
      </c>
      <c r="B289" s="63" t="s">
        <v>474</v>
      </c>
      <c r="C289" s="36">
        <v>4301051782</v>
      </c>
      <c r="D289" s="615">
        <v>4680115884618</v>
      </c>
      <c r="E289" s="615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7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17"/>
      <c r="R289" s="617"/>
      <c r="S289" s="617"/>
      <c r="T289" s="618"/>
      <c r="U289" s="39" t="s">
        <v>45</v>
      </c>
      <c r="V289" s="39" t="s">
        <v>45</v>
      </c>
      <c r="W289" s="40" t="s">
        <v>0</v>
      </c>
      <c r="X289" s="58">
        <v>36</v>
      </c>
      <c r="Y289" s="55">
        <f>IFERROR(IF(X289="",0,CEILING((X289/$H289),1)*$H289),"")</f>
        <v>36</v>
      </c>
      <c r="Z289" s="41">
        <f>IFERROR(IF(Y289=0,"",ROUNDUP(Y289/H289,0)*0.00902),"")</f>
        <v>9.0200000000000002E-2</v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38.1</v>
      </c>
      <c r="BN289" s="78">
        <f>IFERROR(Y289*I289/H289,"0")</f>
        <v>38.1</v>
      </c>
      <c r="BO289" s="78">
        <f>IFERROR(1/J289*(X289/H289),"0")</f>
        <v>7.575757575757576E-2</v>
      </c>
      <c r="BP289" s="78">
        <f>IFERROR(1/J289*(Y289/H289),"0")</f>
        <v>7.575757575757576E-2</v>
      </c>
    </row>
    <row r="290" spans="1:68">
      <c r="A290" s="604"/>
      <c r="B290" s="604"/>
      <c r="C290" s="604"/>
      <c r="D290" s="604"/>
      <c r="E290" s="604"/>
      <c r="F290" s="604"/>
      <c r="G290" s="604"/>
      <c r="H290" s="604"/>
      <c r="I290" s="604"/>
      <c r="J290" s="604"/>
      <c r="K290" s="604"/>
      <c r="L290" s="604"/>
      <c r="M290" s="604"/>
      <c r="N290" s="604"/>
      <c r="O290" s="612"/>
      <c r="P290" s="609" t="s">
        <v>40</v>
      </c>
      <c r="Q290" s="610"/>
      <c r="R290" s="610"/>
      <c r="S290" s="610"/>
      <c r="T290" s="610"/>
      <c r="U290" s="610"/>
      <c r="V290" s="611"/>
      <c r="W290" s="42" t="s">
        <v>39</v>
      </c>
      <c r="X290" s="43">
        <f>IFERROR(X289/H289,"0")</f>
        <v>10</v>
      </c>
      <c r="Y290" s="43">
        <f>IFERROR(Y289/H289,"0")</f>
        <v>10</v>
      </c>
      <c r="Z290" s="43">
        <f>IFERROR(IF(Z289="",0,Z289),"0")</f>
        <v>9.0200000000000002E-2</v>
      </c>
      <c r="AA290" s="67"/>
      <c r="AB290" s="67"/>
      <c r="AC290" s="67"/>
    </row>
    <row r="291" spans="1:68">
      <c r="A291" s="604"/>
      <c r="B291" s="604"/>
      <c r="C291" s="604"/>
      <c r="D291" s="604"/>
      <c r="E291" s="604"/>
      <c r="F291" s="604"/>
      <c r="G291" s="604"/>
      <c r="H291" s="604"/>
      <c r="I291" s="604"/>
      <c r="J291" s="604"/>
      <c r="K291" s="604"/>
      <c r="L291" s="604"/>
      <c r="M291" s="604"/>
      <c r="N291" s="604"/>
      <c r="O291" s="612"/>
      <c r="P291" s="609" t="s">
        <v>40</v>
      </c>
      <c r="Q291" s="610"/>
      <c r="R291" s="610"/>
      <c r="S291" s="610"/>
      <c r="T291" s="610"/>
      <c r="U291" s="610"/>
      <c r="V291" s="611"/>
      <c r="W291" s="42" t="s">
        <v>0</v>
      </c>
      <c r="X291" s="43">
        <f>IFERROR(SUM(X289:X289),"0")</f>
        <v>36</v>
      </c>
      <c r="Y291" s="43">
        <f>IFERROR(SUM(Y289:Y289),"0")</f>
        <v>36</v>
      </c>
      <c r="Z291" s="42"/>
      <c r="AA291" s="67"/>
      <c r="AB291" s="67"/>
      <c r="AC291" s="67"/>
    </row>
    <row r="292" spans="1:68" ht="16.5" customHeight="1">
      <c r="A292" s="613" t="s">
        <v>476</v>
      </c>
      <c r="B292" s="613"/>
      <c r="C292" s="613"/>
      <c r="D292" s="613"/>
      <c r="E292" s="613"/>
      <c r="F292" s="613"/>
      <c r="G292" s="613"/>
      <c r="H292" s="613"/>
      <c r="I292" s="613"/>
      <c r="J292" s="613"/>
      <c r="K292" s="613"/>
      <c r="L292" s="613"/>
      <c r="M292" s="613"/>
      <c r="N292" s="613"/>
      <c r="O292" s="613"/>
      <c r="P292" s="613"/>
      <c r="Q292" s="613"/>
      <c r="R292" s="613"/>
      <c r="S292" s="613"/>
      <c r="T292" s="613"/>
      <c r="U292" s="613"/>
      <c r="V292" s="613"/>
      <c r="W292" s="613"/>
      <c r="X292" s="613"/>
      <c r="Y292" s="613"/>
      <c r="Z292" s="613"/>
      <c r="AA292" s="65"/>
      <c r="AB292" s="65"/>
      <c r="AC292" s="79"/>
    </row>
    <row r="293" spans="1:68" ht="14.25" customHeight="1">
      <c r="A293" s="614" t="s">
        <v>85</v>
      </c>
      <c r="B293" s="614"/>
      <c r="C293" s="614"/>
      <c r="D293" s="614"/>
      <c r="E293" s="614"/>
      <c r="F293" s="614"/>
      <c r="G293" s="614"/>
      <c r="H293" s="614"/>
      <c r="I293" s="614"/>
      <c r="J293" s="614"/>
      <c r="K293" s="614"/>
      <c r="L293" s="614"/>
      <c r="M293" s="614"/>
      <c r="N293" s="614"/>
      <c r="O293" s="614"/>
      <c r="P293" s="614"/>
      <c r="Q293" s="614"/>
      <c r="R293" s="614"/>
      <c r="S293" s="614"/>
      <c r="T293" s="614"/>
      <c r="U293" s="614"/>
      <c r="V293" s="614"/>
      <c r="W293" s="614"/>
      <c r="X293" s="614"/>
      <c r="Y293" s="614"/>
      <c r="Z293" s="614"/>
      <c r="AA293" s="66"/>
      <c r="AB293" s="66"/>
      <c r="AC293" s="80"/>
    </row>
    <row r="294" spans="1:68" ht="27" customHeight="1">
      <c r="A294" s="63" t="s">
        <v>477</v>
      </c>
      <c r="B294" s="63" t="s">
        <v>478</v>
      </c>
      <c r="C294" s="36">
        <v>4301051277</v>
      </c>
      <c r="D294" s="615">
        <v>4680115880511</v>
      </c>
      <c r="E294" s="615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7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17"/>
      <c r="R294" s="617"/>
      <c r="S294" s="617"/>
      <c r="T294" s="61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>
      <c r="A295" s="604"/>
      <c r="B295" s="604"/>
      <c r="C295" s="604"/>
      <c r="D295" s="604"/>
      <c r="E295" s="604"/>
      <c r="F295" s="604"/>
      <c r="G295" s="604"/>
      <c r="H295" s="604"/>
      <c r="I295" s="604"/>
      <c r="J295" s="604"/>
      <c r="K295" s="604"/>
      <c r="L295" s="604"/>
      <c r="M295" s="604"/>
      <c r="N295" s="604"/>
      <c r="O295" s="612"/>
      <c r="P295" s="609" t="s">
        <v>40</v>
      </c>
      <c r="Q295" s="610"/>
      <c r="R295" s="610"/>
      <c r="S295" s="610"/>
      <c r="T295" s="610"/>
      <c r="U295" s="610"/>
      <c r="V295" s="611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>
      <c r="A296" s="604"/>
      <c r="B296" s="604"/>
      <c r="C296" s="604"/>
      <c r="D296" s="604"/>
      <c r="E296" s="604"/>
      <c r="F296" s="604"/>
      <c r="G296" s="604"/>
      <c r="H296" s="604"/>
      <c r="I296" s="604"/>
      <c r="J296" s="604"/>
      <c r="K296" s="604"/>
      <c r="L296" s="604"/>
      <c r="M296" s="604"/>
      <c r="N296" s="604"/>
      <c r="O296" s="612"/>
      <c r="P296" s="609" t="s">
        <v>40</v>
      </c>
      <c r="Q296" s="610"/>
      <c r="R296" s="610"/>
      <c r="S296" s="610"/>
      <c r="T296" s="610"/>
      <c r="U296" s="610"/>
      <c r="V296" s="611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>
      <c r="A297" s="613" t="s">
        <v>480</v>
      </c>
      <c r="B297" s="613"/>
      <c r="C297" s="613"/>
      <c r="D297" s="613"/>
      <c r="E297" s="613"/>
      <c r="F297" s="613"/>
      <c r="G297" s="613"/>
      <c r="H297" s="613"/>
      <c r="I297" s="613"/>
      <c r="J297" s="613"/>
      <c r="K297" s="613"/>
      <c r="L297" s="613"/>
      <c r="M297" s="613"/>
      <c r="N297" s="613"/>
      <c r="O297" s="613"/>
      <c r="P297" s="613"/>
      <c r="Q297" s="613"/>
      <c r="R297" s="613"/>
      <c r="S297" s="613"/>
      <c r="T297" s="613"/>
      <c r="U297" s="613"/>
      <c r="V297" s="613"/>
      <c r="W297" s="613"/>
      <c r="X297" s="613"/>
      <c r="Y297" s="613"/>
      <c r="Z297" s="613"/>
      <c r="AA297" s="65"/>
      <c r="AB297" s="65"/>
      <c r="AC297" s="79"/>
    </row>
    <row r="298" spans="1:68" ht="14.25" customHeight="1">
      <c r="A298" s="614" t="s">
        <v>78</v>
      </c>
      <c r="B298" s="614"/>
      <c r="C298" s="614"/>
      <c r="D298" s="614"/>
      <c r="E298" s="614"/>
      <c r="F298" s="614"/>
      <c r="G298" s="614"/>
      <c r="H298" s="614"/>
      <c r="I298" s="614"/>
      <c r="J298" s="614"/>
      <c r="K298" s="614"/>
      <c r="L298" s="614"/>
      <c r="M298" s="614"/>
      <c r="N298" s="614"/>
      <c r="O298" s="614"/>
      <c r="P298" s="614"/>
      <c r="Q298" s="614"/>
      <c r="R298" s="614"/>
      <c r="S298" s="614"/>
      <c r="T298" s="614"/>
      <c r="U298" s="614"/>
      <c r="V298" s="614"/>
      <c r="W298" s="614"/>
      <c r="X298" s="614"/>
      <c r="Y298" s="614"/>
      <c r="Z298" s="614"/>
      <c r="AA298" s="66"/>
      <c r="AB298" s="66"/>
      <c r="AC298" s="80"/>
    </row>
    <row r="299" spans="1:68" ht="27" customHeight="1">
      <c r="A299" s="63" t="s">
        <v>481</v>
      </c>
      <c r="B299" s="63" t="s">
        <v>482</v>
      </c>
      <c r="C299" s="36">
        <v>4301031305</v>
      </c>
      <c r="D299" s="615">
        <v>4607091389845</v>
      </c>
      <c r="E299" s="615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3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17"/>
      <c r="R299" s="617"/>
      <c r="S299" s="617"/>
      <c r="T299" s="61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>
      <c r="A300" s="63" t="s">
        <v>484</v>
      </c>
      <c r="B300" s="63" t="s">
        <v>485</v>
      </c>
      <c r="C300" s="36">
        <v>4301031306</v>
      </c>
      <c r="D300" s="615">
        <v>4680115882881</v>
      </c>
      <c r="E300" s="615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3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17"/>
      <c r="R300" s="617"/>
      <c r="S300" s="617"/>
      <c r="T300" s="61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>
      <c r="A301" s="604"/>
      <c r="B301" s="604"/>
      <c r="C301" s="604"/>
      <c r="D301" s="604"/>
      <c r="E301" s="604"/>
      <c r="F301" s="604"/>
      <c r="G301" s="604"/>
      <c r="H301" s="604"/>
      <c r="I301" s="604"/>
      <c r="J301" s="604"/>
      <c r="K301" s="604"/>
      <c r="L301" s="604"/>
      <c r="M301" s="604"/>
      <c r="N301" s="604"/>
      <c r="O301" s="612"/>
      <c r="P301" s="609" t="s">
        <v>40</v>
      </c>
      <c r="Q301" s="610"/>
      <c r="R301" s="610"/>
      <c r="S301" s="610"/>
      <c r="T301" s="610"/>
      <c r="U301" s="610"/>
      <c r="V301" s="611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>
      <c r="A302" s="604"/>
      <c r="B302" s="604"/>
      <c r="C302" s="604"/>
      <c r="D302" s="604"/>
      <c r="E302" s="604"/>
      <c r="F302" s="604"/>
      <c r="G302" s="604"/>
      <c r="H302" s="604"/>
      <c r="I302" s="604"/>
      <c r="J302" s="604"/>
      <c r="K302" s="604"/>
      <c r="L302" s="604"/>
      <c r="M302" s="604"/>
      <c r="N302" s="604"/>
      <c r="O302" s="612"/>
      <c r="P302" s="609" t="s">
        <v>40</v>
      </c>
      <c r="Q302" s="610"/>
      <c r="R302" s="610"/>
      <c r="S302" s="610"/>
      <c r="T302" s="610"/>
      <c r="U302" s="610"/>
      <c r="V302" s="611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>
      <c r="A303" s="613" t="s">
        <v>486</v>
      </c>
      <c r="B303" s="613"/>
      <c r="C303" s="613"/>
      <c r="D303" s="613"/>
      <c r="E303" s="613"/>
      <c r="F303" s="613"/>
      <c r="G303" s="613"/>
      <c r="H303" s="613"/>
      <c r="I303" s="613"/>
      <c r="J303" s="613"/>
      <c r="K303" s="613"/>
      <c r="L303" s="613"/>
      <c r="M303" s="613"/>
      <c r="N303" s="613"/>
      <c r="O303" s="613"/>
      <c r="P303" s="613"/>
      <c r="Q303" s="613"/>
      <c r="R303" s="613"/>
      <c r="S303" s="613"/>
      <c r="T303" s="613"/>
      <c r="U303" s="613"/>
      <c r="V303" s="613"/>
      <c r="W303" s="613"/>
      <c r="X303" s="613"/>
      <c r="Y303" s="613"/>
      <c r="Z303" s="613"/>
      <c r="AA303" s="65"/>
      <c r="AB303" s="65"/>
      <c r="AC303" s="79"/>
    </row>
    <row r="304" spans="1:68" ht="14.25" customHeight="1">
      <c r="A304" s="614" t="s">
        <v>113</v>
      </c>
      <c r="B304" s="614"/>
      <c r="C304" s="614"/>
      <c r="D304" s="614"/>
      <c r="E304" s="614"/>
      <c r="F304" s="614"/>
      <c r="G304" s="614"/>
      <c r="H304" s="614"/>
      <c r="I304" s="614"/>
      <c r="J304" s="614"/>
      <c r="K304" s="614"/>
      <c r="L304" s="614"/>
      <c r="M304" s="614"/>
      <c r="N304" s="614"/>
      <c r="O304" s="614"/>
      <c r="P304" s="614"/>
      <c r="Q304" s="614"/>
      <c r="R304" s="614"/>
      <c r="S304" s="614"/>
      <c r="T304" s="614"/>
      <c r="U304" s="614"/>
      <c r="V304" s="614"/>
      <c r="W304" s="614"/>
      <c r="X304" s="614"/>
      <c r="Y304" s="614"/>
      <c r="Z304" s="614"/>
      <c r="AA304" s="66"/>
      <c r="AB304" s="66"/>
      <c r="AC304" s="80"/>
    </row>
    <row r="305" spans="1:68" ht="27" customHeight="1">
      <c r="A305" s="63" t="s">
        <v>487</v>
      </c>
      <c r="B305" s="63" t="s">
        <v>488</v>
      </c>
      <c r="C305" s="36">
        <v>4301011662</v>
      </c>
      <c r="D305" s="615">
        <v>4680115883703</v>
      </c>
      <c r="E305" s="615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73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17"/>
      <c r="R305" s="617"/>
      <c r="S305" s="617"/>
      <c r="T305" s="618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>
      <c r="A306" s="604"/>
      <c r="B306" s="604"/>
      <c r="C306" s="604"/>
      <c r="D306" s="604"/>
      <c r="E306" s="604"/>
      <c r="F306" s="604"/>
      <c r="G306" s="604"/>
      <c r="H306" s="604"/>
      <c r="I306" s="604"/>
      <c r="J306" s="604"/>
      <c r="K306" s="604"/>
      <c r="L306" s="604"/>
      <c r="M306" s="604"/>
      <c r="N306" s="604"/>
      <c r="O306" s="612"/>
      <c r="P306" s="609" t="s">
        <v>40</v>
      </c>
      <c r="Q306" s="610"/>
      <c r="R306" s="610"/>
      <c r="S306" s="610"/>
      <c r="T306" s="610"/>
      <c r="U306" s="610"/>
      <c r="V306" s="611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>
      <c r="A307" s="604"/>
      <c r="B307" s="604"/>
      <c r="C307" s="604"/>
      <c r="D307" s="604"/>
      <c r="E307" s="604"/>
      <c r="F307" s="604"/>
      <c r="G307" s="604"/>
      <c r="H307" s="604"/>
      <c r="I307" s="604"/>
      <c r="J307" s="604"/>
      <c r="K307" s="604"/>
      <c r="L307" s="604"/>
      <c r="M307" s="604"/>
      <c r="N307" s="604"/>
      <c r="O307" s="612"/>
      <c r="P307" s="609" t="s">
        <v>40</v>
      </c>
      <c r="Q307" s="610"/>
      <c r="R307" s="610"/>
      <c r="S307" s="610"/>
      <c r="T307" s="610"/>
      <c r="U307" s="610"/>
      <c r="V307" s="611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>
      <c r="A308" s="613" t="s">
        <v>491</v>
      </c>
      <c r="B308" s="613"/>
      <c r="C308" s="613"/>
      <c r="D308" s="613"/>
      <c r="E308" s="613"/>
      <c r="F308" s="613"/>
      <c r="G308" s="613"/>
      <c r="H308" s="613"/>
      <c r="I308" s="613"/>
      <c r="J308" s="613"/>
      <c r="K308" s="613"/>
      <c r="L308" s="613"/>
      <c r="M308" s="613"/>
      <c r="N308" s="613"/>
      <c r="O308" s="613"/>
      <c r="P308" s="613"/>
      <c r="Q308" s="613"/>
      <c r="R308" s="613"/>
      <c r="S308" s="613"/>
      <c r="T308" s="613"/>
      <c r="U308" s="613"/>
      <c r="V308" s="613"/>
      <c r="W308" s="613"/>
      <c r="X308" s="613"/>
      <c r="Y308" s="613"/>
      <c r="Z308" s="613"/>
      <c r="AA308" s="65"/>
      <c r="AB308" s="65"/>
      <c r="AC308" s="79"/>
    </row>
    <row r="309" spans="1:68" ht="14.25" customHeight="1">
      <c r="A309" s="614" t="s">
        <v>113</v>
      </c>
      <c r="B309" s="614"/>
      <c r="C309" s="614"/>
      <c r="D309" s="614"/>
      <c r="E309" s="614"/>
      <c r="F309" s="614"/>
      <c r="G309" s="614"/>
      <c r="H309" s="614"/>
      <c r="I309" s="614"/>
      <c r="J309" s="614"/>
      <c r="K309" s="614"/>
      <c r="L309" s="614"/>
      <c r="M309" s="614"/>
      <c r="N309" s="614"/>
      <c r="O309" s="614"/>
      <c r="P309" s="614"/>
      <c r="Q309" s="614"/>
      <c r="R309" s="614"/>
      <c r="S309" s="614"/>
      <c r="T309" s="614"/>
      <c r="U309" s="614"/>
      <c r="V309" s="614"/>
      <c r="W309" s="614"/>
      <c r="X309" s="614"/>
      <c r="Y309" s="614"/>
      <c r="Z309" s="614"/>
      <c r="AA309" s="66"/>
      <c r="AB309" s="66"/>
      <c r="AC309" s="80"/>
    </row>
    <row r="310" spans="1:68" ht="27" customHeight="1">
      <c r="A310" s="63" t="s">
        <v>492</v>
      </c>
      <c r="B310" s="63" t="s">
        <v>493</v>
      </c>
      <c r="C310" s="36">
        <v>4301012024</v>
      </c>
      <c r="D310" s="615">
        <v>4680115885615</v>
      </c>
      <c r="E310" s="615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7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17"/>
      <c r="R310" s="617"/>
      <c r="S310" s="617"/>
      <c r="T310" s="618"/>
      <c r="U310" s="39" t="s">
        <v>45</v>
      </c>
      <c r="V310" s="39" t="s">
        <v>45</v>
      </c>
      <c r="W310" s="40" t="s">
        <v>0</v>
      </c>
      <c r="X310" s="58">
        <v>100</v>
      </c>
      <c r="Y310" s="55">
        <f t="shared" ref="Y310:Y315" si="52">IFERROR(IF(X310="",0,CEILING((X310/$H310),1)*$H310),"")</f>
        <v>108</v>
      </c>
      <c r="Z310" s="41">
        <f>IFERROR(IF(Y310=0,"",ROUNDUP(Y310/H310,0)*0.01898),"")</f>
        <v>0.1898</v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104.02777777777777</v>
      </c>
      <c r="BN310" s="78">
        <f t="shared" ref="BN310:BN315" si="54">IFERROR(Y310*I310/H310,"0")</f>
        <v>112.34999999999998</v>
      </c>
      <c r="BO310" s="78">
        <f t="shared" ref="BO310:BO315" si="55">IFERROR(1/J310*(X310/H310),"0")</f>
        <v>0.14467592592592593</v>
      </c>
      <c r="BP310" s="78">
        <f t="shared" ref="BP310:BP315" si="56">IFERROR(1/J310*(Y310/H310),"0")</f>
        <v>0.15625</v>
      </c>
    </row>
    <row r="311" spans="1:68" ht="27" customHeight="1">
      <c r="A311" s="63" t="s">
        <v>495</v>
      </c>
      <c r="B311" s="63" t="s">
        <v>496</v>
      </c>
      <c r="C311" s="36">
        <v>4301012016</v>
      </c>
      <c r="D311" s="615">
        <v>4680115885554</v>
      </c>
      <c r="E311" s="615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7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17"/>
      <c r="R311" s="617"/>
      <c r="S311" s="617"/>
      <c r="T311" s="61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>
      <c r="A312" s="63" t="s">
        <v>495</v>
      </c>
      <c r="B312" s="63" t="s">
        <v>498</v>
      </c>
      <c r="C312" s="36">
        <v>4301011911</v>
      </c>
      <c r="D312" s="615">
        <v>4680115885554</v>
      </c>
      <c r="E312" s="615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7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17"/>
      <c r="R312" s="617"/>
      <c r="S312" s="617"/>
      <c r="T312" s="61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>
      <c r="A313" s="63" t="s">
        <v>500</v>
      </c>
      <c r="B313" s="63" t="s">
        <v>501</v>
      </c>
      <c r="C313" s="36">
        <v>4301011858</v>
      </c>
      <c r="D313" s="615">
        <v>4680115885646</v>
      </c>
      <c r="E313" s="615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7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17"/>
      <c r="R313" s="617"/>
      <c r="S313" s="617"/>
      <c r="T313" s="618"/>
      <c r="U313" s="39" t="s">
        <v>45</v>
      </c>
      <c r="V313" s="39" t="s">
        <v>45</v>
      </c>
      <c r="W313" s="40" t="s">
        <v>0</v>
      </c>
      <c r="X313" s="58">
        <v>150</v>
      </c>
      <c r="Y313" s="55">
        <f t="shared" si="52"/>
        <v>151.20000000000002</v>
      </c>
      <c r="Z313" s="41">
        <f>IFERROR(IF(Y313=0,"",ROUNDUP(Y313/H313,0)*0.01898),"")</f>
        <v>0.26572000000000001</v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156.04166666666666</v>
      </c>
      <c r="BN313" s="78">
        <f t="shared" si="54"/>
        <v>157.29000000000002</v>
      </c>
      <c r="BO313" s="78">
        <f t="shared" si="55"/>
        <v>0.21701388888888887</v>
      </c>
      <c r="BP313" s="78">
        <f t="shared" si="56"/>
        <v>0.21875</v>
      </c>
    </row>
    <row r="314" spans="1:68" ht="27" customHeight="1">
      <c r="A314" s="63" t="s">
        <v>503</v>
      </c>
      <c r="B314" s="63" t="s">
        <v>504</v>
      </c>
      <c r="C314" s="36">
        <v>4301011857</v>
      </c>
      <c r="D314" s="615">
        <v>4680115885622</v>
      </c>
      <c r="E314" s="615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7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17"/>
      <c r="R314" s="617"/>
      <c r="S314" s="617"/>
      <c r="T314" s="618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>
      <c r="A315" s="63" t="s">
        <v>506</v>
      </c>
      <c r="B315" s="63" t="s">
        <v>507</v>
      </c>
      <c r="C315" s="36">
        <v>4301011859</v>
      </c>
      <c r="D315" s="615">
        <v>4680115885608</v>
      </c>
      <c r="E315" s="61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7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17"/>
      <c r="R315" s="617"/>
      <c r="S315" s="617"/>
      <c r="T315" s="618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>
      <c r="A316" s="604"/>
      <c r="B316" s="604"/>
      <c r="C316" s="604"/>
      <c r="D316" s="604"/>
      <c r="E316" s="604"/>
      <c r="F316" s="604"/>
      <c r="G316" s="604"/>
      <c r="H316" s="604"/>
      <c r="I316" s="604"/>
      <c r="J316" s="604"/>
      <c r="K316" s="604"/>
      <c r="L316" s="604"/>
      <c r="M316" s="604"/>
      <c r="N316" s="604"/>
      <c r="O316" s="612"/>
      <c r="P316" s="609" t="s">
        <v>40</v>
      </c>
      <c r="Q316" s="610"/>
      <c r="R316" s="610"/>
      <c r="S316" s="610"/>
      <c r="T316" s="610"/>
      <c r="U316" s="610"/>
      <c r="V316" s="611"/>
      <c r="W316" s="42" t="s">
        <v>39</v>
      </c>
      <c r="X316" s="43">
        <f>IFERROR(X310/H310,"0")+IFERROR(X311/H311,"0")+IFERROR(X312/H312,"0")+IFERROR(X313/H313,"0")+IFERROR(X314/H314,"0")+IFERROR(X315/H315,"0")</f>
        <v>23.148148148148145</v>
      </c>
      <c r="Y316" s="43">
        <f>IFERROR(Y310/H310,"0")+IFERROR(Y311/H311,"0")+IFERROR(Y312/H312,"0")+IFERROR(Y313/H313,"0")+IFERROR(Y314/H314,"0")+IFERROR(Y315/H315,"0")</f>
        <v>24</v>
      </c>
      <c r="Z316" s="43">
        <f>IFERROR(IF(Z310="",0,Z310),"0")+IFERROR(IF(Z311="",0,Z311),"0")+IFERROR(IF(Z312="",0,Z312),"0")+IFERROR(IF(Z313="",0,Z313),"0")+IFERROR(IF(Z314="",0,Z314),"0")+IFERROR(IF(Z315="",0,Z315),"0")</f>
        <v>0.45552000000000004</v>
      </c>
      <c r="AA316" s="67"/>
      <c r="AB316" s="67"/>
      <c r="AC316" s="67"/>
    </row>
    <row r="317" spans="1:68">
      <c r="A317" s="604"/>
      <c r="B317" s="604"/>
      <c r="C317" s="604"/>
      <c r="D317" s="604"/>
      <c r="E317" s="604"/>
      <c r="F317" s="604"/>
      <c r="G317" s="604"/>
      <c r="H317" s="604"/>
      <c r="I317" s="604"/>
      <c r="J317" s="604"/>
      <c r="K317" s="604"/>
      <c r="L317" s="604"/>
      <c r="M317" s="604"/>
      <c r="N317" s="604"/>
      <c r="O317" s="612"/>
      <c r="P317" s="609" t="s">
        <v>40</v>
      </c>
      <c r="Q317" s="610"/>
      <c r="R317" s="610"/>
      <c r="S317" s="610"/>
      <c r="T317" s="610"/>
      <c r="U317" s="610"/>
      <c r="V317" s="611"/>
      <c r="W317" s="42" t="s">
        <v>0</v>
      </c>
      <c r="X317" s="43">
        <f>IFERROR(SUM(X310:X315),"0")</f>
        <v>250</v>
      </c>
      <c r="Y317" s="43">
        <f>IFERROR(SUM(Y310:Y315),"0")</f>
        <v>259.20000000000005</v>
      </c>
      <c r="Z317" s="42"/>
      <c r="AA317" s="67"/>
      <c r="AB317" s="67"/>
      <c r="AC317" s="67"/>
    </row>
    <row r="318" spans="1:68" ht="14.25" customHeight="1">
      <c r="A318" s="614" t="s">
        <v>78</v>
      </c>
      <c r="B318" s="614"/>
      <c r="C318" s="614"/>
      <c r="D318" s="614"/>
      <c r="E318" s="614"/>
      <c r="F318" s="614"/>
      <c r="G318" s="614"/>
      <c r="H318" s="614"/>
      <c r="I318" s="614"/>
      <c r="J318" s="614"/>
      <c r="K318" s="614"/>
      <c r="L318" s="614"/>
      <c r="M318" s="614"/>
      <c r="N318" s="614"/>
      <c r="O318" s="614"/>
      <c r="P318" s="614"/>
      <c r="Q318" s="614"/>
      <c r="R318" s="614"/>
      <c r="S318" s="614"/>
      <c r="T318" s="614"/>
      <c r="U318" s="614"/>
      <c r="V318" s="614"/>
      <c r="W318" s="614"/>
      <c r="X318" s="614"/>
      <c r="Y318" s="614"/>
      <c r="Z318" s="614"/>
      <c r="AA318" s="66"/>
      <c r="AB318" s="66"/>
      <c r="AC318" s="80"/>
    </row>
    <row r="319" spans="1:68" ht="27" customHeight="1">
      <c r="A319" s="63" t="s">
        <v>508</v>
      </c>
      <c r="B319" s="63" t="s">
        <v>509</v>
      </c>
      <c r="C319" s="36">
        <v>4301030878</v>
      </c>
      <c r="D319" s="615">
        <v>4607091387193</v>
      </c>
      <c r="E319" s="615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7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17"/>
      <c r="R319" s="617"/>
      <c r="S319" s="617"/>
      <c r="T319" s="618"/>
      <c r="U319" s="39" t="s">
        <v>45</v>
      </c>
      <c r="V319" s="39" t="s">
        <v>45</v>
      </c>
      <c r="W319" s="40" t="s">
        <v>0</v>
      </c>
      <c r="X319" s="58">
        <v>200</v>
      </c>
      <c r="Y319" s="55">
        <f>IFERROR(IF(X319="",0,CEILING((X319/$H319),1)*$H319),"")</f>
        <v>201.60000000000002</v>
      </c>
      <c r="Z319" s="41">
        <f>IFERROR(IF(Y319=0,"",ROUNDUP(Y319/H319,0)*0.00902),"")</f>
        <v>0.43296000000000001</v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212.85714285714286</v>
      </c>
      <c r="BN319" s="78">
        <f>IFERROR(Y319*I319/H319,"0")</f>
        <v>214.56</v>
      </c>
      <c r="BO319" s="78">
        <f>IFERROR(1/J319*(X319/H319),"0")</f>
        <v>0.36075036075036077</v>
      </c>
      <c r="BP319" s="78">
        <f>IFERROR(1/J319*(Y319/H319),"0")</f>
        <v>0.36363636363636365</v>
      </c>
    </row>
    <row r="320" spans="1:68" ht="27" customHeight="1">
      <c r="A320" s="63" t="s">
        <v>511</v>
      </c>
      <c r="B320" s="63" t="s">
        <v>512</v>
      </c>
      <c r="C320" s="36">
        <v>4301031153</v>
      </c>
      <c r="D320" s="615">
        <v>4607091387230</v>
      </c>
      <c r="E320" s="615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7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17"/>
      <c r="R320" s="617"/>
      <c r="S320" s="617"/>
      <c r="T320" s="618"/>
      <c r="U320" s="39" t="s">
        <v>45</v>
      </c>
      <c r="V320" s="39" t="s">
        <v>45</v>
      </c>
      <c r="W320" s="40" t="s">
        <v>0</v>
      </c>
      <c r="X320" s="58">
        <v>200</v>
      </c>
      <c r="Y320" s="55">
        <f>IFERROR(IF(X320="",0,CEILING((X320/$H320),1)*$H320),"")</f>
        <v>201.60000000000002</v>
      </c>
      <c r="Z320" s="41">
        <f>IFERROR(IF(Y320=0,"",ROUNDUP(Y320/H320,0)*0.00902),"")</f>
        <v>0.43296000000000001</v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212.85714285714286</v>
      </c>
      <c r="BN320" s="78">
        <f>IFERROR(Y320*I320/H320,"0")</f>
        <v>214.56</v>
      </c>
      <c r="BO320" s="78">
        <f>IFERROR(1/J320*(X320/H320),"0")</f>
        <v>0.36075036075036077</v>
      </c>
      <c r="BP320" s="78">
        <f>IFERROR(1/J320*(Y320/H320),"0")</f>
        <v>0.36363636363636365</v>
      </c>
    </row>
    <row r="321" spans="1:68" ht="27" customHeight="1">
      <c r="A321" s="63" t="s">
        <v>514</v>
      </c>
      <c r="B321" s="63" t="s">
        <v>515</v>
      </c>
      <c r="C321" s="36">
        <v>4301031154</v>
      </c>
      <c r="D321" s="615">
        <v>4607091387292</v>
      </c>
      <c r="E321" s="615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17"/>
      <c r="R321" s="617"/>
      <c r="S321" s="617"/>
      <c r="T321" s="61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517</v>
      </c>
      <c r="B322" s="63" t="s">
        <v>518</v>
      </c>
      <c r="C322" s="36">
        <v>4301031152</v>
      </c>
      <c r="D322" s="615">
        <v>4607091387285</v>
      </c>
      <c r="E322" s="615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7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17"/>
      <c r="R322" s="617"/>
      <c r="S322" s="617"/>
      <c r="T322" s="618"/>
      <c r="U322" s="39" t="s">
        <v>45</v>
      </c>
      <c r="V322" s="39" t="s">
        <v>45</v>
      </c>
      <c r="W322" s="40" t="s">
        <v>0</v>
      </c>
      <c r="X322" s="58">
        <v>31</v>
      </c>
      <c r="Y322" s="55">
        <f>IFERROR(IF(X322="",0,CEILING((X322/$H322),1)*$H322),"")</f>
        <v>31.5</v>
      </c>
      <c r="Z322" s="41">
        <f>IFERROR(IF(Y322=0,"",ROUNDUP(Y322/H322,0)*0.00502),"")</f>
        <v>7.5300000000000006E-2</v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32.919047619047618</v>
      </c>
      <c r="BN322" s="78">
        <f>IFERROR(Y322*I322/H322,"0")</f>
        <v>33.450000000000003</v>
      </c>
      <c r="BO322" s="78">
        <f>IFERROR(1/J322*(X322/H322),"0")</f>
        <v>6.3085063085063092E-2</v>
      </c>
      <c r="BP322" s="78">
        <f>IFERROR(1/J322*(Y322/H322),"0")</f>
        <v>6.4102564102564111E-2</v>
      </c>
    </row>
    <row r="323" spans="1:68">
      <c r="A323" s="604"/>
      <c r="B323" s="604"/>
      <c r="C323" s="604"/>
      <c r="D323" s="604"/>
      <c r="E323" s="604"/>
      <c r="F323" s="604"/>
      <c r="G323" s="604"/>
      <c r="H323" s="604"/>
      <c r="I323" s="604"/>
      <c r="J323" s="604"/>
      <c r="K323" s="604"/>
      <c r="L323" s="604"/>
      <c r="M323" s="604"/>
      <c r="N323" s="604"/>
      <c r="O323" s="612"/>
      <c r="P323" s="609" t="s">
        <v>40</v>
      </c>
      <c r="Q323" s="610"/>
      <c r="R323" s="610"/>
      <c r="S323" s="610"/>
      <c r="T323" s="610"/>
      <c r="U323" s="610"/>
      <c r="V323" s="611"/>
      <c r="W323" s="42" t="s">
        <v>39</v>
      </c>
      <c r="X323" s="43">
        <f>IFERROR(X319/H319,"0")+IFERROR(X320/H320,"0")+IFERROR(X321/H321,"0")+IFERROR(X322/H322,"0")</f>
        <v>110</v>
      </c>
      <c r="Y323" s="43">
        <f>IFERROR(Y319/H319,"0")+IFERROR(Y320/H320,"0")+IFERROR(Y321/H321,"0")+IFERROR(Y322/H322,"0")</f>
        <v>111</v>
      </c>
      <c r="Z323" s="43">
        <f>IFERROR(IF(Z319="",0,Z319),"0")+IFERROR(IF(Z320="",0,Z320),"0")+IFERROR(IF(Z321="",0,Z321),"0")+IFERROR(IF(Z322="",0,Z322),"0")</f>
        <v>0.94122000000000006</v>
      </c>
      <c r="AA323" s="67"/>
      <c r="AB323" s="67"/>
      <c r="AC323" s="67"/>
    </row>
    <row r="324" spans="1:68">
      <c r="A324" s="604"/>
      <c r="B324" s="604"/>
      <c r="C324" s="604"/>
      <c r="D324" s="604"/>
      <c r="E324" s="604"/>
      <c r="F324" s="604"/>
      <c r="G324" s="604"/>
      <c r="H324" s="604"/>
      <c r="I324" s="604"/>
      <c r="J324" s="604"/>
      <c r="K324" s="604"/>
      <c r="L324" s="604"/>
      <c r="M324" s="604"/>
      <c r="N324" s="604"/>
      <c r="O324" s="612"/>
      <c r="P324" s="609" t="s">
        <v>40</v>
      </c>
      <c r="Q324" s="610"/>
      <c r="R324" s="610"/>
      <c r="S324" s="610"/>
      <c r="T324" s="610"/>
      <c r="U324" s="610"/>
      <c r="V324" s="611"/>
      <c r="W324" s="42" t="s">
        <v>0</v>
      </c>
      <c r="X324" s="43">
        <f>IFERROR(SUM(X319:X322),"0")</f>
        <v>431</v>
      </c>
      <c r="Y324" s="43">
        <f>IFERROR(SUM(Y319:Y322),"0")</f>
        <v>434.70000000000005</v>
      </c>
      <c r="Z324" s="42"/>
      <c r="AA324" s="67"/>
      <c r="AB324" s="67"/>
      <c r="AC324" s="67"/>
    </row>
    <row r="325" spans="1:68" ht="14.25" customHeight="1">
      <c r="A325" s="614" t="s">
        <v>85</v>
      </c>
      <c r="B325" s="614"/>
      <c r="C325" s="614"/>
      <c r="D325" s="614"/>
      <c r="E325" s="614"/>
      <c r="F325" s="614"/>
      <c r="G325" s="614"/>
      <c r="H325" s="614"/>
      <c r="I325" s="614"/>
      <c r="J325" s="614"/>
      <c r="K325" s="614"/>
      <c r="L325" s="614"/>
      <c r="M325" s="614"/>
      <c r="N325" s="614"/>
      <c r="O325" s="614"/>
      <c r="P325" s="614"/>
      <c r="Q325" s="614"/>
      <c r="R325" s="614"/>
      <c r="S325" s="614"/>
      <c r="T325" s="614"/>
      <c r="U325" s="614"/>
      <c r="V325" s="614"/>
      <c r="W325" s="614"/>
      <c r="X325" s="614"/>
      <c r="Y325" s="614"/>
      <c r="Z325" s="614"/>
      <c r="AA325" s="66"/>
      <c r="AB325" s="66"/>
      <c r="AC325" s="80"/>
    </row>
    <row r="326" spans="1:68" ht="27" customHeight="1">
      <c r="A326" s="63" t="s">
        <v>519</v>
      </c>
      <c r="B326" s="63" t="s">
        <v>520</v>
      </c>
      <c r="C326" s="36">
        <v>4301051100</v>
      </c>
      <c r="D326" s="615">
        <v>4607091387766</v>
      </c>
      <c r="E326" s="615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7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17"/>
      <c r="R326" s="617"/>
      <c r="S326" s="617"/>
      <c r="T326" s="61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522</v>
      </c>
      <c r="B327" s="63" t="s">
        <v>523</v>
      </c>
      <c r="C327" s="36">
        <v>4301051818</v>
      </c>
      <c r="D327" s="615">
        <v>4607091387957</v>
      </c>
      <c r="E327" s="615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17"/>
      <c r="R327" s="617"/>
      <c r="S327" s="617"/>
      <c r="T327" s="61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525</v>
      </c>
      <c r="B328" s="63" t="s">
        <v>526</v>
      </c>
      <c r="C328" s="36">
        <v>4301051819</v>
      </c>
      <c r="D328" s="615">
        <v>4607091387964</v>
      </c>
      <c r="E328" s="615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17"/>
      <c r="R328" s="617"/>
      <c r="S328" s="617"/>
      <c r="T328" s="61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528</v>
      </c>
      <c r="B329" s="63" t="s">
        <v>529</v>
      </c>
      <c r="C329" s="36">
        <v>4301051734</v>
      </c>
      <c r="D329" s="615">
        <v>4680115884588</v>
      </c>
      <c r="E329" s="615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7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17"/>
      <c r="R329" s="617"/>
      <c r="S329" s="617"/>
      <c r="T329" s="618"/>
      <c r="U329" s="39" t="s">
        <v>45</v>
      </c>
      <c r="V329" s="39" t="s">
        <v>45</v>
      </c>
      <c r="W329" s="40" t="s">
        <v>0</v>
      </c>
      <c r="X329" s="58">
        <v>180</v>
      </c>
      <c r="Y329" s="55">
        <f>IFERROR(IF(X329="",0,CEILING((X329/$H329),1)*$H329),"")</f>
        <v>180</v>
      </c>
      <c r="Z329" s="41">
        <f>IFERROR(IF(Y329=0,"",ROUNDUP(Y329/H329,0)*0.00651),"")</f>
        <v>0.3906</v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194.76</v>
      </c>
      <c r="BN329" s="78">
        <f>IFERROR(Y329*I329/H329,"0")</f>
        <v>194.76</v>
      </c>
      <c r="BO329" s="78">
        <f>IFERROR(1/J329*(X329/H329),"0")</f>
        <v>0.32967032967032972</v>
      </c>
      <c r="BP329" s="78">
        <f>IFERROR(1/J329*(Y329/H329),"0")</f>
        <v>0.32967032967032972</v>
      </c>
    </row>
    <row r="330" spans="1:68" ht="27" customHeight="1">
      <c r="A330" s="63" t="s">
        <v>531</v>
      </c>
      <c r="B330" s="63" t="s">
        <v>532</v>
      </c>
      <c r="C330" s="36">
        <v>4301051578</v>
      </c>
      <c r="D330" s="615">
        <v>4607091387513</v>
      </c>
      <c r="E330" s="615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7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17"/>
      <c r="R330" s="617"/>
      <c r="S330" s="617"/>
      <c r="T330" s="61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604"/>
      <c r="B331" s="604"/>
      <c r="C331" s="604"/>
      <c r="D331" s="604"/>
      <c r="E331" s="604"/>
      <c r="F331" s="604"/>
      <c r="G331" s="604"/>
      <c r="H331" s="604"/>
      <c r="I331" s="604"/>
      <c r="J331" s="604"/>
      <c r="K331" s="604"/>
      <c r="L331" s="604"/>
      <c r="M331" s="604"/>
      <c r="N331" s="604"/>
      <c r="O331" s="612"/>
      <c r="P331" s="609" t="s">
        <v>40</v>
      </c>
      <c r="Q331" s="610"/>
      <c r="R331" s="610"/>
      <c r="S331" s="610"/>
      <c r="T331" s="610"/>
      <c r="U331" s="610"/>
      <c r="V331" s="611"/>
      <c r="W331" s="42" t="s">
        <v>39</v>
      </c>
      <c r="X331" s="43">
        <f>IFERROR(X326/H326,"0")+IFERROR(X327/H327,"0")+IFERROR(X328/H328,"0")+IFERROR(X329/H329,"0")+IFERROR(X330/H330,"0")</f>
        <v>60</v>
      </c>
      <c r="Y331" s="43">
        <f>IFERROR(Y326/H326,"0")+IFERROR(Y327/H327,"0")+IFERROR(Y328/H328,"0")+IFERROR(Y329/H329,"0")+IFERROR(Y330/H330,"0")</f>
        <v>60</v>
      </c>
      <c r="Z331" s="43">
        <f>IFERROR(IF(Z326="",0,Z326),"0")+IFERROR(IF(Z327="",0,Z327),"0")+IFERROR(IF(Z328="",0,Z328),"0")+IFERROR(IF(Z329="",0,Z329),"0")+IFERROR(IF(Z330="",0,Z330),"0")</f>
        <v>0.3906</v>
      </c>
      <c r="AA331" s="67"/>
      <c r="AB331" s="67"/>
      <c r="AC331" s="67"/>
    </row>
    <row r="332" spans="1:68">
      <c r="A332" s="604"/>
      <c r="B332" s="604"/>
      <c r="C332" s="604"/>
      <c r="D332" s="604"/>
      <c r="E332" s="604"/>
      <c r="F332" s="604"/>
      <c r="G332" s="604"/>
      <c r="H332" s="604"/>
      <c r="I332" s="604"/>
      <c r="J332" s="604"/>
      <c r="K332" s="604"/>
      <c r="L332" s="604"/>
      <c r="M332" s="604"/>
      <c r="N332" s="604"/>
      <c r="O332" s="612"/>
      <c r="P332" s="609" t="s">
        <v>40</v>
      </c>
      <c r="Q332" s="610"/>
      <c r="R332" s="610"/>
      <c r="S332" s="610"/>
      <c r="T332" s="610"/>
      <c r="U332" s="610"/>
      <c r="V332" s="611"/>
      <c r="W332" s="42" t="s">
        <v>0</v>
      </c>
      <c r="X332" s="43">
        <f>IFERROR(SUM(X326:X330),"0")</f>
        <v>180</v>
      </c>
      <c r="Y332" s="43">
        <f>IFERROR(SUM(Y326:Y330),"0")</f>
        <v>180</v>
      </c>
      <c r="Z332" s="42"/>
      <c r="AA332" s="67"/>
      <c r="AB332" s="67"/>
      <c r="AC332" s="67"/>
    </row>
    <row r="333" spans="1:68" ht="14.25" customHeight="1">
      <c r="A333" s="614" t="s">
        <v>189</v>
      </c>
      <c r="B333" s="614"/>
      <c r="C333" s="614"/>
      <c r="D333" s="614"/>
      <c r="E333" s="614"/>
      <c r="F333" s="614"/>
      <c r="G333" s="614"/>
      <c r="H333" s="614"/>
      <c r="I333" s="614"/>
      <c r="J333" s="614"/>
      <c r="K333" s="614"/>
      <c r="L333" s="614"/>
      <c r="M333" s="614"/>
      <c r="N333" s="614"/>
      <c r="O333" s="614"/>
      <c r="P333" s="614"/>
      <c r="Q333" s="614"/>
      <c r="R333" s="614"/>
      <c r="S333" s="614"/>
      <c r="T333" s="614"/>
      <c r="U333" s="614"/>
      <c r="V333" s="614"/>
      <c r="W333" s="614"/>
      <c r="X333" s="614"/>
      <c r="Y333" s="614"/>
      <c r="Z333" s="614"/>
      <c r="AA333" s="66"/>
      <c r="AB333" s="66"/>
      <c r="AC333" s="80"/>
    </row>
    <row r="334" spans="1:68" ht="27" customHeight="1">
      <c r="A334" s="63" t="s">
        <v>534</v>
      </c>
      <c r="B334" s="63" t="s">
        <v>535</v>
      </c>
      <c r="C334" s="36">
        <v>4301060387</v>
      </c>
      <c r="D334" s="615">
        <v>4607091380880</v>
      </c>
      <c r="E334" s="615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7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17"/>
      <c r="R334" s="617"/>
      <c r="S334" s="617"/>
      <c r="T334" s="618"/>
      <c r="U334" s="39" t="s">
        <v>45</v>
      </c>
      <c r="V334" s="39" t="s">
        <v>45</v>
      </c>
      <c r="W334" s="40" t="s">
        <v>0</v>
      </c>
      <c r="X334" s="58">
        <v>40</v>
      </c>
      <c r="Y334" s="55">
        <f>IFERROR(IF(X334="",0,CEILING((X334/$H334),1)*$H334),"")</f>
        <v>42</v>
      </c>
      <c r="Z334" s="41">
        <f>IFERROR(IF(Y334=0,"",ROUNDUP(Y334/H334,0)*0.01898),"")</f>
        <v>9.4899999999999998E-2</v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42.471428571428568</v>
      </c>
      <c r="BN334" s="78">
        <f>IFERROR(Y334*I334/H334,"0")</f>
        <v>44.594999999999999</v>
      </c>
      <c r="BO334" s="78">
        <f>IFERROR(1/J334*(X334/H334),"0")</f>
        <v>7.4404761904761904E-2</v>
      </c>
      <c r="BP334" s="78">
        <f>IFERROR(1/J334*(Y334/H334),"0")</f>
        <v>7.8125E-2</v>
      </c>
    </row>
    <row r="335" spans="1:68" ht="27" customHeight="1">
      <c r="A335" s="63" t="s">
        <v>537</v>
      </c>
      <c r="B335" s="63" t="s">
        <v>538</v>
      </c>
      <c r="C335" s="36">
        <v>4301060406</v>
      </c>
      <c r="D335" s="615">
        <v>4607091384482</v>
      </c>
      <c r="E335" s="615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17"/>
      <c r="R335" s="617"/>
      <c r="S335" s="617"/>
      <c r="T335" s="61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>
      <c r="A336" s="63" t="s">
        <v>540</v>
      </c>
      <c r="B336" s="63" t="s">
        <v>541</v>
      </c>
      <c r="C336" s="36">
        <v>4301060484</v>
      </c>
      <c r="D336" s="615">
        <v>4607091380897</v>
      </c>
      <c r="E336" s="615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71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17"/>
      <c r="R336" s="617"/>
      <c r="S336" s="617"/>
      <c r="T336" s="618"/>
      <c r="U336" s="39" t="s">
        <v>45</v>
      </c>
      <c r="V336" s="39" t="s">
        <v>45</v>
      </c>
      <c r="W336" s="40" t="s">
        <v>0</v>
      </c>
      <c r="X336" s="58">
        <v>160</v>
      </c>
      <c r="Y336" s="55">
        <f>IFERROR(IF(X336="",0,CEILING((X336/$H336),1)*$H336),"")</f>
        <v>168</v>
      </c>
      <c r="Z336" s="41">
        <f>IFERROR(IF(Y336=0,"",ROUNDUP(Y336/H336,0)*0.01898),"")</f>
        <v>0.37959999999999999</v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169.88571428571427</v>
      </c>
      <c r="BN336" s="78">
        <f>IFERROR(Y336*I336/H336,"0")</f>
        <v>178.38</v>
      </c>
      <c r="BO336" s="78">
        <f>IFERROR(1/J336*(X336/H336),"0")</f>
        <v>0.29761904761904762</v>
      </c>
      <c r="BP336" s="78">
        <f>IFERROR(1/J336*(Y336/H336),"0")</f>
        <v>0.3125</v>
      </c>
    </row>
    <row r="337" spans="1:68">
      <c r="A337" s="604"/>
      <c r="B337" s="604"/>
      <c r="C337" s="604"/>
      <c r="D337" s="604"/>
      <c r="E337" s="604"/>
      <c r="F337" s="604"/>
      <c r="G337" s="604"/>
      <c r="H337" s="604"/>
      <c r="I337" s="604"/>
      <c r="J337" s="604"/>
      <c r="K337" s="604"/>
      <c r="L337" s="604"/>
      <c r="M337" s="604"/>
      <c r="N337" s="604"/>
      <c r="O337" s="612"/>
      <c r="P337" s="609" t="s">
        <v>40</v>
      </c>
      <c r="Q337" s="610"/>
      <c r="R337" s="610"/>
      <c r="S337" s="610"/>
      <c r="T337" s="610"/>
      <c r="U337" s="610"/>
      <c r="V337" s="611"/>
      <c r="W337" s="42" t="s">
        <v>39</v>
      </c>
      <c r="X337" s="43">
        <f>IFERROR(X334/H334,"0")+IFERROR(X335/H335,"0")+IFERROR(X336/H336,"0")</f>
        <v>23.80952380952381</v>
      </c>
      <c r="Y337" s="43">
        <f>IFERROR(Y334/H334,"0")+IFERROR(Y335/H335,"0")+IFERROR(Y336/H336,"0")</f>
        <v>25</v>
      </c>
      <c r="Z337" s="43">
        <f>IFERROR(IF(Z334="",0,Z334),"0")+IFERROR(IF(Z335="",0,Z335),"0")+IFERROR(IF(Z336="",0,Z336),"0")</f>
        <v>0.47449999999999998</v>
      </c>
      <c r="AA337" s="67"/>
      <c r="AB337" s="67"/>
      <c r="AC337" s="67"/>
    </row>
    <row r="338" spans="1:68">
      <c r="A338" s="604"/>
      <c r="B338" s="604"/>
      <c r="C338" s="604"/>
      <c r="D338" s="604"/>
      <c r="E338" s="604"/>
      <c r="F338" s="604"/>
      <c r="G338" s="604"/>
      <c r="H338" s="604"/>
      <c r="I338" s="604"/>
      <c r="J338" s="604"/>
      <c r="K338" s="604"/>
      <c r="L338" s="604"/>
      <c r="M338" s="604"/>
      <c r="N338" s="604"/>
      <c r="O338" s="612"/>
      <c r="P338" s="609" t="s">
        <v>40</v>
      </c>
      <c r="Q338" s="610"/>
      <c r="R338" s="610"/>
      <c r="S338" s="610"/>
      <c r="T338" s="610"/>
      <c r="U338" s="610"/>
      <c r="V338" s="611"/>
      <c r="W338" s="42" t="s">
        <v>0</v>
      </c>
      <c r="X338" s="43">
        <f>IFERROR(SUM(X334:X336),"0")</f>
        <v>200</v>
      </c>
      <c r="Y338" s="43">
        <f>IFERROR(SUM(Y334:Y336),"0")</f>
        <v>210</v>
      </c>
      <c r="Z338" s="42"/>
      <c r="AA338" s="67"/>
      <c r="AB338" s="67"/>
      <c r="AC338" s="67"/>
    </row>
    <row r="339" spans="1:68" ht="14.25" customHeight="1">
      <c r="A339" s="614" t="s">
        <v>105</v>
      </c>
      <c r="B339" s="614"/>
      <c r="C339" s="614"/>
      <c r="D339" s="614"/>
      <c r="E339" s="614"/>
      <c r="F339" s="614"/>
      <c r="G339" s="614"/>
      <c r="H339" s="614"/>
      <c r="I339" s="614"/>
      <c r="J339" s="614"/>
      <c r="K339" s="614"/>
      <c r="L339" s="614"/>
      <c r="M339" s="614"/>
      <c r="N339" s="614"/>
      <c r="O339" s="614"/>
      <c r="P339" s="614"/>
      <c r="Q339" s="614"/>
      <c r="R339" s="614"/>
      <c r="S339" s="614"/>
      <c r="T339" s="614"/>
      <c r="U339" s="614"/>
      <c r="V339" s="614"/>
      <c r="W339" s="614"/>
      <c r="X339" s="614"/>
      <c r="Y339" s="614"/>
      <c r="Z339" s="614"/>
      <c r="AA339" s="66"/>
      <c r="AB339" s="66"/>
      <c r="AC339" s="80"/>
    </row>
    <row r="340" spans="1:68" ht="27" customHeight="1">
      <c r="A340" s="63" t="s">
        <v>543</v>
      </c>
      <c r="B340" s="63" t="s">
        <v>544</v>
      </c>
      <c r="C340" s="36">
        <v>4301032055</v>
      </c>
      <c r="D340" s="615">
        <v>4680115886476</v>
      </c>
      <c r="E340" s="615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711" t="s">
        <v>545</v>
      </c>
      <c r="Q340" s="617"/>
      <c r="R340" s="617"/>
      <c r="S340" s="617"/>
      <c r="T340" s="618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>
      <c r="A341" s="63" t="s">
        <v>547</v>
      </c>
      <c r="B341" s="63" t="s">
        <v>548</v>
      </c>
      <c r="C341" s="36">
        <v>4301030232</v>
      </c>
      <c r="D341" s="615">
        <v>4607091388374</v>
      </c>
      <c r="E341" s="615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712" t="s">
        <v>549</v>
      </c>
      <c r="Q341" s="617"/>
      <c r="R341" s="617"/>
      <c r="S341" s="617"/>
      <c r="T341" s="61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>
      <c r="A342" s="63" t="s">
        <v>551</v>
      </c>
      <c r="B342" s="63" t="s">
        <v>552</v>
      </c>
      <c r="C342" s="36">
        <v>4301032015</v>
      </c>
      <c r="D342" s="615">
        <v>4607091383102</v>
      </c>
      <c r="E342" s="615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7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17"/>
      <c r="R342" s="617"/>
      <c r="S342" s="617"/>
      <c r="T342" s="61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554</v>
      </c>
      <c r="B343" s="63" t="s">
        <v>555</v>
      </c>
      <c r="C343" s="36">
        <v>4301030233</v>
      </c>
      <c r="D343" s="615">
        <v>4607091388404</v>
      </c>
      <c r="E343" s="615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7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17"/>
      <c r="R343" s="617"/>
      <c r="S343" s="617"/>
      <c r="T343" s="61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>
      <c r="A344" s="604"/>
      <c r="B344" s="604"/>
      <c r="C344" s="604"/>
      <c r="D344" s="604"/>
      <c r="E344" s="604"/>
      <c r="F344" s="604"/>
      <c r="G344" s="604"/>
      <c r="H344" s="604"/>
      <c r="I344" s="604"/>
      <c r="J344" s="604"/>
      <c r="K344" s="604"/>
      <c r="L344" s="604"/>
      <c r="M344" s="604"/>
      <c r="N344" s="604"/>
      <c r="O344" s="612"/>
      <c r="P344" s="609" t="s">
        <v>40</v>
      </c>
      <c r="Q344" s="610"/>
      <c r="R344" s="610"/>
      <c r="S344" s="610"/>
      <c r="T344" s="610"/>
      <c r="U344" s="610"/>
      <c r="V344" s="611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>
      <c r="A345" s="604"/>
      <c r="B345" s="604"/>
      <c r="C345" s="604"/>
      <c r="D345" s="604"/>
      <c r="E345" s="604"/>
      <c r="F345" s="604"/>
      <c r="G345" s="604"/>
      <c r="H345" s="604"/>
      <c r="I345" s="604"/>
      <c r="J345" s="604"/>
      <c r="K345" s="604"/>
      <c r="L345" s="604"/>
      <c r="M345" s="604"/>
      <c r="N345" s="604"/>
      <c r="O345" s="612"/>
      <c r="P345" s="609" t="s">
        <v>40</v>
      </c>
      <c r="Q345" s="610"/>
      <c r="R345" s="610"/>
      <c r="S345" s="610"/>
      <c r="T345" s="610"/>
      <c r="U345" s="610"/>
      <c r="V345" s="611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>
      <c r="A346" s="614" t="s">
        <v>556</v>
      </c>
      <c r="B346" s="614"/>
      <c r="C346" s="614"/>
      <c r="D346" s="614"/>
      <c r="E346" s="614"/>
      <c r="F346" s="614"/>
      <c r="G346" s="614"/>
      <c r="H346" s="614"/>
      <c r="I346" s="614"/>
      <c r="J346" s="614"/>
      <c r="K346" s="614"/>
      <c r="L346" s="614"/>
      <c r="M346" s="614"/>
      <c r="N346" s="614"/>
      <c r="O346" s="614"/>
      <c r="P346" s="614"/>
      <c r="Q346" s="614"/>
      <c r="R346" s="614"/>
      <c r="S346" s="614"/>
      <c r="T346" s="614"/>
      <c r="U346" s="614"/>
      <c r="V346" s="614"/>
      <c r="W346" s="614"/>
      <c r="X346" s="614"/>
      <c r="Y346" s="614"/>
      <c r="Z346" s="614"/>
      <c r="AA346" s="66"/>
      <c r="AB346" s="66"/>
      <c r="AC346" s="80"/>
    </row>
    <row r="347" spans="1:68" ht="16.5" customHeight="1">
      <c r="A347" s="63" t="s">
        <v>557</v>
      </c>
      <c r="B347" s="63" t="s">
        <v>558</v>
      </c>
      <c r="C347" s="36">
        <v>4301180007</v>
      </c>
      <c r="D347" s="615">
        <v>4680115881808</v>
      </c>
      <c r="E347" s="615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17"/>
      <c r="R347" s="617"/>
      <c r="S347" s="617"/>
      <c r="T347" s="61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>
      <c r="A348" s="63" t="s">
        <v>561</v>
      </c>
      <c r="B348" s="63" t="s">
        <v>562</v>
      </c>
      <c r="C348" s="36">
        <v>4301180006</v>
      </c>
      <c r="D348" s="615">
        <v>4680115881822</v>
      </c>
      <c r="E348" s="615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7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17"/>
      <c r="R348" s="617"/>
      <c r="S348" s="617"/>
      <c r="T348" s="61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>
      <c r="A349" s="63" t="s">
        <v>563</v>
      </c>
      <c r="B349" s="63" t="s">
        <v>564</v>
      </c>
      <c r="C349" s="36">
        <v>4301180001</v>
      </c>
      <c r="D349" s="615">
        <v>4680115880016</v>
      </c>
      <c r="E349" s="615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17"/>
      <c r="R349" s="617"/>
      <c r="S349" s="617"/>
      <c r="T349" s="61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>
      <c r="A350" s="604"/>
      <c r="B350" s="604"/>
      <c r="C350" s="604"/>
      <c r="D350" s="604"/>
      <c r="E350" s="604"/>
      <c r="F350" s="604"/>
      <c r="G350" s="604"/>
      <c r="H350" s="604"/>
      <c r="I350" s="604"/>
      <c r="J350" s="604"/>
      <c r="K350" s="604"/>
      <c r="L350" s="604"/>
      <c r="M350" s="604"/>
      <c r="N350" s="604"/>
      <c r="O350" s="612"/>
      <c r="P350" s="609" t="s">
        <v>40</v>
      </c>
      <c r="Q350" s="610"/>
      <c r="R350" s="610"/>
      <c r="S350" s="610"/>
      <c r="T350" s="610"/>
      <c r="U350" s="610"/>
      <c r="V350" s="611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>
      <c r="A351" s="604"/>
      <c r="B351" s="604"/>
      <c r="C351" s="604"/>
      <c r="D351" s="604"/>
      <c r="E351" s="604"/>
      <c r="F351" s="604"/>
      <c r="G351" s="604"/>
      <c r="H351" s="604"/>
      <c r="I351" s="604"/>
      <c r="J351" s="604"/>
      <c r="K351" s="604"/>
      <c r="L351" s="604"/>
      <c r="M351" s="604"/>
      <c r="N351" s="604"/>
      <c r="O351" s="612"/>
      <c r="P351" s="609" t="s">
        <v>40</v>
      </c>
      <c r="Q351" s="610"/>
      <c r="R351" s="610"/>
      <c r="S351" s="610"/>
      <c r="T351" s="610"/>
      <c r="U351" s="610"/>
      <c r="V351" s="611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>
      <c r="A352" s="613" t="s">
        <v>565</v>
      </c>
      <c r="B352" s="613"/>
      <c r="C352" s="613"/>
      <c r="D352" s="613"/>
      <c r="E352" s="613"/>
      <c r="F352" s="613"/>
      <c r="G352" s="613"/>
      <c r="H352" s="613"/>
      <c r="I352" s="613"/>
      <c r="J352" s="613"/>
      <c r="K352" s="613"/>
      <c r="L352" s="613"/>
      <c r="M352" s="613"/>
      <c r="N352" s="613"/>
      <c r="O352" s="613"/>
      <c r="P352" s="613"/>
      <c r="Q352" s="613"/>
      <c r="R352" s="613"/>
      <c r="S352" s="613"/>
      <c r="T352" s="613"/>
      <c r="U352" s="613"/>
      <c r="V352" s="613"/>
      <c r="W352" s="613"/>
      <c r="X352" s="613"/>
      <c r="Y352" s="613"/>
      <c r="Z352" s="613"/>
      <c r="AA352" s="65"/>
      <c r="AB352" s="65"/>
      <c r="AC352" s="79"/>
    </row>
    <row r="353" spans="1:68" ht="14.25" customHeight="1">
      <c r="A353" s="614" t="s">
        <v>78</v>
      </c>
      <c r="B353" s="614"/>
      <c r="C353" s="614"/>
      <c r="D353" s="614"/>
      <c r="E353" s="614"/>
      <c r="F353" s="614"/>
      <c r="G353" s="614"/>
      <c r="H353" s="614"/>
      <c r="I353" s="614"/>
      <c r="J353" s="614"/>
      <c r="K353" s="614"/>
      <c r="L353" s="614"/>
      <c r="M353" s="614"/>
      <c r="N353" s="614"/>
      <c r="O353" s="614"/>
      <c r="P353" s="614"/>
      <c r="Q353" s="614"/>
      <c r="R353" s="614"/>
      <c r="S353" s="614"/>
      <c r="T353" s="614"/>
      <c r="U353" s="614"/>
      <c r="V353" s="614"/>
      <c r="W353" s="614"/>
      <c r="X353" s="614"/>
      <c r="Y353" s="614"/>
      <c r="Z353" s="614"/>
      <c r="AA353" s="66"/>
      <c r="AB353" s="66"/>
      <c r="AC353" s="80"/>
    </row>
    <row r="354" spans="1:68" ht="27" customHeight="1">
      <c r="A354" s="63" t="s">
        <v>566</v>
      </c>
      <c r="B354" s="63" t="s">
        <v>567</v>
      </c>
      <c r="C354" s="36">
        <v>4301031066</v>
      </c>
      <c r="D354" s="615">
        <v>4607091383836</v>
      </c>
      <c r="E354" s="615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7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17"/>
      <c r="R354" s="617"/>
      <c r="S354" s="617"/>
      <c r="T354" s="61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604"/>
      <c r="B355" s="604"/>
      <c r="C355" s="604"/>
      <c r="D355" s="604"/>
      <c r="E355" s="604"/>
      <c r="F355" s="604"/>
      <c r="G355" s="604"/>
      <c r="H355" s="604"/>
      <c r="I355" s="604"/>
      <c r="J355" s="604"/>
      <c r="K355" s="604"/>
      <c r="L355" s="604"/>
      <c r="M355" s="604"/>
      <c r="N355" s="604"/>
      <c r="O355" s="612"/>
      <c r="P355" s="609" t="s">
        <v>40</v>
      </c>
      <c r="Q355" s="610"/>
      <c r="R355" s="610"/>
      <c r="S355" s="610"/>
      <c r="T355" s="610"/>
      <c r="U355" s="610"/>
      <c r="V355" s="611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>
      <c r="A356" s="604"/>
      <c r="B356" s="604"/>
      <c r="C356" s="604"/>
      <c r="D356" s="604"/>
      <c r="E356" s="604"/>
      <c r="F356" s="604"/>
      <c r="G356" s="604"/>
      <c r="H356" s="604"/>
      <c r="I356" s="604"/>
      <c r="J356" s="604"/>
      <c r="K356" s="604"/>
      <c r="L356" s="604"/>
      <c r="M356" s="604"/>
      <c r="N356" s="604"/>
      <c r="O356" s="612"/>
      <c r="P356" s="609" t="s">
        <v>40</v>
      </c>
      <c r="Q356" s="610"/>
      <c r="R356" s="610"/>
      <c r="S356" s="610"/>
      <c r="T356" s="610"/>
      <c r="U356" s="610"/>
      <c r="V356" s="611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>
      <c r="A357" s="614" t="s">
        <v>85</v>
      </c>
      <c r="B357" s="614"/>
      <c r="C357" s="614"/>
      <c r="D357" s="614"/>
      <c r="E357" s="614"/>
      <c r="F357" s="614"/>
      <c r="G357" s="614"/>
      <c r="H357" s="614"/>
      <c r="I357" s="614"/>
      <c r="J357" s="614"/>
      <c r="K357" s="614"/>
      <c r="L357" s="614"/>
      <c r="M357" s="614"/>
      <c r="N357" s="614"/>
      <c r="O357" s="614"/>
      <c r="P357" s="614"/>
      <c r="Q357" s="614"/>
      <c r="R357" s="614"/>
      <c r="S357" s="614"/>
      <c r="T357" s="614"/>
      <c r="U357" s="614"/>
      <c r="V357" s="614"/>
      <c r="W357" s="614"/>
      <c r="X357" s="614"/>
      <c r="Y357" s="614"/>
      <c r="Z357" s="614"/>
      <c r="AA357" s="66"/>
      <c r="AB357" s="66"/>
      <c r="AC357" s="80"/>
    </row>
    <row r="358" spans="1:68" ht="27" customHeight="1">
      <c r="A358" s="63" t="s">
        <v>569</v>
      </c>
      <c r="B358" s="63" t="s">
        <v>570</v>
      </c>
      <c r="C358" s="36">
        <v>4301051489</v>
      </c>
      <c r="D358" s="615">
        <v>4607091387919</v>
      </c>
      <c r="E358" s="615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17"/>
      <c r="R358" s="617"/>
      <c r="S358" s="617"/>
      <c r="T358" s="618"/>
      <c r="U358" s="39" t="s">
        <v>45</v>
      </c>
      <c r="V358" s="39" t="s">
        <v>45</v>
      </c>
      <c r="W358" s="40" t="s">
        <v>0</v>
      </c>
      <c r="X358" s="58">
        <v>300</v>
      </c>
      <c r="Y358" s="55">
        <f>IFERROR(IF(X358="",0,CEILING((X358/$H358),1)*$H358),"")</f>
        <v>307.8</v>
      </c>
      <c r="Z358" s="41">
        <f>IFERROR(IF(Y358=0,"",ROUNDUP(Y358/H358,0)*0.01898),"")</f>
        <v>0.72123999999999999</v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319.22222222222223</v>
      </c>
      <c r="BN358" s="78">
        <f>IFERROR(Y358*I358/H358,"0")</f>
        <v>327.52199999999999</v>
      </c>
      <c r="BO358" s="78">
        <f>IFERROR(1/J358*(X358/H358),"0")</f>
        <v>0.57870370370370372</v>
      </c>
      <c r="BP358" s="78">
        <f>IFERROR(1/J358*(Y358/H358),"0")</f>
        <v>0.59375</v>
      </c>
    </row>
    <row r="359" spans="1:68" ht="27" customHeight="1">
      <c r="A359" s="63" t="s">
        <v>572</v>
      </c>
      <c r="B359" s="63" t="s">
        <v>573</v>
      </c>
      <c r="C359" s="36">
        <v>4301051461</v>
      </c>
      <c r="D359" s="615">
        <v>4680115883604</v>
      </c>
      <c r="E359" s="615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17"/>
      <c r="R359" s="617"/>
      <c r="S359" s="617"/>
      <c r="T359" s="618"/>
      <c r="U359" s="39" t="s">
        <v>45</v>
      </c>
      <c r="V359" s="39" t="s">
        <v>45</v>
      </c>
      <c r="W359" s="40" t="s">
        <v>0</v>
      </c>
      <c r="X359" s="58">
        <v>70</v>
      </c>
      <c r="Y359" s="55">
        <f>IFERROR(IF(X359="",0,CEILING((X359/$H359),1)*$H359),"")</f>
        <v>71.400000000000006</v>
      </c>
      <c r="Z359" s="41">
        <f>IFERROR(IF(Y359=0,"",ROUNDUP(Y359/H359,0)*0.00651),"")</f>
        <v>0.22134000000000001</v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78.399999999999991</v>
      </c>
      <c r="BN359" s="78">
        <f>IFERROR(Y359*I359/H359,"0")</f>
        <v>79.968000000000004</v>
      </c>
      <c r="BO359" s="78">
        <f>IFERROR(1/J359*(X359/H359),"0")</f>
        <v>0.18315018315018314</v>
      </c>
      <c r="BP359" s="78">
        <f>IFERROR(1/J359*(Y359/H359),"0")</f>
        <v>0.18681318681318682</v>
      </c>
    </row>
    <row r="360" spans="1:68" ht="27" customHeight="1">
      <c r="A360" s="63" t="s">
        <v>575</v>
      </c>
      <c r="B360" s="63" t="s">
        <v>576</v>
      </c>
      <c r="C360" s="36">
        <v>4301051864</v>
      </c>
      <c r="D360" s="615">
        <v>4680115883567</v>
      </c>
      <c r="E360" s="615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7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17"/>
      <c r="R360" s="617"/>
      <c r="S360" s="617"/>
      <c r="T360" s="618"/>
      <c r="U360" s="39" t="s">
        <v>45</v>
      </c>
      <c r="V360" s="39" t="s">
        <v>45</v>
      </c>
      <c r="W360" s="40" t="s">
        <v>0</v>
      </c>
      <c r="X360" s="58">
        <v>70</v>
      </c>
      <c r="Y360" s="55">
        <f>IFERROR(IF(X360="",0,CEILING((X360/$H360),1)*$H360),"")</f>
        <v>71.400000000000006</v>
      </c>
      <c r="Z360" s="41">
        <f>IFERROR(IF(Y360=0,"",ROUNDUP(Y360/H360,0)*0.00651),"")</f>
        <v>0.22134000000000001</v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77.999999999999986</v>
      </c>
      <c r="BN360" s="78">
        <f>IFERROR(Y360*I360/H360,"0")</f>
        <v>79.559999999999988</v>
      </c>
      <c r="BO360" s="78">
        <f>IFERROR(1/J360*(X360/H360),"0")</f>
        <v>0.18315018315018314</v>
      </c>
      <c r="BP360" s="78">
        <f>IFERROR(1/J360*(Y360/H360),"0")</f>
        <v>0.18681318681318682</v>
      </c>
    </row>
    <row r="361" spans="1:68">
      <c r="A361" s="604"/>
      <c r="B361" s="604"/>
      <c r="C361" s="604"/>
      <c r="D361" s="604"/>
      <c r="E361" s="604"/>
      <c r="F361" s="604"/>
      <c r="G361" s="604"/>
      <c r="H361" s="604"/>
      <c r="I361" s="604"/>
      <c r="J361" s="604"/>
      <c r="K361" s="604"/>
      <c r="L361" s="604"/>
      <c r="M361" s="604"/>
      <c r="N361" s="604"/>
      <c r="O361" s="612"/>
      <c r="P361" s="609" t="s">
        <v>40</v>
      </c>
      <c r="Q361" s="610"/>
      <c r="R361" s="610"/>
      <c r="S361" s="610"/>
      <c r="T361" s="610"/>
      <c r="U361" s="610"/>
      <c r="V361" s="611"/>
      <c r="W361" s="42" t="s">
        <v>39</v>
      </c>
      <c r="X361" s="43">
        <f>IFERROR(X358/H358,"0")+IFERROR(X359/H359,"0")+IFERROR(X360/H360,"0")</f>
        <v>103.7037037037037</v>
      </c>
      <c r="Y361" s="43">
        <f>IFERROR(Y358/H358,"0")+IFERROR(Y359/H359,"0")+IFERROR(Y360/H360,"0")</f>
        <v>106</v>
      </c>
      <c r="Z361" s="43">
        <f>IFERROR(IF(Z358="",0,Z358),"0")+IFERROR(IF(Z359="",0,Z359),"0")+IFERROR(IF(Z360="",0,Z360),"0")</f>
        <v>1.1639200000000001</v>
      </c>
      <c r="AA361" s="67"/>
      <c r="AB361" s="67"/>
      <c r="AC361" s="67"/>
    </row>
    <row r="362" spans="1:68">
      <c r="A362" s="604"/>
      <c r="B362" s="604"/>
      <c r="C362" s="604"/>
      <c r="D362" s="604"/>
      <c r="E362" s="604"/>
      <c r="F362" s="604"/>
      <c r="G362" s="604"/>
      <c r="H362" s="604"/>
      <c r="I362" s="604"/>
      <c r="J362" s="604"/>
      <c r="K362" s="604"/>
      <c r="L362" s="604"/>
      <c r="M362" s="604"/>
      <c r="N362" s="604"/>
      <c r="O362" s="612"/>
      <c r="P362" s="609" t="s">
        <v>40</v>
      </c>
      <c r="Q362" s="610"/>
      <c r="R362" s="610"/>
      <c r="S362" s="610"/>
      <c r="T362" s="610"/>
      <c r="U362" s="610"/>
      <c r="V362" s="611"/>
      <c r="W362" s="42" t="s">
        <v>0</v>
      </c>
      <c r="X362" s="43">
        <f>IFERROR(SUM(X358:X360),"0")</f>
        <v>440</v>
      </c>
      <c r="Y362" s="43">
        <f>IFERROR(SUM(Y358:Y360),"0")</f>
        <v>450.6</v>
      </c>
      <c r="Z362" s="42"/>
      <c r="AA362" s="67"/>
      <c r="AB362" s="67"/>
      <c r="AC362" s="67"/>
    </row>
    <row r="363" spans="1:68" ht="27.75" customHeight="1">
      <c r="A363" s="631" t="s">
        <v>578</v>
      </c>
      <c r="B363" s="631"/>
      <c r="C363" s="631"/>
      <c r="D363" s="631"/>
      <c r="E363" s="631"/>
      <c r="F363" s="631"/>
      <c r="G363" s="631"/>
      <c r="H363" s="631"/>
      <c r="I363" s="631"/>
      <c r="J363" s="631"/>
      <c r="K363" s="631"/>
      <c r="L363" s="631"/>
      <c r="M363" s="631"/>
      <c r="N363" s="631"/>
      <c r="O363" s="631"/>
      <c r="P363" s="631"/>
      <c r="Q363" s="631"/>
      <c r="R363" s="631"/>
      <c r="S363" s="631"/>
      <c r="T363" s="631"/>
      <c r="U363" s="631"/>
      <c r="V363" s="631"/>
      <c r="W363" s="631"/>
      <c r="X363" s="631"/>
      <c r="Y363" s="631"/>
      <c r="Z363" s="631"/>
      <c r="AA363" s="54"/>
      <c r="AB363" s="54"/>
      <c r="AC363" s="54"/>
    </row>
    <row r="364" spans="1:68" ht="16.5" customHeight="1">
      <c r="A364" s="613" t="s">
        <v>579</v>
      </c>
      <c r="B364" s="613"/>
      <c r="C364" s="613"/>
      <c r="D364" s="613"/>
      <c r="E364" s="613"/>
      <c r="F364" s="613"/>
      <c r="G364" s="613"/>
      <c r="H364" s="613"/>
      <c r="I364" s="613"/>
      <c r="J364" s="613"/>
      <c r="K364" s="613"/>
      <c r="L364" s="613"/>
      <c r="M364" s="613"/>
      <c r="N364" s="613"/>
      <c r="O364" s="613"/>
      <c r="P364" s="613"/>
      <c r="Q364" s="613"/>
      <c r="R364" s="613"/>
      <c r="S364" s="613"/>
      <c r="T364" s="613"/>
      <c r="U364" s="613"/>
      <c r="V364" s="613"/>
      <c r="W364" s="613"/>
      <c r="X364" s="613"/>
      <c r="Y364" s="613"/>
      <c r="Z364" s="613"/>
      <c r="AA364" s="65"/>
      <c r="AB364" s="65"/>
      <c r="AC364" s="79"/>
    </row>
    <row r="365" spans="1:68" ht="14.25" customHeight="1">
      <c r="A365" s="614" t="s">
        <v>113</v>
      </c>
      <c r="B365" s="614"/>
      <c r="C365" s="614"/>
      <c r="D365" s="614"/>
      <c r="E365" s="614"/>
      <c r="F365" s="614"/>
      <c r="G365" s="614"/>
      <c r="H365" s="614"/>
      <c r="I365" s="614"/>
      <c r="J365" s="614"/>
      <c r="K365" s="614"/>
      <c r="L365" s="614"/>
      <c r="M365" s="614"/>
      <c r="N365" s="614"/>
      <c r="O365" s="614"/>
      <c r="P365" s="614"/>
      <c r="Q365" s="614"/>
      <c r="R365" s="614"/>
      <c r="S365" s="614"/>
      <c r="T365" s="614"/>
      <c r="U365" s="614"/>
      <c r="V365" s="614"/>
      <c r="W365" s="614"/>
      <c r="X365" s="614"/>
      <c r="Y365" s="614"/>
      <c r="Z365" s="614"/>
      <c r="AA365" s="66"/>
      <c r="AB365" s="66"/>
      <c r="AC365" s="80"/>
    </row>
    <row r="366" spans="1:68" ht="37.5" customHeight="1">
      <c r="A366" s="63" t="s">
        <v>580</v>
      </c>
      <c r="B366" s="63" t="s">
        <v>581</v>
      </c>
      <c r="C366" s="36">
        <v>4301011869</v>
      </c>
      <c r="D366" s="615">
        <v>4680115884847</v>
      </c>
      <c r="E366" s="615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7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17"/>
      <c r="R366" s="617"/>
      <c r="S366" s="617"/>
      <c r="T366" s="61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>
      <c r="A367" s="63" t="s">
        <v>583</v>
      </c>
      <c r="B367" s="63" t="s">
        <v>584</v>
      </c>
      <c r="C367" s="36">
        <v>4301011870</v>
      </c>
      <c r="D367" s="615">
        <v>4680115884854</v>
      </c>
      <c r="E367" s="615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7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17"/>
      <c r="R367" s="617"/>
      <c r="S367" s="617"/>
      <c r="T367" s="618"/>
      <c r="U367" s="39" t="s">
        <v>45</v>
      </c>
      <c r="V367" s="39" t="s">
        <v>45</v>
      </c>
      <c r="W367" s="40" t="s">
        <v>0</v>
      </c>
      <c r="X367" s="58">
        <v>1440</v>
      </c>
      <c r="Y367" s="55">
        <f t="shared" si="57"/>
        <v>1440</v>
      </c>
      <c r="Z367" s="41">
        <f>IFERROR(IF(Y367=0,"",ROUNDUP(Y367/H367,0)*0.02175),"")</f>
        <v>2.0880000000000001</v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1486.0800000000002</v>
      </c>
      <c r="BN367" s="78">
        <f t="shared" si="59"/>
        <v>1486.0800000000002</v>
      </c>
      <c r="BO367" s="78">
        <f t="shared" si="60"/>
        <v>2</v>
      </c>
      <c r="BP367" s="78">
        <f t="shared" si="61"/>
        <v>2</v>
      </c>
    </row>
    <row r="368" spans="1:68" ht="37.5" customHeight="1">
      <c r="A368" s="63" t="s">
        <v>586</v>
      </c>
      <c r="B368" s="63" t="s">
        <v>587</v>
      </c>
      <c r="C368" s="36">
        <v>4301011867</v>
      </c>
      <c r="D368" s="615">
        <v>4680115884830</v>
      </c>
      <c r="E368" s="615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7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17"/>
      <c r="R368" s="617"/>
      <c r="S368" s="617"/>
      <c r="T368" s="618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>
      <c r="A369" s="63" t="s">
        <v>589</v>
      </c>
      <c r="B369" s="63" t="s">
        <v>590</v>
      </c>
      <c r="C369" s="36">
        <v>4301011832</v>
      </c>
      <c r="D369" s="615">
        <v>4607091383997</v>
      </c>
      <c r="E369" s="615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17"/>
      <c r="R369" s="617"/>
      <c r="S369" s="617"/>
      <c r="T369" s="618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>
      <c r="A370" s="63" t="s">
        <v>592</v>
      </c>
      <c r="B370" s="63" t="s">
        <v>593</v>
      </c>
      <c r="C370" s="36">
        <v>4301011433</v>
      </c>
      <c r="D370" s="615">
        <v>4680115882638</v>
      </c>
      <c r="E370" s="615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6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17"/>
      <c r="R370" s="617"/>
      <c r="S370" s="617"/>
      <c r="T370" s="618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>
      <c r="A371" s="63" t="s">
        <v>595</v>
      </c>
      <c r="B371" s="63" t="s">
        <v>596</v>
      </c>
      <c r="C371" s="36">
        <v>4301011952</v>
      </c>
      <c r="D371" s="615">
        <v>4680115884922</v>
      </c>
      <c r="E371" s="615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6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17"/>
      <c r="R371" s="617"/>
      <c r="S371" s="617"/>
      <c r="T371" s="618"/>
      <c r="U371" s="39" t="s">
        <v>45</v>
      </c>
      <c r="V371" s="39" t="s">
        <v>45</v>
      </c>
      <c r="W371" s="40" t="s">
        <v>0</v>
      </c>
      <c r="X371" s="58">
        <v>50</v>
      </c>
      <c r="Y371" s="55">
        <f t="shared" si="57"/>
        <v>50</v>
      </c>
      <c r="Z371" s="41">
        <f>IFERROR(IF(Y371=0,"",ROUNDUP(Y371/H371,0)*0.00902),"")</f>
        <v>9.0200000000000002E-2</v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52.1</v>
      </c>
      <c r="BN371" s="78">
        <f t="shared" si="59"/>
        <v>52.1</v>
      </c>
      <c r="BO371" s="78">
        <f t="shared" si="60"/>
        <v>7.575757575757576E-2</v>
      </c>
      <c r="BP371" s="78">
        <f t="shared" si="61"/>
        <v>7.575757575757576E-2</v>
      </c>
    </row>
    <row r="372" spans="1:68" ht="37.5" customHeight="1">
      <c r="A372" s="63" t="s">
        <v>597</v>
      </c>
      <c r="B372" s="63" t="s">
        <v>598</v>
      </c>
      <c r="C372" s="36">
        <v>4301011868</v>
      </c>
      <c r="D372" s="615">
        <v>4680115884861</v>
      </c>
      <c r="E372" s="615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7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17"/>
      <c r="R372" s="617"/>
      <c r="S372" s="617"/>
      <c r="T372" s="618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>
      <c r="A373" s="604"/>
      <c r="B373" s="604"/>
      <c r="C373" s="604"/>
      <c r="D373" s="604"/>
      <c r="E373" s="604"/>
      <c r="F373" s="604"/>
      <c r="G373" s="604"/>
      <c r="H373" s="604"/>
      <c r="I373" s="604"/>
      <c r="J373" s="604"/>
      <c r="K373" s="604"/>
      <c r="L373" s="604"/>
      <c r="M373" s="604"/>
      <c r="N373" s="604"/>
      <c r="O373" s="612"/>
      <c r="P373" s="609" t="s">
        <v>40</v>
      </c>
      <c r="Q373" s="610"/>
      <c r="R373" s="610"/>
      <c r="S373" s="610"/>
      <c r="T373" s="610"/>
      <c r="U373" s="610"/>
      <c r="V373" s="611"/>
      <c r="W373" s="42" t="s">
        <v>39</v>
      </c>
      <c r="X373" s="43">
        <f>IFERROR(X366/H366,"0")+IFERROR(X367/H367,"0")+IFERROR(X368/H368,"0")+IFERROR(X369/H369,"0")+IFERROR(X370/H370,"0")+IFERROR(X371/H371,"0")+IFERROR(X372/H372,"0")</f>
        <v>106</v>
      </c>
      <c r="Y373" s="43">
        <f>IFERROR(Y366/H366,"0")+IFERROR(Y367/H367,"0")+IFERROR(Y368/H368,"0")+IFERROR(Y369/H369,"0")+IFERROR(Y370/H370,"0")+IFERROR(Y371/H371,"0")+IFERROR(Y372/H372,"0")</f>
        <v>106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2.1781999999999999</v>
      </c>
      <c r="AA373" s="67"/>
      <c r="AB373" s="67"/>
      <c r="AC373" s="67"/>
    </row>
    <row r="374" spans="1:68">
      <c r="A374" s="604"/>
      <c r="B374" s="604"/>
      <c r="C374" s="604"/>
      <c r="D374" s="604"/>
      <c r="E374" s="604"/>
      <c r="F374" s="604"/>
      <c r="G374" s="604"/>
      <c r="H374" s="604"/>
      <c r="I374" s="604"/>
      <c r="J374" s="604"/>
      <c r="K374" s="604"/>
      <c r="L374" s="604"/>
      <c r="M374" s="604"/>
      <c r="N374" s="604"/>
      <c r="O374" s="612"/>
      <c r="P374" s="609" t="s">
        <v>40</v>
      </c>
      <c r="Q374" s="610"/>
      <c r="R374" s="610"/>
      <c r="S374" s="610"/>
      <c r="T374" s="610"/>
      <c r="U374" s="610"/>
      <c r="V374" s="611"/>
      <c r="W374" s="42" t="s">
        <v>0</v>
      </c>
      <c r="X374" s="43">
        <f>IFERROR(SUM(X366:X372),"0")</f>
        <v>1490</v>
      </c>
      <c r="Y374" s="43">
        <f>IFERROR(SUM(Y366:Y372),"0")</f>
        <v>1490</v>
      </c>
      <c r="Z374" s="42"/>
      <c r="AA374" s="67"/>
      <c r="AB374" s="67"/>
      <c r="AC374" s="67"/>
    </row>
    <row r="375" spans="1:68" ht="14.25" customHeight="1">
      <c r="A375" s="614" t="s">
        <v>154</v>
      </c>
      <c r="B375" s="614"/>
      <c r="C375" s="614"/>
      <c r="D375" s="614"/>
      <c r="E375" s="614"/>
      <c r="F375" s="614"/>
      <c r="G375" s="614"/>
      <c r="H375" s="614"/>
      <c r="I375" s="614"/>
      <c r="J375" s="614"/>
      <c r="K375" s="614"/>
      <c r="L375" s="614"/>
      <c r="M375" s="614"/>
      <c r="N375" s="614"/>
      <c r="O375" s="614"/>
      <c r="P375" s="614"/>
      <c r="Q375" s="614"/>
      <c r="R375" s="614"/>
      <c r="S375" s="614"/>
      <c r="T375" s="614"/>
      <c r="U375" s="614"/>
      <c r="V375" s="614"/>
      <c r="W375" s="614"/>
      <c r="X375" s="614"/>
      <c r="Y375" s="614"/>
      <c r="Z375" s="614"/>
      <c r="AA375" s="66"/>
      <c r="AB375" s="66"/>
      <c r="AC375" s="80"/>
    </row>
    <row r="376" spans="1:68" ht="27" customHeight="1">
      <c r="A376" s="63" t="s">
        <v>599</v>
      </c>
      <c r="B376" s="63" t="s">
        <v>600</v>
      </c>
      <c r="C376" s="36">
        <v>4301020178</v>
      </c>
      <c r="D376" s="615">
        <v>4607091383980</v>
      </c>
      <c r="E376" s="61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17"/>
      <c r="R376" s="617"/>
      <c r="S376" s="617"/>
      <c r="T376" s="618"/>
      <c r="U376" s="39" t="s">
        <v>45</v>
      </c>
      <c r="V376" s="39" t="s">
        <v>45</v>
      </c>
      <c r="W376" s="40" t="s">
        <v>0</v>
      </c>
      <c r="X376" s="58">
        <v>5760</v>
      </c>
      <c r="Y376" s="55">
        <f>IFERROR(IF(X376="",0,CEILING((X376/$H376),1)*$H376),"")</f>
        <v>5760</v>
      </c>
      <c r="Z376" s="41">
        <f>IFERROR(IF(Y376=0,"",ROUNDUP(Y376/H376,0)*0.02175),"")</f>
        <v>8.3520000000000003</v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5944.3200000000006</v>
      </c>
      <c r="BN376" s="78">
        <f>IFERROR(Y376*I376/H376,"0")</f>
        <v>5944.3200000000006</v>
      </c>
      <c r="BO376" s="78">
        <f>IFERROR(1/J376*(X376/H376),"0")</f>
        <v>8</v>
      </c>
      <c r="BP376" s="78">
        <f>IFERROR(1/J376*(Y376/H376),"0")</f>
        <v>8</v>
      </c>
    </row>
    <row r="377" spans="1:68" ht="16.5" customHeight="1">
      <c r="A377" s="63" t="s">
        <v>602</v>
      </c>
      <c r="B377" s="63" t="s">
        <v>603</v>
      </c>
      <c r="C377" s="36">
        <v>4301020179</v>
      </c>
      <c r="D377" s="615">
        <v>4607091384178</v>
      </c>
      <c r="E377" s="615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17"/>
      <c r="R377" s="617"/>
      <c r="S377" s="617"/>
      <c r="T377" s="61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>
      <c r="A378" s="604"/>
      <c r="B378" s="604"/>
      <c r="C378" s="604"/>
      <c r="D378" s="604"/>
      <c r="E378" s="604"/>
      <c r="F378" s="604"/>
      <c r="G378" s="604"/>
      <c r="H378" s="604"/>
      <c r="I378" s="604"/>
      <c r="J378" s="604"/>
      <c r="K378" s="604"/>
      <c r="L378" s="604"/>
      <c r="M378" s="604"/>
      <c r="N378" s="604"/>
      <c r="O378" s="612"/>
      <c r="P378" s="609" t="s">
        <v>40</v>
      </c>
      <c r="Q378" s="610"/>
      <c r="R378" s="610"/>
      <c r="S378" s="610"/>
      <c r="T378" s="610"/>
      <c r="U378" s="610"/>
      <c r="V378" s="611"/>
      <c r="W378" s="42" t="s">
        <v>39</v>
      </c>
      <c r="X378" s="43">
        <f>IFERROR(X376/H376,"0")+IFERROR(X377/H377,"0")</f>
        <v>384</v>
      </c>
      <c r="Y378" s="43">
        <f>IFERROR(Y376/H376,"0")+IFERROR(Y377/H377,"0")</f>
        <v>384</v>
      </c>
      <c r="Z378" s="43">
        <f>IFERROR(IF(Z376="",0,Z376),"0")+IFERROR(IF(Z377="",0,Z377),"0")</f>
        <v>8.3520000000000003</v>
      </c>
      <c r="AA378" s="67"/>
      <c r="AB378" s="67"/>
      <c r="AC378" s="67"/>
    </row>
    <row r="379" spans="1:68">
      <c r="A379" s="604"/>
      <c r="B379" s="604"/>
      <c r="C379" s="604"/>
      <c r="D379" s="604"/>
      <c r="E379" s="604"/>
      <c r="F379" s="604"/>
      <c r="G379" s="604"/>
      <c r="H379" s="604"/>
      <c r="I379" s="604"/>
      <c r="J379" s="604"/>
      <c r="K379" s="604"/>
      <c r="L379" s="604"/>
      <c r="M379" s="604"/>
      <c r="N379" s="604"/>
      <c r="O379" s="612"/>
      <c r="P379" s="609" t="s">
        <v>40</v>
      </c>
      <c r="Q379" s="610"/>
      <c r="R379" s="610"/>
      <c r="S379" s="610"/>
      <c r="T379" s="610"/>
      <c r="U379" s="610"/>
      <c r="V379" s="611"/>
      <c r="W379" s="42" t="s">
        <v>0</v>
      </c>
      <c r="X379" s="43">
        <f>IFERROR(SUM(X376:X377),"0")</f>
        <v>5760</v>
      </c>
      <c r="Y379" s="43">
        <f>IFERROR(SUM(Y376:Y377),"0")</f>
        <v>5760</v>
      </c>
      <c r="Z379" s="42"/>
      <c r="AA379" s="67"/>
      <c r="AB379" s="67"/>
      <c r="AC379" s="67"/>
    </row>
    <row r="380" spans="1:68" ht="14.25" customHeight="1">
      <c r="A380" s="614" t="s">
        <v>85</v>
      </c>
      <c r="B380" s="614"/>
      <c r="C380" s="614"/>
      <c r="D380" s="614"/>
      <c r="E380" s="614"/>
      <c r="F380" s="614"/>
      <c r="G380" s="614"/>
      <c r="H380" s="614"/>
      <c r="I380" s="614"/>
      <c r="J380" s="614"/>
      <c r="K380" s="614"/>
      <c r="L380" s="614"/>
      <c r="M380" s="614"/>
      <c r="N380" s="614"/>
      <c r="O380" s="614"/>
      <c r="P380" s="614"/>
      <c r="Q380" s="614"/>
      <c r="R380" s="614"/>
      <c r="S380" s="614"/>
      <c r="T380" s="614"/>
      <c r="U380" s="614"/>
      <c r="V380" s="614"/>
      <c r="W380" s="614"/>
      <c r="X380" s="614"/>
      <c r="Y380" s="614"/>
      <c r="Z380" s="614"/>
      <c r="AA380" s="66"/>
      <c r="AB380" s="66"/>
      <c r="AC380" s="80"/>
    </row>
    <row r="381" spans="1:68" ht="27" customHeight="1">
      <c r="A381" s="63" t="s">
        <v>604</v>
      </c>
      <c r="B381" s="63" t="s">
        <v>605</v>
      </c>
      <c r="C381" s="36">
        <v>4301051903</v>
      </c>
      <c r="D381" s="615">
        <v>4607091383928</v>
      </c>
      <c r="E381" s="615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6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17"/>
      <c r="R381" s="617"/>
      <c r="S381" s="617"/>
      <c r="T381" s="618"/>
      <c r="U381" s="39" t="s">
        <v>45</v>
      </c>
      <c r="V381" s="39" t="s">
        <v>45</v>
      </c>
      <c r="W381" s="40" t="s">
        <v>0</v>
      </c>
      <c r="X381" s="58">
        <v>900</v>
      </c>
      <c r="Y381" s="55">
        <f>IFERROR(IF(X381="",0,CEILING((X381/$H381),1)*$H381),"")</f>
        <v>900</v>
      </c>
      <c r="Z381" s="41">
        <f>IFERROR(IF(Y381=0,"",ROUNDUP(Y381/H381,0)*0.01898),"")</f>
        <v>1.8980000000000001</v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952.5</v>
      </c>
      <c r="BN381" s="78">
        <f>IFERROR(Y381*I381/H381,"0")</f>
        <v>952.5</v>
      </c>
      <c r="BO381" s="78">
        <f>IFERROR(1/J381*(X381/H381),"0")</f>
        <v>1.5625</v>
      </c>
      <c r="BP381" s="78">
        <f>IFERROR(1/J381*(Y381/H381),"0")</f>
        <v>1.5625</v>
      </c>
    </row>
    <row r="382" spans="1:68" ht="27" customHeight="1">
      <c r="A382" s="63" t="s">
        <v>607</v>
      </c>
      <c r="B382" s="63" t="s">
        <v>608</v>
      </c>
      <c r="C382" s="36">
        <v>4301051897</v>
      </c>
      <c r="D382" s="615">
        <v>4607091384260</v>
      </c>
      <c r="E382" s="615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6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17"/>
      <c r="R382" s="617"/>
      <c r="S382" s="617"/>
      <c r="T382" s="618"/>
      <c r="U382" s="39" t="s">
        <v>45</v>
      </c>
      <c r="V382" s="39" t="s">
        <v>45</v>
      </c>
      <c r="W382" s="40" t="s">
        <v>0</v>
      </c>
      <c r="X382" s="58">
        <v>135</v>
      </c>
      <c r="Y382" s="55">
        <f>IFERROR(IF(X382="",0,CEILING((X382/$H382),1)*$H382),"")</f>
        <v>135</v>
      </c>
      <c r="Z382" s="41">
        <f>IFERROR(IF(Y382=0,"",ROUNDUP(Y382/H382,0)*0.01898),"")</f>
        <v>0.28470000000000001</v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142.785</v>
      </c>
      <c r="BN382" s="78">
        <f>IFERROR(Y382*I382/H382,"0")</f>
        <v>142.785</v>
      </c>
      <c r="BO382" s="78">
        <f>IFERROR(1/J382*(X382/H382),"0")</f>
        <v>0.234375</v>
      </c>
      <c r="BP382" s="78">
        <f>IFERROR(1/J382*(Y382/H382),"0")</f>
        <v>0.234375</v>
      </c>
    </row>
    <row r="383" spans="1:68">
      <c r="A383" s="604"/>
      <c r="B383" s="604"/>
      <c r="C383" s="604"/>
      <c r="D383" s="604"/>
      <c r="E383" s="604"/>
      <c r="F383" s="604"/>
      <c r="G383" s="604"/>
      <c r="H383" s="604"/>
      <c r="I383" s="604"/>
      <c r="J383" s="604"/>
      <c r="K383" s="604"/>
      <c r="L383" s="604"/>
      <c r="M383" s="604"/>
      <c r="N383" s="604"/>
      <c r="O383" s="612"/>
      <c r="P383" s="609" t="s">
        <v>40</v>
      </c>
      <c r="Q383" s="610"/>
      <c r="R383" s="610"/>
      <c r="S383" s="610"/>
      <c r="T383" s="610"/>
      <c r="U383" s="610"/>
      <c r="V383" s="611"/>
      <c r="W383" s="42" t="s">
        <v>39</v>
      </c>
      <c r="X383" s="43">
        <f>IFERROR(X381/H381,"0")+IFERROR(X382/H382,"0")</f>
        <v>115</v>
      </c>
      <c r="Y383" s="43">
        <f>IFERROR(Y381/H381,"0")+IFERROR(Y382/H382,"0")</f>
        <v>115</v>
      </c>
      <c r="Z383" s="43">
        <f>IFERROR(IF(Z381="",0,Z381),"0")+IFERROR(IF(Z382="",0,Z382),"0")</f>
        <v>2.1827000000000001</v>
      </c>
      <c r="AA383" s="67"/>
      <c r="AB383" s="67"/>
      <c r="AC383" s="67"/>
    </row>
    <row r="384" spans="1:68">
      <c r="A384" s="604"/>
      <c r="B384" s="604"/>
      <c r="C384" s="604"/>
      <c r="D384" s="604"/>
      <c r="E384" s="604"/>
      <c r="F384" s="604"/>
      <c r="G384" s="604"/>
      <c r="H384" s="604"/>
      <c r="I384" s="604"/>
      <c r="J384" s="604"/>
      <c r="K384" s="604"/>
      <c r="L384" s="604"/>
      <c r="M384" s="604"/>
      <c r="N384" s="604"/>
      <c r="O384" s="612"/>
      <c r="P384" s="609" t="s">
        <v>40</v>
      </c>
      <c r="Q384" s="610"/>
      <c r="R384" s="610"/>
      <c r="S384" s="610"/>
      <c r="T384" s="610"/>
      <c r="U384" s="610"/>
      <c r="V384" s="611"/>
      <c r="W384" s="42" t="s">
        <v>0</v>
      </c>
      <c r="X384" s="43">
        <f>IFERROR(SUM(X381:X382),"0")</f>
        <v>1035</v>
      </c>
      <c r="Y384" s="43">
        <f>IFERROR(SUM(Y381:Y382),"0")</f>
        <v>1035</v>
      </c>
      <c r="Z384" s="42"/>
      <c r="AA384" s="67"/>
      <c r="AB384" s="67"/>
      <c r="AC384" s="67"/>
    </row>
    <row r="385" spans="1:68" ht="14.25" customHeight="1">
      <c r="A385" s="614" t="s">
        <v>189</v>
      </c>
      <c r="B385" s="614"/>
      <c r="C385" s="614"/>
      <c r="D385" s="614"/>
      <c r="E385" s="614"/>
      <c r="F385" s="614"/>
      <c r="G385" s="614"/>
      <c r="H385" s="614"/>
      <c r="I385" s="614"/>
      <c r="J385" s="614"/>
      <c r="K385" s="614"/>
      <c r="L385" s="614"/>
      <c r="M385" s="614"/>
      <c r="N385" s="614"/>
      <c r="O385" s="614"/>
      <c r="P385" s="614"/>
      <c r="Q385" s="614"/>
      <c r="R385" s="614"/>
      <c r="S385" s="614"/>
      <c r="T385" s="614"/>
      <c r="U385" s="614"/>
      <c r="V385" s="614"/>
      <c r="W385" s="614"/>
      <c r="X385" s="614"/>
      <c r="Y385" s="614"/>
      <c r="Z385" s="614"/>
      <c r="AA385" s="66"/>
      <c r="AB385" s="66"/>
      <c r="AC385" s="80"/>
    </row>
    <row r="386" spans="1:68" ht="27" customHeight="1">
      <c r="A386" s="63" t="s">
        <v>610</v>
      </c>
      <c r="B386" s="63" t="s">
        <v>611</v>
      </c>
      <c r="C386" s="36">
        <v>4301060439</v>
      </c>
      <c r="D386" s="615">
        <v>4607091384673</v>
      </c>
      <c r="E386" s="61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69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17"/>
      <c r="R386" s="617"/>
      <c r="S386" s="617"/>
      <c r="T386" s="61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604"/>
      <c r="B387" s="604"/>
      <c r="C387" s="604"/>
      <c r="D387" s="604"/>
      <c r="E387" s="604"/>
      <c r="F387" s="604"/>
      <c r="G387" s="604"/>
      <c r="H387" s="604"/>
      <c r="I387" s="604"/>
      <c r="J387" s="604"/>
      <c r="K387" s="604"/>
      <c r="L387" s="604"/>
      <c r="M387" s="604"/>
      <c r="N387" s="604"/>
      <c r="O387" s="612"/>
      <c r="P387" s="609" t="s">
        <v>40</v>
      </c>
      <c r="Q387" s="610"/>
      <c r="R387" s="610"/>
      <c r="S387" s="610"/>
      <c r="T387" s="610"/>
      <c r="U387" s="610"/>
      <c r="V387" s="611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>
      <c r="A388" s="604"/>
      <c r="B388" s="604"/>
      <c r="C388" s="604"/>
      <c r="D388" s="604"/>
      <c r="E388" s="604"/>
      <c r="F388" s="604"/>
      <c r="G388" s="604"/>
      <c r="H388" s="604"/>
      <c r="I388" s="604"/>
      <c r="J388" s="604"/>
      <c r="K388" s="604"/>
      <c r="L388" s="604"/>
      <c r="M388" s="604"/>
      <c r="N388" s="604"/>
      <c r="O388" s="612"/>
      <c r="P388" s="609" t="s">
        <v>40</v>
      </c>
      <c r="Q388" s="610"/>
      <c r="R388" s="610"/>
      <c r="S388" s="610"/>
      <c r="T388" s="610"/>
      <c r="U388" s="610"/>
      <c r="V388" s="611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>
      <c r="A389" s="613" t="s">
        <v>613</v>
      </c>
      <c r="B389" s="613"/>
      <c r="C389" s="613"/>
      <c r="D389" s="613"/>
      <c r="E389" s="613"/>
      <c r="F389" s="613"/>
      <c r="G389" s="613"/>
      <c r="H389" s="613"/>
      <c r="I389" s="613"/>
      <c r="J389" s="613"/>
      <c r="K389" s="613"/>
      <c r="L389" s="613"/>
      <c r="M389" s="613"/>
      <c r="N389" s="613"/>
      <c r="O389" s="613"/>
      <c r="P389" s="613"/>
      <c r="Q389" s="613"/>
      <c r="R389" s="613"/>
      <c r="S389" s="613"/>
      <c r="T389" s="613"/>
      <c r="U389" s="613"/>
      <c r="V389" s="613"/>
      <c r="W389" s="613"/>
      <c r="X389" s="613"/>
      <c r="Y389" s="613"/>
      <c r="Z389" s="613"/>
      <c r="AA389" s="65"/>
      <c r="AB389" s="65"/>
      <c r="AC389" s="79"/>
    </row>
    <row r="390" spans="1:68" ht="14.25" customHeight="1">
      <c r="A390" s="614" t="s">
        <v>113</v>
      </c>
      <c r="B390" s="614"/>
      <c r="C390" s="614"/>
      <c r="D390" s="614"/>
      <c r="E390" s="614"/>
      <c r="F390" s="614"/>
      <c r="G390" s="614"/>
      <c r="H390" s="614"/>
      <c r="I390" s="614"/>
      <c r="J390" s="614"/>
      <c r="K390" s="614"/>
      <c r="L390" s="614"/>
      <c r="M390" s="614"/>
      <c r="N390" s="614"/>
      <c r="O390" s="614"/>
      <c r="P390" s="614"/>
      <c r="Q390" s="614"/>
      <c r="R390" s="614"/>
      <c r="S390" s="614"/>
      <c r="T390" s="614"/>
      <c r="U390" s="614"/>
      <c r="V390" s="614"/>
      <c r="W390" s="614"/>
      <c r="X390" s="614"/>
      <c r="Y390" s="614"/>
      <c r="Z390" s="614"/>
      <c r="AA390" s="66"/>
      <c r="AB390" s="66"/>
      <c r="AC390" s="80"/>
    </row>
    <row r="391" spans="1:68" ht="37.5" customHeight="1">
      <c r="A391" s="63" t="s">
        <v>614</v>
      </c>
      <c r="B391" s="63" t="s">
        <v>615</v>
      </c>
      <c r="C391" s="36">
        <v>4301011873</v>
      </c>
      <c r="D391" s="615">
        <v>4680115881907</v>
      </c>
      <c r="E391" s="615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6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17"/>
      <c r="R391" s="617"/>
      <c r="S391" s="617"/>
      <c r="T391" s="61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>
      <c r="A392" s="63" t="s">
        <v>617</v>
      </c>
      <c r="B392" s="63" t="s">
        <v>618</v>
      </c>
      <c r="C392" s="36">
        <v>4301011874</v>
      </c>
      <c r="D392" s="615">
        <v>4680115884892</v>
      </c>
      <c r="E392" s="615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69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17"/>
      <c r="R392" s="617"/>
      <c r="S392" s="617"/>
      <c r="T392" s="61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>
      <c r="A393" s="63" t="s">
        <v>620</v>
      </c>
      <c r="B393" s="63" t="s">
        <v>621</v>
      </c>
      <c r="C393" s="36">
        <v>4301011875</v>
      </c>
      <c r="D393" s="615">
        <v>4680115884885</v>
      </c>
      <c r="E393" s="615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6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17"/>
      <c r="R393" s="617"/>
      <c r="S393" s="617"/>
      <c r="T393" s="61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>
      <c r="A394" s="63" t="s">
        <v>622</v>
      </c>
      <c r="B394" s="63" t="s">
        <v>623</v>
      </c>
      <c r="C394" s="36">
        <v>4301011871</v>
      </c>
      <c r="D394" s="615">
        <v>4680115884908</v>
      </c>
      <c r="E394" s="615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6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17"/>
      <c r="R394" s="617"/>
      <c r="S394" s="617"/>
      <c r="T394" s="61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>
      <c r="A395" s="604"/>
      <c r="B395" s="604"/>
      <c r="C395" s="604"/>
      <c r="D395" s="604"/>
      <c r="E395" s="604"/>
      <c r="F395" s="604"/>
      <c r="G395" s="604"/>
      <c r="H395" s="604"/>
      <c r="I395" s="604"/>
      <c r="J395" s="604"/>
      <c r="K395" s="604"/>
      <c r="L395" s="604"/>
      <c r="M395" s="604"/>
      <c r="N395" s="604"/>
      <c r="O395" s="612"/>
      <c r="P395" s="609" t="s">
        <v>40</v>
      </c>
      <c r="Q395" s="610"/>
      <c r="R395" s="610"/>
      <c r="S395" s="610"/>
      <c r="T395" s="610"/>
      <c r="U395" s="610"/>
      <c r="V395" s="611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>
      <c r="A396" s="604"/>
      <c r="B396" s="604"/>
      <c r="C396" s="604"/>
      <c r="D396" s="604"/>
      <c r="E396" s="604"/>
      <c r="F396" s="604"/>
      <c r="G396" s="604"/>
      <c r="H396" s="604"/>
      <c r="I396" s="604"/>
      <c r="J396" s="604"/>
      <c r="K396" s="604"/>
      <c r="L396" s="604"/>
      <c r="M396" s="604"/>
      <c r="N396" s="604"/>
      <c r="O396" s="612"/>
      <c r="P396" s="609" t="s">
        <v>40</v>
      </c>
      <c r="Q396" s="610"/>
      <c r="R396" s="610"/>
      <c r="S396" s="610"/>
      <c r="T396" s="610"/>
      <c r="U396" s="610"/>
      <c r="V396" s="611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>
      <c r="A397" s="614" t="s">
        <v>78</v>
      </c>
      <c r="B397" s="614"/>
      <c r="C397" s="614"/>
      <c r="D397" s="614"/>
      <c r="E397" s="614"/>
      <c r="F397" s="614"/>
      <c r="G397" s="614"/>
      <c r="H397" s="614"/>
      <c r="I397" s="614"/>
      <c r="J397" s="614"/>
      <c r="K397" s="614"/>
      <c r="L397" s="614"/>
      <c r="M397" s="614"/>
      <c r="N397" s="614"/>
      <c r="O397" s="614"/>
      <c r="P397" s="614"/>
      <c r="Q397" s="614"/>
      <c r="R397" s="614"/>
      <c r="S397" s="614"/>
      <c r="T397" s="614"/>
      <c r="U397" s="614"/>
      <c r="V397" s="614"/>
      <c r="W397" s="614"/>
      <c r="X397" s="614"/>
      <c r="Y397" s="614"/>
      <c r="Z397" s="614"/>
      <c r="AA397" s="66"/>
      <c r="AB397" s="66"/>
      <c r="AC397" s="80"/>
    </row>
    <row r="398" spans="1:68" ht="27" customHeight="1">
      <c r="A398" s="63" t="s">
        <v>624</v>
      </c>
      <c r="B398" s="63" t="s">
        <v>625</v>
      </c>
      <c r="C398" s="36">
        <v>4301031303</v>
      </c>
      <c r="D398" s="615">
        <v>4607091384802</v>
      </c>
      <c r="E398" s="615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6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17"/>
      <c r="R398" s="617"/>
      <c r="S398" s="617"/>
      <c r="T398" s="61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>
      <c r="A399" s="604"/>
      <c r="B399" s="604"/>
      <c r="C399" s="604"/>
      <c r="D399" s="604"/>
      <c r="E399" s="604"/>
      <c r="F399" s="604"/>
      <c r="G399" s="604"/>
      <c r="H399" s="604"/>
      <c r="I399" s="604"/>
      <c r="J399" s="604"/>
      <c r="K399" s="604"/>
      <c r="L399" s="604"/>
      <c r="M399" s="604"/>
      <c r="N399" s="604"/>
      <c r="O399" s="612"/>
      <c r="P399" s="609" t="s">
        <v>40</v>
      </c>
      <c r="Q399" s="610"/>
      <c r="R399" s="610"/>
      <c r="S399" s="610"/>
      <c r="T399" s="610"/>
      <c r="U399" s="610"/>
      <c r="V399" s="611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>
      <c r="A400" s="604"/>
      <c r="B400" s="604"/>
      <c r="C400" s="604"/>
      <c r="D400" s="604"/>
      <c r="E400" s="604"/>
      <c r="F400" s="604"/>
      <c r="G400" s="604"/>
      <c r="H400" s="604"/>
      <c r="I400" s="604"/>
      <c r="J400" s="604"/>
      <c r="K400" s="604"/>
      <c r="L400" s="604"/>
      <c r="M400" s="604"/>
      <c r="N400" s="604"/>
      <c r="O400" s="612"/>
      <c r="P400" s="609" t="s">
        <v>40</v>
      </c>
      <c r="Q400" s="610"/>
      <c r="R400" s="610"/>
      <c r="S400" s="610"/>
      <c r="T400" s="610"/>
      <c r="U400" s="610"/>
      <c r="V400" s="611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>
      <c r="A401" s="614" t="s">
        <v>85</v>
      </c>
      <c r="B401" s="614"/>
      <c r="C401" s="614"/>
      <c r="D401" s="614"/>
      <c r="E401" s="614"/>
      <c r="F401" s="614"/>
      <c r="G401" s="614"/>
      <c r="H401" s="614"/>
      <c r="I401" s="614"/>
      <c r="J401" s="614"/>
      <c r="K401" s="614"/>
      <c r="L401" s="614"/>
      <c r="M401" s="614"/>
      <c r="N401" s="614"/>
      <c r="O401" s="614"/>
      <c r="P401" s="614"/>
      <c r="Q401" s="614"/>
      <c r="R401" s="614"/>
      <c r="S401" s="614"/>
      <c r="T401" s="614"/>
      <c r="U401" s="614"/>
      <c r="V401" s="614"/>
      <c r="W401" s="614"/>
      <c r="X401" s="614"/>
      <c r="Y401" s="614"/>
      <c r="Z401" s="614"/>
      <c r="AA401" s="66"/>
      <c r="AB401" s="66"/>
      <c r="AC401" s="80"/>
    </row>
    <row r="402" spans="1:68" ht="27" customHeight="1">
      <c r="A402" s="63" t="s">
        <v>627</v>
      </c>
      <c r="B402" s="63" t="s">
        <v>628</v>
      </c>
      <c r="C402" s="36">
        <v>4301051899</v>
      </c>
      <c r="D402" s="615">
        <v>4607091384246</v>
      </c>
      <c r="E402" s="615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68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17"/>
      <c r="R402" s="617"/>
      <c r="S402" s="617"/>
      <c r="T402" s="61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>
      <c r="A403" s="63" t="s">
        <v>630</v>
      </c>
      <c r="B403" s="63" t="s">
        <v>631</v>
      </c>
      <c r="C403" s="36">
        <v>4301051901</v>
      </c>
      <c r="D403" s="615">
        <v>4680115881976</v>
      </c>
      <c r="E403" s="615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685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17"/>
      <c r="R403" s="617"/>
      <c r="S403" s="617"/>
      <c r="T403" s="61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>
      <c r="A404" s="63" t="s">
        <v>633</v>
      </c>
      <c r="B404" s="63" t="s">
        <v>634</v>
      </c>
      <c r="C404" s="36">
        <v>4301051660</v>
      </c>
      <c r="D404" s="615">
        <v>4607091384253</v>
      </c>
      <c r="E404" s="615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6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17"/>
      <c r="R404" s="617"/>
      <c r="S404" s="617"/>
      <c r="T404" s="61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>
      <c r="A405" s="604"/>
      <c r="B405" s="604"/>
      <c r="C405" s="604"/>
      <c r="D405" s="604"/>
      <c r="E405" s="604"/>
      <c r="F405" s="604"/>
      <c r="G405" s="604"/>
      <c r="H405" s="604"/>
      <c r="I405" s="604"/>
      <c r="J405" s="604"/>
      <c r="K405" s="604"/>
      <c r="L405" s="604"/>
      <c r="M405" s="604"/>
      <c r="N405" s="604"/>
      <c r="O405" s="612"/>
      <c r="P405" s="609" t="s">
        <v>40</v>
      </c>
      <c r="Q405" s="610"/>
      <c r="R405" s="610"/>
      <c r="S405" s="610"/>
      <c r="T405" s="610"/>
      <c r="U405" s="610"/>
      <c r="V405" s="611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>
      <c r="A406" s="604"/>
      <c r="B406" s="604"/>
      <c r="C406" s="604"/>
      <c r="D406" s="604"/>
      <c r="E406" s="604"/>
      <c r="F406" s="604"/>
      <c r="G406" s="604"/>
      <c r="H406" s="604"/>
      <c r="I406" s="604"/>
      <c r="J406" s="604"/>
      <c r="K406" s="604"/>
      <c r="L406" s="604"/>
      <c r="M406" s="604"/>
      <c r="N406" s="604"/>
      <c r="O406" s="612"/>
      <c r="P406" s="609" t="s">
        <v>40</v>
      </c>
      <c r="Q406" s="610"/>
      <c r="R406" s="610"/>
      <c r="S406" s="610"/>
      <c r="T406" s="610"/>
      <c r="U406" s="610"/>
      <c r="V406" s="611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>
      <c r="A407" s="614" t="s">
        <v>189</v>
      </c>
      <c r="B407" s="614"/>
      <c r="C407" s="614"/>
      <c r="D407" s="614"/>
      <c r="E407" s="614"/>
      <c r="F407" s="614"/>
      <c r="G407" s="614"/>
      <c r="H407" s="614"/>
      <c r="I407" s="614"/>
      <c r="J407" s="614"/>
      <c r="K407" s="614"/>
      <c r="L407" s="614"/>
      <c r="M407" s="614"/>
      <c r="N407" s="614"/>
      <c r="O407" s="614"/>
      <c r="P407" s="614"/>
      <c r="Q407" s="614"/>
      <c r="R407" s="614"/>
      <c r="S407" s="614"/>
      <c r="T407" s="614"/>
      <c r="U407" s="614"/>
      <c r="V407" s="614"/>
      <c r="W407" s="614"/>
      <c r="X407" s="614"/>
      <c r="Y407" s="614"/>
      <c r="Z407" s="614"/>
      <c r="AA407" s="66"/>
      <c r="AB407" s="66"/>
      <c r="AC407" s="80"/>
    </row>
    <row r="408" spans="1:68" ht="27" customHeight="1">
      <c r="A408" s="63" t="s">
        <v>635</v>
      </c>
      <c r="B408" s="63" t="s">
        <v>636</v>
      </c>
      <c r="C408" s="36">
        <v>4301060441</v>
      </c>
      <c r="D408" s="615">
        <v>4607091389357</v>
      </c>
      <c r="E408" s="615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6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17"/>
      <c r="R408" s="617"/>
      <c r="S408" s="617"/>
      <c r="T408" s="61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604"/>
      <c r="B409" s="604"/>
      <c r="C409" s="604"/>
      <c r="D409" s="604"/>
      <c r="E409" s="604"/>
      <c r="F409" s="604"/>
      <c r="G409" s="604"/>
      <c r="H409" s="604"/>
      <c r="I409" s="604"/>
      <c r="J409" s="604"/>
      <c r="K409" s="604"/>
      <c r="L409" s="604"/>
      <c r="M409" s="604"/>
      <c r="N409" s="604"/>
      <c r="O409" s="612"/>
      <c r="P409" s="609" t="s">
        <v>40</v>
      </c>
      <c r="Q409" s="610"/>
      <c r="R409" s="610"/>
      <c r="S409" s="610"/>
      <c r="T409" s="610"/>
      <c r="U409" s="610"/>
      <c r="V409" s="611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604"/>
      <c r="B410" s="604"/>
      <c r="C410" s="604"/>
      <c r="D410" s="604"/>
      <c r="E410" s="604"/>
      <c r="F410" s="604"/>
      <c r="G410" s="604"/>
      <c r="H410" s="604"/>
      <c r="I410" s="604"/>
      <c r="J410" s="604"/>
      <c r="K410" s="604"/>
      <c r="L410" s="604"/>
      <c r="M410" s="604"/>
      <c r="N410" s="604"/>
      <c r="O410" s="612"/>
      <c r="P410" s="609" t="s">
        <v>40</v>
      </c>
      <c r="Q410" s="610"/>
      <c r="R410" s="610"/>
      <c r="S410" s="610"/>
      <c r="T410" s="610"/>
      <c r="U410" s="610"/>
      <c r="V410" s="611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>
      <c r="A411" s="631" t="s">
        <v>638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54"/>
      <c r="AB411" s="54"/>
      <c r="AC411" s="54"/>
    </row>
    <row r="412" spans="1:68" ht="16.5" customHeight="1">
      <c r="A412" s="613" t="s">
        <v>639</v>
      </c>
      <c r="B412" s="613"/>
      <c r="C412" s="613"/>
      <c r="D412" s="613"/>
      <c r="E412" s="613"/>
      <c r="F412" s="613"/>
      <c r="G412" s="613"/>
      <c r="H412" s="613"/>
      <c r="I412" s="613"/>
      <c r="J412" s="613"/>
      <c r="K412" s="613"/>
      <c r="L412" s="613"/>
      <c r="M412" s="613"/>
      <c r="N412" s="613"/>
      <c r="O412" s="613"/>
      <c r="P412" s="613"/>
      <c r="Q412" s="613"/>
      <c r="R412" s="613"/>
      <c r="S412" s="613"/>
      <c r="T412" s="613"/>
      <c r="U412" s="613"/>
      <c r="V412" s="613"/>
      <c r="W412" s="613"/>
      <c r="X412" s="613"/>
      <c r="Y412" s="613"/>
      <c r="Z412" s="613"/>
      <c r="AA412" s="65"/>
      <c r="AB412" s="65"/>
      <c r="AC412" s="79"/>
    </row>
    <row r="413" spans="1:68" ht="14.25" customHeight="1">
      <c r="A413" s="614" t="s">
        <v>78</v>
      </c>
      <c r="B413" s="614"/>
      <c r="C413" s="614"/>
      <c r="D413" s="614"/>
      <c r="E413" s="614"/>
      <c r="F413" s="614"/>
      <c r="G413" s="614"/>
      <c r="H413" s="614"/>
      <c r="I413" s="614"/>
      <c r="J413" s="614"/>
      <c r="K413" s="614"/>
      <c r="L413" s="614"/>
      <c r="M413" s="614"/>
      <c r="N413" s="614"/>
      <c r="O413" s="614"/>
      <c r="P413" s="614"/>
      <c r="Q413" s="614"/>
      <c r="R413" s="614"/>
      <c r="S413" s="614"/>
      <c r="T413" s="614"/>
      <c r="U413" s="614"/>
      <c r="V413" s="614"/>
      <c r="W413" s="614"/>
      <c r="X413" s="614"/>
      <c r="Y413" s="614"/>
      <c r="Z413" s="614"/>
      <c r="AA413" s="66"/>
      <c r="AB413" s="66"/>
      <c r="AC413" s="80"/>
    </row>
    <row r="414" spans="1:68" ht="27" customHeight="1">
      <c r="A414" s="63" t="s">
        <v>640</v>
      </c>
      <c r="B414" s="63" t="s">
        <v>641</v>
      </c>
      <c r="C414" s="36">
        <v>4301031405</v>
      </c>
      <c r="D414" s="615">
        <v>4680115886100</v>
      </c>
      <c r="E414" s="615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6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17"/>
      <c r="R414" s="617"/>
      <c r="S414" s="617"/>
      <c r="T414" s="618"/>
      <c r="U414" s="39" t="s">
        <v>45</v>
      </c>
      <c r="V414" s="39" t="s">
        <v>45</v>
      </c>
      <c r="W414" s="40" t="s">
        <v>0</v>
      </c>
      <c r="X414" s="58">
        <v>50</v>
      </c>
      <c r="Y414" s="55">
        <f t="shared" ref="Y414:Y423" si="62">IFERROR(IF(X414="",0,CEILING((X414/$H414),1)*$H414),"")</f>
        <v>54</v>
      </c>
      <c r="Z414" s="41">
        <f>IFERROR(IF(Y414=0,"",ROUNDUP(Y414/H414,0)*0.00902),"")</f>
        <v>9.0200000000000002E-2</v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51.944444444444443</v>
      </c>
      <c r="BN414" s="78">
        <f t="shared" ref="BN414:BN423" si="64">IFERROR(Y414*I414/H414,"0")</f>
        <v>56.099999999999994</v>
      </c>
      <c r="BO414" s="78">
        <f t="shared" ref="BO414:BO423" si="65">IFERROR(1/J414*(X414/H414),"0")</f>
        <v>7.0145903479236812E-2</v>
      </c>
      <c r="BP414" s="78">
        <f t="shared" ref="BP414:BP423" si="66">IFERROR(1/J414*(Y414/H414),"0")</f>
        <v>7.575757575757576E-2</v>
      </c>
    </row>
    <row r="415" spans="1:68" ht="27" customHeight="1">
      <c r="A415" s="63" t="s">
        <v>643</v>
      </c>
      <c r="B415" s="63" t="s">
        <v>644</v>
      </c>
      <c r="C415" s="36">
        <v>4301031382</v>
      </c>
      <c r="D415" s="615">
        <v>4680115886117</v>
      </c>
      <c r="E415" s="615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6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17"/>
      <c r="R415" s="617"/>
      <c r="S415" s="617"/>
      <c r="T415" s="618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>
      <c r="A416" s="63" t="s">
        <v>643</v>
      </c>
      <c r="B416" s="63" t="s">
        <v>646</v>
      </c>
      <c r="C416" s="36">
        <v>4301031406</v>
      </c>
      <c r="D416" s="615">
        <v>4680115886117</v>
      </c>
      <c r="E416" s="615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6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17"/>
      <c r="R416" s="617"/>
      <c r="S416" s="617"/>
      <c r="T416" s="618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>
      <c r="A417" s="63" t="s">
        <v>647</v>
      </c>
      <c r="B417" s="63" t="s">
        <v>648</v>
      </c>
      <c r="C417" s="36">
        <v>4301031402</v>
      </c>
      <c r="D417" s="615">
        <v>4680115886124</v>
      </c>
      <c r="E417" s="615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17"/>
      <c r="R417" s="617"/>
      <c r="S417" s="617"/>
      <c r="T417" s="618"/>
      <c r="U417" s="39" t="s">
        <v>45</v>
      </c>
      <c r="V417" s="39" t="s">
        <v>45</v>
      </c>
      <c r="W417" s="40" t="s">
        <v>0</v>
      </c>
      <c r="X417" s="58">
        <v>50</v>
      </c>
      <c r="Y417" s="55">
        <f t="shared" si="62"/>
        <v>54</v>
      </c>
      <c r="Z417" s="41">
        <f>IFERROR(IF(Y417=0,"",ROUNDUP(Y417/H417,0)*0.00902),"")</f>
        <v>9.0200000000000002E-2</v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51.944444444444443</v>
      </c>
      <c r="BN417" s="78">
        <f t="shared" si="64"/>
        <v>56.099999999999994</v>
      </c>
      <c r="BO417" s="78">
        <f t="shared" si="65"/>
        <v>7.0145903479236812E-2</v>
      </c>
      <c r="BP417" s="78">
        <f t="shared" si="66"/>
        <v>7.575757575757576E-2</v>
      </c>
    </row>
    <row r="418" spans="1:68" ht="27" customHeight="1">
      <c r="A418" s="63" t="s">
        <v>650</v>
      </c>
      <c r="B418" s="63" t="s">
        <v>651</v>
      </c>
      <c r="C418" s="36">
        <v>4301031366</v>
      </c>
      <c r="D418" s="615">
        <v>4680115883147</v>
      </c>
      <c r="E418" s="615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17"/>
      <c r="R418" s="617"/>
      <c r="S418" s="617"/>
      <c r="T418" s="61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>
      <c r="A419" s="63" t="s">
        <v>652</v>
      </c>
      <c r="B419" s="63" t="s">
        <v>653</v>
      </c>
      <c r="C419" s="36">
        <v>4301031362</v>
      </c>
      <c r="D419" s="615">
        <v>4607091384338</v>
      </c>
      <c r="E419" s="615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17"/>
      <c r="R419" s="617"/>
      <c r="S419" s="617"/>
      <c r="T419" s="61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>
      <c r="A420" s="63" t="s">
        <v>654</v>
      </c>
      <c r="B420" s="63" t="s">
        <v>655</v>
      </c>
      <c r="C420" s="36">
        <v>4301031361</v>
      </c>
      <c r="D420" s="615">
        <v>4607091389524</v>
      </c>
      <c r="E420" s="615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17"/>
      <c r="R420" s="617"/>
      <c r="S420" s="617"/>
      <c r="T420" s="61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>
      <c r="A421" s="63" t="s">
        <v>657</v>
      </c>
      <c r="B421" s="63" t="s">
        <v>658</v>
      </c>
      <c r="C421" s="36">
        <v>4301031364</v>
      </c>
      <c r="D421" s="615">
        <v>4680115883161</v>
      </c>
      <c r="E421" s="61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7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17"/>
      <c r="R421" s="617"/>
      <c r="S421" s="617"/>
      <c r="T421" s="61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>
      <c r="A422" s="63" t="s">
        <v>660</v>
      </c>
      <c r="B422" s="63" t="s">
        <v>661</v>
      </c>
      <c r="C422" s="36">
        <v>4301031358</v>
      </c>
      <c r="D422" s="615">
        <v>4607091389531</v>
      </c>
      <c r="E422" s="61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17"/>
      <c r="R422" s="617"/>
      <c r="S422" s="617"/>
      <c r="T422" s="61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>
      <c r="A423" s="63" t="s">
        <v>663</v>
      </c>
      <c r="B423" s="63" t="s">
        <v>664</v>
      </c>
      <c r="C423" s="36">
        <v>4301031360</v>
      </c>
      <c r="D423" s="615">
        <v>4607091384345</v>
      </c>
      <c r="E423" s="615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17"/>
      <c r="R423" s="617"/>
      <c r="S423" s="617"/>
      <c r="T423" s="61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>
      <c r="A424" s="604"/>
      <c r="B424" s="604"/>
      <c r="C424" s="604"/>
      <c r="D424" s="604"/>
      <c r="E424" s="604"/>
      <c r="F424" s="604"/>
      <c r="G424" s="604"/>
      <c r="H424" s="604"/>
      <c r="I424" s="604"/>
      <c r="J424" s="604"/>
      <c r="K424" s="604"/>
      <c r="L424" s="604"/>
      <c r="M424" s="604"/>
      <c r="N424" s="604"/>
      <c r="O424" s="612"/>
      <c r="P424" s="609" t="s">
        <v>40</v>
      </c>
      <c r="Q424" s="610"/>
      <c r="R424" s="610"/>
      <c r="S424" s="610"/>
      <c r="T424" s="610"/>
      <c r="U424" s="610"/>
      <c r="V424" s="611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18.518518518518519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20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0.1804</v>
      </c>
      <c r="AA424" s="67"/>
      <c r="AB424" s="67"/>
      <c r="AC424" s="67"/>
    </row>
    <row r="425" spans="1:68">
      <c r="A425" s="604"/>
      <c r="B425" s="604"/>
      <c r="C425" s="604"/>
      <c r="D425" s="604"/>
      <c r="E425" s="604"/>
      <c r="F425" s="604"/>
      <c r="G425" s="604"/>
      <c r="H425" s="604"/>
      <c r="I425" s="604"/>
      <c r="J425" s="604"/>
      <c r="K425" s="604"/>
      <c r="L425" s="604"/>
      <c r="M425" s="604"/>
      <c r="N425" s="604"/>
      <c r="O425" s="612"/>
      <c r="P425" s="609" t="s">
        <v>40</v>
      </c>
      <c r="Q425" s="610"/>
      <c r="R425" s="610"/>
      <c r="S425" s="610"/>
      <c r="T425" s="610"/>
      <c r="U425" s="610"/>
      <c r="V425" s="611"/>
      <c r="W425" s="42" t="s">
        <v>0</v>
      </c>
      <c r="X425" s="43">
        <f>IFERROR(SUM(X414:X423),"0")</f>
        <v>100</v>
      </c>
      <c r="Y425" s="43">
        <f>IFERROR(SUM(Y414:Y423),"0")</f>
        <v>108</v>
      </c>
      <c r="Z425" s="42"/>
      <c r="AA425" s="67"/>
      <c r="AB425" s="67"/>
      <c r="AC425" s="67"/>
    </row>
    <row r="426" spans="1:68" ht="14.25" customHeight="1">
      <c r="A426" s="614" t="s">
        <v>85</v>
      </c>
      <c r="B426" s="614"/>
      <c r="C426" s="614"/>
      <c r="D426" s="614"/>
      <c r="E426" s="614"/>
      <c r="F426" s="614"/>
      <c r="G426" s="614"/>
      <c r="H426" s="614"/>
      <c r="I426" s="614"/>
      <c r="J426" s="614"/>
      <c r="K426" s="614"/>
      <c r="L426" s="614"/>
      <c r="M426" s="614"/>
      <c r="N426" s="614"/>
      <c r="O426" s="614"/>
      <c r="P426" s="614"/>
      <c r="Q426" s="614"/>
      <c r="R426" s="614"/>
      <c r="S426" s="614"/>
      <c r="T426" s="614"/>
      <c r="U426" s="614"/>
      <c r="V426" s="614"/>
      <c r="W426" s="614"/>
      <c r="X426" s="614"/>
      <c r="Y426" s="614"/>
      <c r="Z426" s="614"/>
      <c r="AA426" s="66"/>
      <c r="AB426" s="66"/>
      <c r="AC426" s="80"/>
    </row>
    <row r="427" spans="1:68" ht="27" customHeight="1">
      <c r="A427" s="63" t="s">
        <v>665</v>
      </c>
      <c r="B427" s="63" t="s">
        <v>666</v>
      </c>
      <c r="C427" s="36">
        <v>4301051284</v>
      </c>
      <c r="D427" s="615">
        <v>4607091384352</v>
      </c>
      <c r="E427" s="615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17"/>
      <c r="R427" s="617"/>
      <c r="S427" s="617"/>
      <c r="T427" s="61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>
      <c r="A428" s="63" t="s">
        <v>668</v>
      </c>
      <c r="B428" s="63" t="s">
        <v>669</v>
      </c>
      <c r="C428" s="36">
        <v>4301051431</v>
      </c>
      <c r="D428" s="615">
        <v>4607091389654</v>
      </c>
      <c r="E428" s="615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17"/>
      <c r="R428" s="617"/>
      <c r="S428" s="617"/>
      <c r="T428" s="618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604"/>
      <c r="B429" s="604"/>
      <c r="C429" s="604"/>
      <c r="D429" s="604"/>
      <c r="E429" s="604"/>
      <c r="F429" s="604"/>
      <c r="G429" s="604"/>
      <c r="H429" s="604"/>
      <c r="I429" s="604"/>
      <c r="J429" s="604"/>
      <c r="K429" s="604"/>
      <c r="L429" s="604"/>
      <c r="M429" s="604"/>
      <c r="N429" s="604"/>
      <c r="O429" s="612"/>
      <c r="P429" s="609" t="s">
        <v>40</v>
      </c>
      <c r="Q429" s="610"/>
      <c r="R429" s="610"/>
      <c r="S429" s="610"/>
      <c r="T429" s="610"/>
      <c r="U429" s="610"/>
      <c r="V429" s="611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>
      <c r="A430" s="604"/>
      <c r="B430" s="604"/>
      <c r="C430" s="604"/>
      <c r="D430" s="604"/>
      <c r="E430" s="604"/>
      <c r="F430" s="604"/>
      <c r="G430" s="604"/>
      <c r="H430" s="604"/>
      <c r="I430" s="604"/>
      <c r="J430" s="604"/>
      <c r="K430" s="604"/>
      <c r="L430" s="604"/>
      <c r="M430" s="604"/>
      <c r="N430" s="604"/>
      <c r="O430" s="612"/>
      <c r="P430" s="609" t="s">
        <v>40</v>
      </c>
      <c r="Q430" s="610"/>
      <c r="R430" s="610"/>
      <c r="S430" s="610"/>
      <c r="T430" s="610"/>
      <c r="U430" s="610"/>
      <c r="V430" s="611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>
      <c r="A431" s="613" t="s">
        <v>671</v>
      </c>
      <c r="B431" s="613"/>
      <c r="C431" s="613"/>
      <c r="D431" s="613"/>
      <c r="E431" s="613"/>
      <c r="F431" s="613"/>
      <c r="G431" s="613"/>
      <c r="H431" s="613"/>
      <c r="I431" s="613"/>
      <c r="J431" s="613"/>
      <c r="K431" s="613"/>
      <c r="L431" s="613"/>
      <c r="M431" s="613"/>
      <c r="N431" s="613"/>
      <c r="O431" s="613"/>
      <c r="P431" s="613"/>
      <c r="Q431" s="613"/>
      <c r="R431" s="613"/>
      <c r="S431" s="613"/>
      <c r="T431" s="613"/>
      <c r="U431" s="613"/>
      <c r="V431" s="613"/>
      <c r="W431" s="613"/>
      <c r="X431" s="613"/>
      <c r="Y431" s="613"/>
      <c r="Z431" s="613"/>
      <c r="AA431" s="65"/>
      <c r="AB431" s="65"/>
      <c r="AC431" s="79"/>
    </row>
    <row r="432" spans="1:68" ht="14.25" customHeight="1">
      <c r="A432" s="614" t="s">
        <v>154</v>
      </c>
      <c r="B432" s="614"/>
      <c r="C432" s="614"/>
      <c r="D432" s="614"/>
      <c r="E432" s="614"/>
      <c r="F432" s="614"/>
      <c r="G432" s="614"/>
      <c r="H432" s="614"/>
      <c r="I432" s="614"/>
      <c r="J432" s="614"/>
      <c r="K432" s="614"/>
      <c r="L432" s="614"/>
      <c r="M432" s="614"/>
      <c r="N432" s="614"/>
      <c r="O432" s="614"/>
      <c r="P432" s="614"/>
      <c r="Q432" s="614"/>
      <c r="R432" s="614"/>
      <c r="S432" s="614"/>
      <c r="T432" s="614"/>
      <c r="U432" s="614"/>
      <c r="V432" s="614"/>
      <c r="W432" s="614"/>
      <c r="X432" s="614"/>
      <c r="Y432" s="614"/>
      <c r="Z432" s="614"/>
      <c r="AA432" s="66"/>
      <c r="AB432" s="66"/>
      <c r="AC432" s="80"/>
    </row>
    <row r="433" spans="1:68" ht="27" customHeight="1">
      <c r="A433" s="63" t="s">
        <v>672</v>
      </c>
      <c r="B433" s="63" t="s">
        <v>673</v>
      </c>
      <c r="C433" s="36">
        <v>4301020319</v>
      </c>
      <c r="D433" s="615">
        <v>4680115885240</v>
      </c>
      <c r="E433" s="615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17"/>
      <c r="R433" s="617"/>
      <c r="S433" s="617"/>
      <c r="T433" s="61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>
      <c r="A434" s="63" t="s">
        <v>675</v>
      </c>
      <c r="B434" s="63" t="s">
        <v>676</v>
      </c>
      <c r="C434" s="36">
        <v>4301020315</v>
      </c>
      <c r="D434" s="615">
        <v>4607091389364</v>
      </c>
      <c r="E434" s="615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6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17"/>
      <c r="R434" s="617"/>
      <c r="S434" s="617"/>
      <c r="T434" s="61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604"/>
      <c r="B435" s="604"/>
      <c r="C435" s="604"/>
      <c r="D435" s="604"/>
      <c r="E435" s="604"/>
      <c r="F435" s="604"/>
      <c r="G435" s="604"/>
      <c r="H435" s="604"/>
      <c r="I435" s="604"/>
      <c r="J435" s="604"/>
      <c r="K435" s="604"/>
      <c r="L435" s="604"/>
      <c r="M435" s="604"/>
      <c r="N435" s="604"/>
      <c r="O435" s="612"/>
      <c r="P435" s="609" t="s">
        <v>40</v>
      </c>
      <c r="Q435" s="610"/>
      <c r="R435" s="610"/>
      <c r="S435" s="610"/>
      <c r="T435" s="610"/>
      <c r="U435" s="610"/>
      <c r="V435" s="61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>
      <c r="A436" s="604"/>
      <c r="B436" s="604"/>
      <c r="C436" s="604"/>
      <c r="D436" s="604"/>
      <c r="E436" s="604"/>
      <c r="F436" s="604"/>
      <c r="G436" s="604"/>
      <c r="H436" s="604"/>
      <c r="I436" s="604"/>
      <c r="J436" s="604"/>
      <c r="K436" s="604"/>
      <c r="L436" s="604"/>
      <c r="M436" s="604"/>
      <c r="N436" s="604"/>
      <c r="O436" s="612"/>
      <c r="P436" s="609" t="s">
        <v>40</v>
      </c>
      <c r="Q436" s="610"/>
      <c r="R436" s="610"/>
      <c r="S436" s="610"/>
      <c r="T436" s="610"/>
      <c r="U436" s="610"/>
      <c r="V436" s="61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>
      <c r="A437" s="614" t="s">
        <v>78</v>
      </c>
      <c r="B437" s="614"/>
      <c r="C437" s="614"/>
      <c r="D437" s="614"/>
      <c r="E437" s="614"/>
      <c r="F437" s="614"/>
      <c r="G437" s="614"/>
      <c r="H437" s="614"/>
      <c r="I437" s="614"/>
      <c r="J437" s="614"/>
      <c r="K437" s="614"/>
      <c r="L437" s="614"/>
      <c r="M437" s="614"/>
      <c r="N437" s="614"/>
      <c r="O437" s="614"/>
      <c r="P437" s="614"/>
      <c r="Q437" s="614"/>
      <c r="R437" s="614"/>
      <c r="S437" s="614"/>
      <c r="T437" s="614"/>
      <c r="U437" s="614"/>
      <c r="V437" s="614"/>
      <c r="W437" s="614"/>
      <c r="X437" s="614"/>
      <c r="Y437" s="614"/>
      <c r="Z437" s="614"/>
      <c r="AA437" s="66"/>
      <c r="AB437" s="66"/>
      <c r="AC437" s="80"/>
    </row>
    <row r="438" spans="1:68" ht="27" customHeight="1">
      <c r="A438" s="63" t="s">
        <v>678</v>
      </c>
      <c r="B438" s="63" t="s">
        <v>679</v>
      </c>
      <c r="C438" s="36">
        <v>4301031403</v>
      </c>
      <c r="D438" s="615">
        <v>4680115886094</v>
      </c>
      <c r="E438" s="615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17"/>
      <c r="R438" s="617"/>
      <c r="S438" s="617"/>
      <c r="T438" s="61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>
      <c r="A439" s="63" t="s">
        <v>681</v>
      </c>
      <c r="B439" s="63" t="s">
        <v>682</v>
      </c>
      <c r="C439" s="36">
        <v>4301031363</v>
      </c>
      <c r="D439" s="615">
        <v>4607091389425</v>
      </c>
      <c r="E439" s="615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6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17"/>
      <c r="R439" s="617"/>
      <c r="S439" s="617"/>
      <c r="T439" s="61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>
      <c r="A440" s="63" t="s">
        <v>684</v>
      </c>
      <c r="B440" s="63" t="s">
        <v>685</v>
      </c>
      <c r="C440" s="36">
        <v>4301031373</v>
      </c>
      <c r="D440" s="615">
        <v>4680115880771</v>
      </c>
      <c r="E440" s="615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66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17"/>
      <c r="R440" s="617"/>
      <c r="S440" s="617"/>
      <c r="T440" s="61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>
      <c r="A441" s="63" t="s">
        <v>687</v>
      </c>
      <c r="B441" s="63" t="s">
        <v>688</v>
      </c>
      <c r="C441" s="36">
        <v>4301031359</v>
      </c>
      <c r="D441" s="615">
        <v>4607091389500</v>
      </c>
      <c r="E441" s="61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17"/>
      <c r="R441" s="617"/>
      <c r="S441" s="617"/>
      <c r="T441" s="61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>
      <c r="A442" s="604"/>
      <c r="B442" s="604"/>
      <c r="C442" s="604"/>
      <c r="D442" s="604"/>
      <c r="E442" s="604"/>
      <c r="F442" s="604"/>
      <c r="G442" s="604"/>
      <c r="H442" s="604"/>
      <c r="I442" s="604"/>
      <c r="J442" s="604"/>
      <c r="K442" s="604"/>
      <c r="L442" s="604"/>
      <c r="M442" s="604"/>
      <c r="N442" s="604"/>
      <c r="O442" s="612"/>
      <c r="P442" s="609" t="s">
        <v>40</v>
      </c>
      <c r="Q442" s="610"/>
      <c r="R442" s="610"/>
      <c r="S442" s="610"/>
      <c r="T442" s="610"/>
      <c r="U442" s="610"/>
      <c r="V442" s="611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>
      <c r="A443" s="604"/>
      <c r="B443" s="604"/>
      <c r="C443" s="604"/>
      <c r="D443" s="604"/>
      <c r="E443" s="604"/>
      <c r="F443" s="604"/>
      <c r="G443" s="604"/>
      <c r="H443" s="604"/>
      <c r="I443" s="604"/>
      <c r="J443" s="604"/>
      <c r="K443" s="604"/>
      <c r="L443" s="604"/>
      <c r="M443" s="604"/>
      <c r="N443" s="604"/>
      <c r="O443" s="612"/>
      <c r="P443" s="609" t="s">
        <v>40</v>
      </c>
      <c r="Q443" s="610"/>
      <c r="R443" s="610"/>
      <c r="S443" s="610"/>
      <c r="T443" s="610"/>
      <c r="U443" s="610"/>
      <c r="V443" s="611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>
      <c r="A444" s="613" t="s">
        <v>689</v>
      </c>
      <c r="B444" s="613"/>
      <c r="C444" s="613"/>
      <c r="D444" s="613"/>
      <c r="E444" s="613"/>
      <c r="F444" s="613"/>
      <c r="G444" s="613"/>
      <c r="H444" s="613"/>
      <c r="I444" s="613"/>
      <c r="J444" s="613"/>
      <c r="K444" s="613"/>
      <c r="L444" s="613"/>
      <c r="M444" s="613"/>
      <c r="N444" s="613"/>
      <c r="O444" s="613"/>
      <c r="P444" s="613"/>
      <c r="Q444" s="613"/>
      <c r="R444" s="613"/>
      <c r="S444" s="613"/>
      <c r="T444" s="613"/>
      <c r="U444" s="613"/>
      <c r="V444" s="613"/>
      <c r="W444" s="613"/>
      <c r="X444" s="613"/>
      <c r="Y444" s="613"/>
      <c r="Z444" s="613"/>
      <c r="AA444" s="65"/>
      <c r="AB444" s="65"/>
      <c r="AC444" s="79"/>
    </row>
    <row r="445" spans="1:68" ht="14.25" customHeight="1">
      <c r="A445" s="614" t="s">
        <v>78</v>
      </c>
      <c r="B445" s="614"/>
      <c r="C445" s="614"/>
      <c r="D445" s="614"/>
      <c r="E445" s="614"/>
      <c r="F445" s="614"/>
      <c r="G445" s="614"/>
      <c r="H445" s="614"/>
      <c r="I445" s="614"/>
      <c r="J445" s="614"/>
      <c r="K445" s="614"/>
      <c r="L445" s="614"/>
      <c r="M445" s="614"/>
      <c r="N445" s="614"/>
      <c r="O445" s="614"/>
      <c r="P445" s="614"/>
      <c r="Q445" s="614"/>
      <c r="R445" s="614"/>
      <c r="S445" s="614"/>
      <c r="T445" s="614"/>
      <c r="U445" s="614"/>
      <c r="V445" s="614"/>
      <c r="W445" s="614"/>
      <c r="X445" s="614"/>
      <c r="Y445" s="614"/>
      <c r="Z445" s="614"/>
      <c r="AA445" s="66"/>
      <c r="AB445" s="66"/>
      <c r="AC445" s="80"/>
    </row>
    <row r="446" spans="1:68" ht="27" customHeight="1">
      <c r="A446" s="63" t="s">
        <v>690</v>
      </c>
      <c r="B446" s="63" t="s">
        <v>691</v>
      </c>
      <c r="C446" s="36">
        <v>4301031347</v>
      </c>
      <c r="D446" s="615">
        <v>4680115885110</v>
      </c>
      <c r="E446" s="615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66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17"/>
      <c r="R446" s="617"/>
      <c r="S446" s="617"/>
      <c r="T446" s="61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>
      <c r="A447" s="604"/>
      <c r="B447" s="604"/>
      <c r="C447" s="604"/>
      <c r="D447" s="604"/>
      <c r="E447" s="604"/>
      <c r="F447" s="604"/>
      <c r="G447" s="604"/>
      <c r="H447" s="604"/>
      <c r="I447" s="604"/>
      <c r="J447" s="604"/>
      <c r="K447" s="604"/>
      <c r="L447" s="604"/>
      <c r="M447" s="604"/>
      <c r="N447" s="604"/>
      <c r="O447" s="612"/>
      <c r="P447" s="609" t="s">
        <v>40</v>
      </c>
      <c r="Q447" s="610"/>
      <c r="R447" s="610"/>
      <c r="S447" s="610"/>
      <c r="T447" s="610"/>
      <c r="U447" s="610"/>
      <c r="V447" s="611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>
      <c r="A448" s="604"/>
      <c r="B448" s="604"/>
      <c r="C448" s="604"/>
      <c r="D448" s="604"/>
      <c r="E448" s="604"/>
      <c r="F448" s="604"/>
      <c r="G448" s="604"/>
      <c r="H448" s="604"/>
      <c r="I448" s="604"/>
      <c r="J448" s="604"/>
      <c r="K448" s="604"/>
      <c r="L448" s="604"/>
      <c r="M448" s="604"/>
      <c r="N448" s="604"/>
      <c r="O448" s="612"/>
      <c r="P448" s="609" t="s">
        <v>40</v>
      </c>
      <c r="Q448" s="610"/>
      <c r="R448" s="610"/>
      <c r="S448" s="610"/>
      <c r="T448" s="610"/>
      <c r="U448" s="610"/>
      <c r="V448" s="611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>
      <c r="A449" s="613" t="s">
        <v>693</v>
      </c>
      <c r="B449" s="613"/>
      <c r="C449" s="613"/>
      <c r="D449" s="613"/>
      <c r="E449" s="613"/>
      <c r="F449" s="613"/>
      <c r="G449" s="613"/>
      <c r="H449" s="613"/>
      <c r="I449" s="613"/>
      <c r="J449" s="613"/>
      <c r="K449" s="613"/>
      <c r="L449" s="613"/>
      <c r="M449" s="613"/>
      <c r="N449" s="613"/>
      <c r="O449" s="613"/>
      <c r="P449" s="613"/>
      <c r="Q449" s="613"/>
      <c r="R449" s="613"/>
      <c r="S449" s="613"/>
      <c r="T449" s="613"/>
      <c r="U449" s="613"/>
      <c r="V449" s="613"/>
      <c r="W449" s="613"/>
      <c r="X449" s="613"/>
      <c r="Y449" s="613"/>
      <c r="Z449" s="613"/>
      <c r="AA449" s="65"/>
      <c r="AB449" s="65"/>
      <c r="AC449" s="79"/>
    </row>
    <row r="450" spans="1:68" ht="14.25" customHeight="1">
      <c r="A450" s="614" t="s">
        <v>78</v>
      </c>
      <c r="B450" s="614"/>
      <c r="C450" s="614"/>
      <c r="D450" s="614"/>
      <c r="E450" s="614"/>
      <c r="F450" s="614"/>
      <c r="G450" s="614"/>
      <c r="H450" s="614"/>
      <c r="I450" s="614"/>
      <c r="J450" s="614"/>
      <c r="K450" s="614"/>
      <c r="L450" s="614"/>
      <c r="M450" s="614"/>
      <c r="N450" s="614"/>
      <c r="O450" s="614"/>
      <c r="P450" s="614"/>
      <c r="Q450" s="614"/>
      <c r="R450" s="614"/>
      <c r="S450" s="614"/>
      <c r="T450" s="614"/>
      <c r="U450" s="614"/>
      <c r="V450" s="614"/>
      <c r="W450" s="614"/>
      <c r="X450" s="614"/>
      <c r="Y450" s="614"/>
      <c r="Z450" s="614"/>
      <c r="AA450" s="66"/>
      <c r="AB450" s="66"/>
      <c r="AC450" s="80"/>
    </row>
    <row r="451" spans="1:68" ht="27" customHeight="1">
      <c r="A451" s="63" t="s">
        <v>694</v>
      </c>
      <c r="B451" s="63" t="s">
        <v>695</v>
      </c>
      <c r="C451" s="36">
        <v>4301031261</v>
      </c>
      <c r="D451" s="615">
        <v>4680115885103</v>
      </c>
      <c r="E451" s="615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6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17"/>
      <c r="R451" s="617"/>
      <c r="S451" s="617"/>
      <c r="T451" s="61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>
      <c r="A452" s="604"/>
      <c r="B452" s="604"/>
      <c r="C452" s="604"/>
      <c r="D452" s="604"/>
      <c r="E452" s="604"/>
      <c r="F452" s="604"/>
      <c r="G452" s="604"/>
      <c r="H452" s="604"/>
      <c r="I452" s="604"/>
      <c r="J452" s="604"/>
      <c r="K452" s="604"/>
      <c r="L452" s="604"/>
      <c r="M452" s="604"/>
      <c r="N452" s="604"/>
      <c r="O452" s="612"/>
      <c r="P452" s="609" t="s">
        <v>40</v>
      </c>
      <c r="Q452" s="610"/>
      <c r="R452" s="610"/>
      <c r="S452" s="610"/>
      <c r="T452" s="610"/>
      <c r="U452" s="610"/>
      <c r="V452" s="611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>
      <c r="A453" s="604"/>
      <c r="B453" s="604"/>
      <c r="C453" s="604"/>
      <c r="D453" s="604"/>
      <c r="E453" s="604"/>
      <c r="F453" s="604"/>
      <c r="G453" s="604"/>
      <c r="H453" s="604"/>
      <c r="I453" s="604"/>
      <c r="J453" s="604"/>
      <c r="K453" s="604"/>
      <c r="L453" s="604"/>
      <c r="M453" s="604"/>
      <c r="N453" s="604"/>
      <c r="O453" s="612"/>
      <c r="P453" s="609" t="s">
        <v>40</v>
      </c>
      <c r="Q453" s="610"/>
      <c r="R453" s="610"/>
      <c r="S453" s="610"/>
      <c r="T453" s="610"/>
      <c r="U453" s="610"/>
      <c r="V453" s="611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>
      <c r="A454" s="631" t="s">
        <v>697</v>
      </c>
      <c r="B454" s="631"/>
      <c r="C454" s="631"/>
      <c r="D454" s="631"/>
      <c r="E454" s="631"/>
      <c r="F454" s="631"/>
      <c r="G454" s="631"/>
      <c r="H454" s="631"/>
      <c r="I454" s="631"/>
      <c r="J454" s="631"/>
      <c r="K454" s="631"/>
      <c r="L454" s="631"/>
      <c r="M454" s="631"/>
      <c r="N454" s="631"/>
      <c r="O454" s="631"/>
      <c r="P454" s="631"/>
      <c r="Q454" s="631"/>
      <c r="R454" s="631"/>
      <c r="S454" s="631"/>
      <c r="T454" s="631"/>
      <c r="U454" s="631"/>
      <c r="V454" s="631"/>
      <c r="W454" s="631"/>
      <c r="X454" s="631"/>
      <c r="Y454" s="631"/>
      <c r="Z454" s="631"/>
      <c r="AA454" s="54"/>
      <c r="AB454" s="54"/>
      <c r="AC454" s="54"/>
    </row>
    <row r="455" spans="1:68" ht="16.5" customHeight="1">
      <c r="A455" s="613" t="s">
        <v>697</v>
      </c>
      <c r="B455" s="613"/>
      <c r="C455" s="613"/>
      <c r="D455" s="613"/>
      <c r="E455" s="613"/>
      <c r="F455" s="613"/>
      <c r="G455" s="613"/>
      <c r="H455" s="613"/>
      <c r="I455" s="613"/>
      <c r="J455" s="613"/>
      <c r="K455" s="613"/>
      <c r="L455" s="613"/>
      <c r="M455" s="613"/>
      <c r="N455" s="613"/>
      <c r="O455" s="613"/>
      <c r="P455" s="613"/>
      <c r="Q455" s="613"/>
      <c r="R455" s="613"/>
      <c r="S455" s="613"/>
      <c r="T455" s="613"/>
      <c r="U455" s="613"/>
      <c r="V455" s="613"/>
      <c r="W455" s="613"/>
      <c r="X455" s="613"/>
      <c r="Y455" s="613"/>
      <c r="Z455" s="613"/>
      <c r="AA455" s="65"/>
      <c r="AB455" s="65"/>
      <c r="AC455" s="79"/>
    </row>
    <row r="456" spans="1:68" ht="14.25" customHeight="1">
      <c r="A456" s="614" t="s">
        <v>113</v>
      </c>
      <c r="B456" s="614"/>
      <c r="C456" s="614"/>
      <c r="D456" s="614"/>
      <c r="E456" s="614"/>
      <c r="F456" s="614"/>
      <c r="G456" s="614"/>
      <c r="H456" s="614"/>
      <c r="I456" s="614"/>
      <c r="J456" s="614"/>
      <c r="K456" s="614"/>
      <c r="L456" s="614"/>
      <c r="M456" s="614"/>
      <c r="N456" s="614"/>
      <c r="O456" s="614"/>
      <c r="P456" s="614"/>
      <c r="Q456" s="614"/>
      <c r="R456" s="614"/>
      <c r="S456" s="614"/>
      <c r="T456" s="614"/>
      <c r="U456" s="614"/>
      <c r="V456" s="614"/>
      <c r="W456" s="614"/>
      <c r="X456" s="614"/>
      <c r="Y456" s="614"/>
      <c r="Z456" s="614"/>
      <c r="AA456" s="66"/>
      <c r="AB456" s="66"/>
      <c r="AC456" s="80"/>
    </row>
    <row r="457" spans="1:68" ht="27" customHeight="1">
      <c r="A457" s="63" t="s">
        <v>698</v>
      </c>
      <c r="B457" s="63" t="s">
        <v>699</v>
      </c>
      <c r="C457" s="36">
        <v>4301011795</v>
      </c>
      <c r="D457" s="615">
        <v>4607091389067</v>
      </c>
      <c r="E457" s="615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6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17"/>
      <c r="R457" s="617"/>
      <c r="S457" s="617"/>
      <c r="T457" s="61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>
      <c r="A458" s="63" t="s">
        <v>701</v>
      </c>
      <c r="B458" s="63" t="s">
        <v>702</v>
      </c>
      <c r="C458" s="36">
        <v>4301011961</v>
      </c>
      <c r="D458" s="615">
        <v>4680115885271</v>
      </c>
      <c r="E458" s="615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17"/>
      <c r="R458" s="617"/>
      <c r="S458" s="617"/>
      <c r="T458" s="61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>
      <c r="A459" s="63" t="s">
        <v>704</v>
      </c>
      <c r="B459" s="63" t="s">
        <v>705</v>
      </c>
      <c r="C459" s="36">
        <v>4301011376</v>
      </c>
      <c r="D459" s="615">
        <v>4680115885226</v>
      </c>
      <c r="E459" s="615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6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17"/>
      <c r="R459" s="617"/>
      <c r="S459" s="617"/>
      <c r="T459" s="618"/>
      <c r="U459" s="39" t="s">
        <v>45</v>
      </c>
      <c r="V459" s="39" t="s">
        <v>45</v>
      </c>
      <c r="W459" s="40" t="s">
        <v>0</v>
      </c>
      <c r="X459" s="58">
        <v>550</v>
      </c>
      <c r="Y459" s="55">
        <f t="shared" si="68"/>
        <v>554.4</v>
      </c>
      <c r="Z459" s="41">
        <f t="shared" si="69"/>
        <v>1.2558</v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587.5</v>
      </c>
      <c r="BN459" s="78">
        <f t="shared" si="71"/>
        <v>592.19999999999993</v>
      </c>
      <c r="BO459" s="78">
        <f t="shared" si="72"/>
        <v>1.0016025641025641</v>
      </c>
      <c r="BP459" s="78">
        <f t="shared" si="73"/>
        <v>1.0096153846153846</v>
      </c>
    </row>
    <row r="460" spans="1:68" ht="16.5" customHeight="1">
      <c r="A460" s="63" t="s">
        <v>707</v>
      </c>
      <c r="B460" s="63" t="s">
        <v>708</v>
      </c>
      <c r="C460" s="36">
        <v>4301011774</v>
      </c>
      <c r="D460" s="615">
        <v>4680115884502</v>
      </c>
      <c r="E460" s="615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6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17"/>
      <c r="R460" s="617"/>
      <c r="S460" s="617"/>
      <c r="T460" s="618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>
      <c r="A461" s="63" t="s">
        <v>710</v>
      </c>
      <c r="B461" s="63" t="s">
        <v>711</v>
      </c>
      <c r="C461" s="36">
        <v>4301011771</v>
      </c>
      <c r="D461" s="615">
        <v>4607091389104</v>
      </c>
      <c r="E461" s="615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17"/>
      <c r="R461" s="617"/>
      <c r="S461" s="617"/>
      <c r="T461" s="618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>
      <c r="A462" s="63" t="s">
        <v>713</v>
      </c>
      <c r="B462" s="63" t="s">
        <v>714</v>
      </c>
      <c r="C462" s="36">
        <v>4301011799</v>
      </c>
      <c r="D462" s="615">
        <v>4680115884519</v>
      </c>
      <c r="E462" s="61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6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17"/>
      <c r="R462" s="617"/>
      <c r="S462" s="617"/>
      <c r="T462" s="61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>
      <c r="A463" s="63" t="s">
        <v>716</v>
      </c>
      <c r="B463" s="63" t="s">
        <v>717</v>
      </c>
      <c r="C463" s="36">
        <v>4301012125</v>
      </c>
      <c r="D463" s="615">
        <v>4680115886391</v>
      </c>
      <c r="E463" s="615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6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17"/>
      <c r="R463" s="617"/>
      <c r="S463" s="617"/>
      <c r="T463" s="61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>
      <c r="A464" s="63" t="s">
        <v>718</v>
      </c>
      <c r="B464" s="63" t="s">
        <v>719</v>
      </c>
      <c r="C464" s="36">
        <v>4301011778</v>
      </c>
      <c r="D464" s="615">
        <v>4680115880603</v>
      </c>
      <c r="E464" s="615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6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17"/>
      <c r="R464" s="617"/>
      <c r="S464" s="617"/>
      <c r="T464" s="61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>
      <c r="A465" s="63" t="s">
        <v>718</v>
      </c>
      <c r="B465" s="63" t="s">
        <v>720</v>
      </c>
      <c r="C465" s="36">
        <v>4301012035</v>
      </c>
      <c r="D465" s="615">
        <v>4680115880603</v>
      </c>
      <c r="E465" s="615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6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17"/>
      <c r="R465" s="617"/>
      <c r="S465" s="617"/>
      <c r="T465" s="61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>
      <c r="A466" s="63" t="s">
        <v>721</v>
      </c>
      <c r="B466" s="63" t="s">
        <v>722</v>
      </c>
      <c r="C466" s="36">
        <v>4301012036</v>
      </c>
      <c r="D466" s="615">
        <v>4680115882782</v>
      </c>
      <c r="E466" s="615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6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17"/>
      <c r="R466" s="617"/>
      <c r="S466" s="617"/>
      <c r="T466" s="61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>
      <c r="A467" s="63" t="s">
        <v>723</v>
      </c>
      <c r="B467" s="63" t="s">
        <v>724</v>
      </c>
      <c r="C467" s="36">
        <v>4301012050</v>
      </c>
      <c r="D467" s="615">
        <v>4680115885479</v>
      </c>
      <c r="E467" s="615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65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17"/>
      <c r="R467" s="617"/>
      <c r="S467" s="617"/>
      <c r="T467" s="61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>
      <c r="A468" s="63" t="s">
        <v>725</v>
      </c>
      <c r="B468" s="63" t="s">
        <v>726</v>
      </c>
      <c r="C468" s="36">
        <v>4301011784</v>
      </c>
      <c r="D468" s="615">
        <v>4607091389982</v>
      </c>
      <c r="E468" s="615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6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17"/>
      <c r="R468" s="617"/>
      <c r="S468" s="617"/>
      <c r="T468" s="61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>
      <c r="A469" s="63" t="s">
        <v>725</v>
      </c>
      <c r="B469" s="63" t="s">
        <v>727</v>
      </c>
      <c r="C469" s="36">
        <v>4301012034</v>
      </c>
      <c r="D469" s="615">
        <v>4607091389982</v>
      </c>
      <c r="E469" s="615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6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17"/>
      <c r="R469" s="617"/>
      <c r="S469" s="617"/>
      <c r="T469" s="61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>
      <c r="A470" s="604"/>
      <c r="B470" s="604"/>
      <c r="C470" s="604"/>
      <c r="D470" s="604"/>
      <c r="E470" s="604"/>
      <c r="F470" s="604"/>
      <c r="G470" s="604"/>
      <c r="H470" s="604"/>
      <c r="I470" s="604"/>
      <c r="J470" s="604"/>
      <c r="K470" s="604"/>
      <c r="L470" s="604"/>
      <c r="M470" s="604"/>
      <c r="N470" s="604"/>
      <c r="O470" s="612"/>
      <c r="P470" s="609" t="s">
        <v>40</v>
      </c>
      <c r="Q470" s="610"/>
      <c r="R470" s="610"/>
      <c r="S470" s="610"/>
      <c r="T470" s="610"/>
      <c r="U470" s="610"/>
      <c r="V470" s="611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104.16666666666666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104.99999999999999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1.2558</v>
      </c>
      <c r="AA470" s="67"/>
      <c r="AB470" s="67"/>
      <c r="AC470" s="67"/>
    </row>
    <row r="471" spans="1:68">
      <c r="A471" s="604"/>
      <c r="B471" s="604"/>
      <c r="C471" s="604"/>
      <c r="D471" s="604"/>
      <c r="E471" s="604"/>
      <c r="F471" s="604"/>
      <c r="G471" s="604"/>
      <c r="H471" s="604"/>
      <c r="I471" s="604"/>
      <c r="J471" s="604"/>
      <c r="K471" s="604"/>
      <c r="L471" s="604"/>
      <c r="M471" s="604"/>
      <c r="N471" s="604"/>
      <c r="O471" s="612"/>
      <c r="P471" s="609" t="s">
        <v>40</v>
      </c>
      <c r="Q471" s="610"/>
      <c r="R471" s="610"/>
      <c r="S471" s="610"/>
      <c r="T471" s="610"/>
      <c r="U471" s="610"/>
      <c r="V471" s="611"/>
      <c r="W471" s="42" t="s">
        <v>0</v>
      </c>
      <c r="X471" s="43">
        <f>IFERROR(SUM(X457:X469),"0")</f>
        <v>550</v>
      </c>
      <c r="Y471" s="43">
        <f>IFERROR(SUM(Y457:Y469),"0")</f>
        <v>554.4</v>
      </c>
      <c r="Z471" s="42"/>
      <c r="AA471" s="67"/>
      <c r="AB471" s="67"/>
      <c r="AC471" s="67"/>
    </row>
    <row r="472" spans="1:68" ht="14.25" customHeight="1">
      <c r="A472" s="614" t="s">
        <v>154</v>
      </c>
      <c r="B472" s="614"/>
      <c r="C472" s="614"/>
      <c r="D472" s="614"/>
      <c r="E472" s="614"/>
      <c r="F472" s="614"/>
      <c r="G472" s="614"/>
      <c r="H472" s="614"/>
      <c r="I472" s="614"/>
      <c r="J472" s="614"/>
      <c r="K472" s="614"/>
      <c r="L472" s="614"/>
      <c r="M472" s="614"/>
      <c r="N472" s="614"/>
      <c r="O472" s="614"/>
      <c r="P472" s="614"/>
      <c r="Q472" s="614"/>
      <c r="R472" s="614"/>
      <c r="S472" s="614"/>
      <c r="T472" s="614"/>
      <c r="U472" s="614"/>
      <c r="V472" s="614"/>
      <c r="W472" s="614"/>
      <c r="X472" s="614"/>
      <c r="Y472" s="614"/>
      <c r="Z472" s="614"/>
      <c r="AA472" s="66"/>
      <c r="AB472" s="66"/>
      <c r="AC472" s="80"/>
    </row>
    <row r="473" spans="1:68" ht="16.5" customHeight="1">
      <c r="A473" s="63" t="s">
        <v>728</v>
      </c>
      <c r="B473" s="63" t="s">
        <v>729</v>
      </c>
      <c r="C473" s="36">
        <v>4301020334</v>
      </c>
      <c r="D473" s="615">
        <v>4607091388930</v>
      </c>
      <c r="E473" s="615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6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17"/>
      <c r="R473" s="617"/>
      <c r="S473" s="617"/>
      <c r="T473" s="61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>
      <c r="A474" s="63" t="s">
        <v>731</v>
      </c>
      <c r="B474" s="63" t="s">
        <v>732</v>
      </c>
      <c r="C474" s="36">
        <v>4301020384</v>
      </c>
      <c r="D474" s="615">
        <v>4680115886407</v>
      </c>
      <c r="E474" s="615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65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17"/>
      <c r="R474" s="617"/>
      <c r="S474" s="617"/>
      <c r="T474" s="61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733</v>
      </c>
      <c r="B475" s="63" t="s">
        <v>734</v>
      </c>
      <c r="C475" s="36">
        <v>4301020385</v>
      </c>
      <c r="D475" s="615">
        <v>4680115880054</v>
      </c>
      <c r="E475" s="615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17"/>
      <c r="R475" s="617"/>
      <c r="S475" s="617"/>
      <c r="T475" s="61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>
      <c r="A476" s="604"/>
      <c r="B476" s="604"/>
      <c r="C476" s="604"/>
      <c r="D476" s="604"/>
      <c r="E476" s="604"/>
      <c r="F476" s="604"/>
      <c r="G476" s="604"/>
      <c r="H476" s="604"/>
      <c r="I476" s="604"/>
      <c r="J476" s="604"/>
      <c r="K476" s="604"/>
      <c r="L476" s="604"/>
      <c r="M476" s="604"/>
      <c r="N476" s="604"/>
      <c r="O476" s="612"/>
      <c r="P476" s="609" t="s">
        <v>40</v>
      </c>
      <c r="Q476" s="610"/>
      <c r="R476" s="610"/>
      <c r="S476" s="610"/>
      <c r="T476" s="610"/>
      <c r="U476" s="610"/>
      <c r="V476" s="611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>
      <c r="A477" s="604"/>
      <c r="B477" s="604"/>
      <c r="C477" s="604"/>
      <c r="D477" s="604"/>
      <c r="E477" s="604"/>
      <c r="F477" s="604"/>
      <c r="G477" s="604"/>
      <c r="H477" s="604"/>
      <c r="I477" s="604"/>
      <c r="J477" s="604"/>
      <c r="K477" s="604"/>
      <c r="L477" s="604"/>
      <c r="M477" s="604"/>
      <c r="N477" s="604"/>
      <c r="O477" s="612"/>
      <c r="P477" s="609" t="s">
        <v>40</v>
      </c>
      <c r="Q477" s="610"/>
      <c r="R477" s="610"/>
      <c r="S477" s="610"/>
      <c r="T477" s="610"/>
      <c r="U477" s="610"/>
      <c r="V477" s="611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>
      <c r="A478" s="614" t="s">
        <v>78</v>
      </c>
      <c r="B478" s="614"/>
      <c r="C478" s="614"/>
      <c r="D478" s="614"/>
      <c r="E478" s="614"/>
      <c r="F478" s="614"/>
      <c r="G478" s="614"/>
      <c r="H478" s="614"/>
      <c r="I478" s="614"/>
      <c r="J478" s="614"/>
      <c r="K478" s="614"/>
      <c r="L478" s="614"/>
      <c r="M478" s="614"/>
      <c r="N478" s="614"/>
      <c r="O478" s="614"/>
      <c r="P478" s="614"/>
      <c r="Q478" s="614"/>
      <c r="R478" s="614"/>
      <c r="S478" s="614"/>
      <c r="T478" s="614"/>
      <c r="U478" s="614"/>
      <c r="V478" s="614"/>
      <c r="W478" s="614"/>
      <c r="X478" s="614"/>
      <c r="Y478" s="614"/>
      <c r="Z478" s="614"/>
      <c r="AA478" s="66"/>
      <c r="AB478" s="66"/>
      <c r="AC478" s="80"/>
    </row>
    <row r="479" spans="1:68" ht="27" customHeight="1">
      <c r="A479" s="63" t="s">
        <v>735</v>
      </c>
      <c r="B479" s="63" t="s">
        <v>736</v>
      </c>
      <c r="C479" s="36">
        <v>4301031349</v>
      </c>
      <c r="D479" s="615">
        <v>4680115883116</v>
      </c>
      <c r="E479" s="615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64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17"/>
      <c r="R479" s="617"/>
      <c r="S479" s="617"/>
      <c r="T479" s="618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>
      <c r="A480" s="63" t="s">
        <v>738</v>
      </c>
      <c r="B480" s="63" t="s">
        <v>739</v>
      </c>
      <c r="C480" s="36">
        <v>4301031350</v>
      </c>
      <c r="D480" s="615">
        <v>4680115883093</v>
      </c>
      <c r="E480" s="61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6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17"/>
      <c r="R480" s="617"/>
      <c r="S480" s="617"/>
      <c r="T480" s="61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>
      <c r="A481" s="63" t="s">
        <v>741</v>
      </c>
      <c r="B481" s="63" t="s">
        <v>742</v>
      </c>
      <c r="C481" s="36">
        <v>4301031353</v>
      </c>
      <c r="D481" s="615">
        <v>4680115883109</v>
      </c>
      <c r="E481" s="61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64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17"/>
      <c r="R481" s="617"/>
      <c r="S481" s="617"/>
      <c r="T481" s="618"/>
      <c r="U481" s="39" t="s">
        <v>45</v>
      </c>
      <c r="V481" s="39" t="s">
        <v>45</v>
      </c>
      <c r="W481" s="40" t="s">
        <v>0</v>
      </c>
      <c r="X481" s="58">
        <v>100</v>
      </c>
      <c r="Y481" s="55">
        <f t="shared" si="74"/>
        <v>100.32000000000001</v>
      </c>
      <c r="Z481" s="41">
        <f>IFERROR(IF(Y481=0,"",ROUNDUP(Y481/H481,0)*0.01196),"")</f>
        <v>0.22724</v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106.81818181818181</v>
      </c>
      <c r="BN481" s="78">
        <f t="shared" si="76"/>
        <v>107.16</v>
      </c>
      <c r="BO481" s="78">
        <f t="shared" si="77"/>
        <v>0.18210955710955709</v>
      </c>
      <c r="BP481" s="78">
        <f t="shared" si="78"/>
        <v>0.18269230769230771</v>
      </c>
    </row>
    <row r="482" spans="1:68" ht="27" customHeight="1">
      <c r="A482" s="63" t="s">
        <v>744</v>
      </c>
      <c r="B482" s="63" t="s">
        <v>745</v>
      </c>
      <c r="C482" s="36">
        <v>4301031351</v>
      </c>
      <c r="D482" s="615">
        <v>4680115882072</v>
      </c>
      <c r="E482" s="615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6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17"/>
      <c r="R482" s="617"/>
      <c r="S482" s="617"/>
      <c r="T482" s="61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>
      <c r="A483" s="63" t="s">
        <v>744</v>
      </c>
      <c r="B483" s="63" t="s">
        <v>746</v>
      </c>
      <c r="C483" s="36">
        <v>4301031419</v>
      </c>
      <c r="D483" s="615">
        <v>4680115882072</v>
      </c>
      <c r="E483" s="615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17"/>
      <c r="R483" s="617"/>
      <c r="S483" s="617"/>
      <c r="T483" s="61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>
      <c r="A484" s="63" t="s">
        <v>747</v>
      </c>
      <c r="B484" s="63" t="s">
        <v>748</v>
      </c>
      <c r="C484" s="36">
        <v>4301031418</v>
      </c>
      <c r="D484" s="615">
        <v>4680115882102</v>
      </c>
      <c r="E484" s="615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6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17"/>
      <c r="R484" s="617"/>
      <c r="S484" s="617"/>
      <c r="T484" s="61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>
      <c r="A485" s="63" t="s">
        <v>749</v>
      </c>
      <c r="B485" s="63" t="s">
        <v>750</v>
      </c>
      <c r="C485" s="36">
        <v>4301031384</v>
      </c>
      <c r="D485" s="615">
        <v>4680115882096</v>
      </c>
      <c r="E485" s="615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6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17"/>
      <c r="R485" s="617"/>
      <c r="S485" s="617"/>
      <c r="T485" s="61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>
      <c r="A486" s="63" t="s">
        <v>749</v>
      </c>
      <c r="B486" s="63" t="s">
        <v>751</v>
      </c>
      <c r="C486" s="36">
        <v>4301031417</v>
      </c>
      <c r="D486" s="615">
        <v>4680115882096</v>
      </c>
      <c r="E486" s="615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63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17"/>
      <c r="R486" s="617"/>
      <c r="S486" s="617"/>
      <c r="T486" s="61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>
      <c r="A487" s="604"/>
      <c r="B487" s="604"/>
      <c r="C487" s="604"/>
      <c r="D487" s="604"/>
      <c r="E487" s="604"/>
      <c r="F487" s="604"/>
      <c r="G487" s="604"/>
      <c r="H487" s="604"/>
      <c r="I487" s="604"/>
      <c r="J487" s="604"/>
      <c r="K487" s="604"/>
      <c r="L487" s="604"/>
      <c r="M487" s="604"/>
      <c r="N487" s="604"/>
      <c r="O487" s="612"/>
      <c r="P487" s="609" t="s">
        <v>40</v>
      </c>
      <c r="Q487" s="610"/>
      <c r="R487" s="610"/>
      <c r="S487" s="610"/>
      <c r="T487" s="610"/>
      <c r="U487" s="610"/>
      <c r="V487" s="611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18.939393939393938</v>
      </c>
      <c r="Y487" s="43">
        <f>IFERROR(Y479/H479,"0")+IFERROR(Y480/H480,"0")+IFERROR(Y481/H481,"0")+IFERROR(Y482/H482,"0")+IFERROR(Y483/H483,"0")+IFERROR(Y484/H484,"0")+IFERROR(Y485/H485,"0")+IFERROR(Y486/H486,"0")</f>
        <v>19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0.22724</v>
      </c>
      <c r="AA487" s="67"/>
      <c r="AB487" s="67"/>
      <c r="AC487" s="67"/>
    </row>
    <row r="488" spans="1:68">
      <c r="A488" s="604"/>
      <c r="B488" s="604"/>
      <c r="C488" s="604"/>
      <c r="D488" s="604"/>
      <c r="E488" s="604"/>
      <c r="F488" s="604"/>
      <c r="G488" s="604"/>
      <c r="H488" s="604"/>
      <c r="I488" s="604"/>
      <c r="J488" s="604"/>
      <c r="K488" s="604"/>
      <c r="L488" s="604"/>
      <c r="M488" s="604"/>
      <c r="N488" s="604"/>
      <c r="O488" s="612"/>
      <c r="P488" s="609" t="s">
        <v>40</v>
      </c>
      <c r="Q488" s="610"/>
      <c r="R488" s="610"/>
      <c r="S488" s="610"/>
      <c r="T488" s="610"/>
      <c r="U488" s="610"/>
      <c r="V488" s="611"/>
      <c r="W488" s="42" t="s">
        <v>0</v>
      </c>
      <c r="X488" s="43">
        <f>IFERROR(SUM(X479:X486),"0")</f>
        <v>100</v>
      </c>
      <c r="Y488" s="43">
        <f>IFERROR(SUM(Y479:Y486),"0")</f>
        <v>100.32000000000001</v>
      </c>
      <c r="Z488" s="42"/>
      <c r="AA488" s="67"/>
      <c r="AB488" s="67"/>
      <c r="AC488" s="67"/>
    </row>
    <row r="489" spans="1:68" ht="14.25" customHeight="1">
      <c r="A489" s="614" t="s">
        <v>85</v>
      </c>
      <c r="B489" s="614"/>
      <c r="C489" s="614"/>
      <c r="D489" s="614"/>
      <c r="E489" s="614"/>
      <c r="F489" s="614"/>
      <c r="G489" s="614"/>
      <c r="H489" s="614"/>
      <c r="I489" s="614"/>
      <c r="J489" s="614"/>
      <c r="K489" s="614"/>
      <c r="L489" s="614"/>
      <c r="M489" s="614"/>
      <c r="N489" s="614"/>
      <c r="O489" s="614"/>
      <c r="P489" s="614"/>
      <c r="Q489" s="614"/>
      <c r="R489" s="614"/>
      <c r="S489" s="614"/>
      <c r="T489" s="614"/>
      <c r="U489" s="614"/>
      <c r="V489" s="614"/>
      <c r="W489" s="614"/>
      <c r="X489" s="614"/>
      <c r="Y489" s="614"/>
      <c r="Z489" s="614"/>
      <c r="AA489" s="66"/>
      <c r="AB489" s="66"/>
      <c r="AC489" s="80"/>
    </row>
    <row r="490" spans="1:68" ht="16.5" customHeight="1">
      <c r="A490" s="63" t="s">
        <v>752</v>
      </c>
      <c r="B490" s="63" t="s">
        <v>753</v>
      </c>
      <c r="C490" s="36">
        <v>4301051232</v>
      </c>
      <c r="D490" s="615">
        <v>4607091383409</v>
      </c>
      <c r="E490" s="615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6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17"/>
      <c r="R490" s="617"/>
      <c r="S490" s="617"/>
      <c r="T490" s="61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>
      <c r="A491" s="63" t="s">
        <v>755</v>
      </c>
      <c r="B491" s="63" t="s">
        <v>756</v>
      </c>
      <c r="C491" s="36">
        <v>4301051233</v>
      </c>
      <c r="D491" s="615">
        <v>4607091383416</v>
      </c>
      <c r="E491" s="615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6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17"/>
      <c r="R491" s="617"/>
      <c r="S491" s="617"/>
      <c r="T491" s="618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758</v>
      </c>
      <c r="B492" s="63" t="s">
        <v>759</v>
      </c>
      <c r="C492" s="36">
        <v>4301051064</v>
      </c>
      <c r="D492" s="615">
        <v>4680115883536</v>
      </c>
      <c r="E492" s="615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6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17"/>
      <c r="R492" s="617"/>
      <c r="S492" s="617"/>
      <c r="T492" s="618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604"/>
      <c r="B493" s="604"/>
      <c r="C493" s="604"/>
      <c r="D493" s="604"/>
      <c r="E493" s="604"/>
      <c r="F493" s="604"/>
      <c r="G493" s="604"/>
      <c r="H493" s="604"/>
      <c r="I493" s="604"/>
      <c r="J493" s="604"/>
      <c r="K493" s="604"/>
      <c r="L493" s="604"/>
      <c r="M493" s="604"/>
      <c r="N493" s="604"/>
      <c r="O493" s="612"/>
      <c r="P493" s="609" t="s">
        <v>40</v>
      </c>
      <c r="Q493" s="610"/>
      <c r="R493" s="610"/>
      <c r="S493" s="610"/>
      <c r="T493" s="610"/>
      <c r="U493" s="610"/>
      <c r="V493" s="611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>
      <c r="A494" s="604"/>
      <c r="B494" s="604"/>
      <c r="C494" s="604"/>
      <c r="D494" s="604"/>
      <c r="E494" s="604"/>
      <c r="F494" s="604"/>
      <c r="G494" s="604"/>
      <c r="H494" s="604"/>
      <c r="I494" s="604"/>
      <c r="J494" s="604"/>
      <c r="K494" s="604"/>
      <c r="L494" s="604"/>
      <c r="M494" s="604"/>
      <c r="N494" s="604"/>
      <c r="O494" s="612"/>
      <c r="P494" s="609" t="s">
        <v>40</v>
      </c>
      <c r="Q494" s="610"/>
      <c r="R494" s="610"/>
      <c r="S494" s="610"/>
      <c r="T494" s="610"/>
      <c r="U494" s="610"/>
      <c r="V494" s="611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>
      <c r="A495" s="614" t="s">
        <v>189</v>
      </c>
      <c r="B495" s="614"/>
      <c r="C495" s="614"/>
      <c r="D495" s="614"/>
      <c r="E495" s="614"/>
      <c r="F495" s="614"/>
      <c r="G495" s="614"/>
      <c r="H495" s="614"/>
      <c r="I495" s="614"/>
      <c r="J495" s="614"/>
      <c r="K495" s="614"/>
      <c r="L495" s="614"/>
      <c r="M495" s="614"/>
      <c r="N495" s="614"/>
      <c r="O495" s="614"/>
      <c r="P495" s="614"/>
      <c r="Q495" s="614"/>
      <c r="R495" s="614"/>
      <c r="S495" s="614"/>
      <c r="T495" s="614"/>
      <c r="U495" s="614"/>
      <c r="V495" s="614"/>
      <c r="W495" s="614"/>
      <c r="X495" s="614"/>
      <c r="Y495" s="614"/>
      <c r="Z495" s="614"/>
      <c r="AA495" s="66"/>
      <c r="AB495" s="66"/>
      <c r="AC495" s="80"/>
    </row>
    <row r="496" spans="1:68" ht="27" customHeight="1">
      <c r="A496" s="63" t="s">
        <v>761</v>
      </c>
      <c r="B496" s="63" t="s">
        <v>762</v>
      </c>
      <c r="C496" s="36">
        <v>4301060450</v>
      </c>
      <c r="D496" s="615">
        <v>4680115885035</v>
      </c>
      <c r="E496" s="615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6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17"/>
      <c r="R496" s="617"/>
      <c r="S496" s="617"/>
      <c r="T496" s="618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>
      <c r="A497" s="604"/>
      <c r="B497" s="604"/>
      <c r="C497" s="604"/>
      <c r="D497" s="604"/>
      <c r="E497" s="604"/>
      <c r="F497" s="604"/>
      <c r="G497" s="604"/>
      <c r="H497" s="604"/>
      <c r="I497" s="604"/>
      <c r="J497" s="604"/>
      <c r="K497" s="604"/>
      <c r="L497" s="604"/>
      <c r="M497" s="604"/>
      <c r="N497" s="604"/>
      <c r="O497" s="612"/>
      <c r="P497" s="609" t="s">
        <v>40</v>
      </c>
      <c r="Q497" s="610"/>
      <c r="R497" s="610"/>
      <c r="S497" s="610"/>
      <c r="T497" s="610"/>
      <c r="U497" s="610"/>
      <c r="V497" s="611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>
      <c r="A498" s="604"/>
      <c r="B498" s="604"/>
      <c r="C498" s="604"/>
      <c r="D498" s="604"/>
      <c r="E498" s="604"/>
      <c r="F498" s="604"/>
      <c r="G498" s="604"/>
      <c r="H498" s="604"/>
      <c r="I498" s="604"/>
      <c r="J498" s="604"/>
      <c r="K498" s="604"/>
      <c r="L498" s="604"/>
      <c r="M498" s="604"/>
      <c r="N498" s="604"/>
      <c r="O498" s="612"/>
      <c r="P498" s="609" t="s">
        <v>40</v>
      </c>
      <c r="Q498" s="610"/>
      <c r="R498" s="610"/>
      <c r="S498" s="610"/>
      <c r="T498" s="610"/>
      <c r="U498" s="610"/>
      <c r="V498" s="611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>
      <c r="A499" s="631" t="s">
        <v>764</v>
      </c>
      <c r="B499" s="631"/>
      <c r="C499" s="631"/>
      <c r="D499" s="631"/>
      <c r="E499" s="631"/>
      <c r="F499" s="631"/>
      <c r="G499" s="631"/>
      <c r="H499" s="631"/>
      <c r="I499" s="631"/>
      <c r="J499" s="631"/>
      <c r="K499" s="631"/>
      <c r="L499" s="631"/>
      <c r="M499" s="631"/>
      <c r="N499" s="631"/>
      <c r="O499" s="631"/>
      <c r="P499" s="631"/>
      <c r="Q499" s="631"/>
      <c r="R499" s="631"/>
      <c r="S499" s="631"/>
      <c r="T499" s="631"/>
      <c r="U499" s="631"/>
      <c r="V499" s="631"/>
      <c r="W499" s="631"/>
      <c r="X499" s="631"/>
      <c r="Y499" s="631"/>
      <c r="Z499" s="631"/>
      <c r="AA499" s="54"/>
      <c r="AB499" s="54"/>
      <c r="AC499" s="54"/>
    </row>
    <row r="500" spans="1:68" ht="16.5" customHeight="1">
      <c r="A500" s="613" t="s">
        <v>764</v>
      </c>
      <c r="B500" s="613"/>
      <c r="C500" s="613"/>
      <c r="D500" s="613"/>
      <c r="E500" s="613"/>
      <c r="F500" s="613"/>
      <c r="G500" s="613"/>
      <c r="H500" s="613"/>
      <c r="I500" s="613"/>
      <c r="J500" s="613"/>
      <c r="K500" s="613"/>
      <c r="L500" s="613"/>
      <c r="M500" s="613"/>
      <c r="N500" s="613"/>
      <c r="O500" s="613"/>
      <c r="P500" s="613"/>
      <c r="Q500" s="613"/>
      <c r="R500" s="613"/>
      <c r="S500" s="613"/>
      <c r="T500" s="613"/>
      <c r="U500" s="613"/>
      <c r="V500" s="613"/>
      <c r="W500" s="613"/>
      <c r="X500" s="613"/>
      <c r="Y500" s="613"/>
      <c r="Z500" s="613"/>
      <c r="AA500" s="65"/>
      <c r="AB500" s="65"/>
      <c r="AC500" s="79"/>
    </row>
    <row r="501" spans="1:68" ht="14.25" customHeight="1">
      <c r="A501" s="614" t="s">
        <v>113</v>
      </c>
      <c r="B501" s="614"/>
      <c r="C501" s="614"/>
      <c r="D501" s="614"/>
      <c r="E501" s="614"/>
      <c r="F501" s="614"/>
      <c r="G501" s="614"/>
      <c r="H501" s="614"/>
      <c r="I501" s="614"/>
      <c r="J501" s="614"/>
      <c r="K501" s="614"/>
      <c r="L501" s="614"/>
      <c r="M501" s="614"/>
      <c r="N501" s="614"/>
      <c r="O501" s="614"/>
      <c r="P501" s="614"/>
      <c r="Q501" s="614"/>
      <c r="R501" s="614"/>
      <c r="S501" s="614"/>
      <c r="T501" s="614"/>
      <c r="U501" s="614"/>
      <c r="V501" s="614"/>
      <c r="W501" s="614"/>
      <c r="X501" s="614"/>
      <c r="Y501" s="614"/>
      <c r="Z501" s="614"/>
      <c r="AA501" s="66"/>
      <c r="AB501" s="66"/>
      <c r="AC501" s="80"/>
    </row>
    <row r="502" spans="1:68" ht="27" customHeight="1">
      <c r="A502" s="63" t="s">
        <v>765</v>
      </c>
      <c r="B502" s="63" t="s">
        <v>766</v>
      </c>
      <c r="C502" s="36">
        <v>4301011763</v>
      </c>
      <c r="D502" s="615">
        <v>4640242181011</v>
      </c>
      <c r="E502" s="615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632" t="s">
        <v>767</v>
      </c>
      <c r="Q502" s="617"/>
      <c r="R502" s="617"/>
      <c r="S502" s="617"/>
      <c r="T502" s="61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769</v>
      </c>
      <c r="B503" s="63" t="s">
        <v>770</v>
      </c>
      <c r="C503" s="36">
        <v>4301011585</v>
      </c>
      <c r="D503" s="615">
        <v>4640242180441</v>
      </c>
      <c r="E503" s="615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633" t="s">
        <v>771</v>
      </c>
      <c r="Q503" s="617"/>
      <c r="R503" s="617"/>
      <c r="S503" s="617"/>
      <c r="T503" s="61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>
      <c r="A504" s="63" t="s">
        <v>773</v>
      </c>
      <c r="B504" s="63" t="s">
        <v>774</v>
      </c>
      <c r="C504" s="36">
        <v>4301011584</v>
      </c>
      <c r="D504" s="615">
        <v>4640242180564</v>
      </c>
      <c r="E504" s="615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634" t="s">
        <v>775</v>
      </c>
      <c r="Q504" s="617"/>
      <c r="R504" s="617"/>
      <c r="S504" s="617"/>
      <c r="T504" s="61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>
      <c r="A505" s="604"/>
      <c r="B505" s="604"/>
      <c r="C505" s="604"/>
      <c r="D505" s="604"/>
      <c r="E505" s="604"/>
      <c r="F505" s="604"/>
      <c r="G505" s="604"/>
      <c r="H505" s="604"/>
      <c r="I505" s="604"/>
      <c r="J505" s="604"/>
      <c r="K505" s="604"/>
      <c r="L505" s="604"/>
      <c r="M505" s="604"/>
      <c r="N505" s="604"/>
      <c r="O505" s="612"/>
      <c r="P505" s="609" t="s">
        <v>40</v>
      </c>
      <c r="Q505" s="610"/>
      <c r="R505" s="610"/>
      <c r="S505" s="610"/>
      <c r="T505" s="610"/>
      <c r="U505" s="610"/>
      <c r="V505" s="611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>
      <c r="A506" s="604"/>
      <c r="B506" s="604"/>
      <c r="C506" s="604"/>
      <c r="D506" s="604"/>
      <c r="E506" s="604"/>
      <c r="F506" s="604"/>
      <c r="G506" s="604"/>
      <c r="H506" s="604"/>
      <c r="I506" s="604"/>
      <c r="J506" s="604"/>
      <c r="K506" s="604"/>
      <c r="L506" s="604"/>
      <c r="M506" s="604"/>
      <c r="N506" s="604"/>
      <c r="O506" s="612"/>
      <c r="P506" s="609" t="s">
        <v>40</v>
      </c>
      <c r="Q506" s="610"/>
      <c r="R506" s="610"/>
      <c r="S506" s="610"/>
      <c r="T506" s="610"/>
      <c r="U506" s="610"/>
      <c r="V506" s="611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>
      <c r="A507" s="614" t="s">
        <v>154</v>
      </c>
      <c r="B507" s="614"/>
      <c r="C507" s="614"/>
      <c r="D507" s="614"/>
      <c r="E507" s="614"/>
      <c r="F507" s="614"/>
      <c r="G507" s="614"/>
      <c r="H507" s="614"/>
      <c r="I507" s="614"/>
      <c r="J507" s="614"/>
      <c r="K507" s="614"/>
      <c r="L507" s="614"/>
      <c r="M507" s="614"/>
      <c r="N507" s="614"/>
      <c r="O507" s="614"/>
      <c r="P507" s="614"/>
      <c r="Q507" s="614"/>
      <c r="R507" s="614"/>
      <c r="S507" s="614"/>
      <c r="T507" s="614"/>
      <c r="U507" s="614"/>
      <c r="V507" s="614"/>
      <c r="W507" s="614"/>
      <c r="X507" s="614"/>
      <c r="Y507" s="614"/>
      <c r="Z507" s="614"/>
      <c r="AA507" s="66"/>
      <c r="AB507" s="66"/>
      <c r="AC507" s="80"/>
    </row>
    <row r="508" spans="1:68" ht="27" customHeight="1">
      <c r="A508" s="63" t="s">
        <v>777</v>
      </c>
      <c r="B508" s="63" t="s">
        <v>778</v>
      </c>
      <c r="C508" s="36">
        <v>4301020400</v>
      </c>
      <c r="D508" s="615">
        <v>4640242180519</v>
      </c>
      <c r="E508" s="615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628" t="s">
        <v>779</v>
      </c>
      <c r="Q508" s="617"/>
      <c r="R508" s="617"/>
      <c r="S508" s="617"/>
      <c r="T508" s="61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777</v>
      </c>
      <c r="B509" s="63" t="s">
        <v>781</v>
      </c>
      <c r="C509" s="36">
        <v>4301020269</v>
      </c>
      <c r="D509" s="615">
        <v>4640242180519</v>
      </c>
      <c r="E509" s="615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629" t="s">
        <v>782</v>
      </c>
      <c r="Q509" s="617"/>
      <c r="R509" s="617"/>
      <c r="S509" s="617"/>
      <c r="T509" s="61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784</v>
      </c>
      <c r="B510" s="63" t="s">
        <v>785</v>
      </c>
      <c r="C510" s="36">
        <v>4301020260</v>
      </c>
      <c r="D510" s="615">
        <v>4640242180526</v>
      </c>
      <c r="E510" s="615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630" t="s">
        <v>786</v>
      </c>
      <c r="Q510" s="617"/>
      <c r="R510" s="617"/>
      <c r="S510" s="617"/>
      <c r="T510" s="61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>
      <c r="A511" s="63" t="s">
        <v>787</v>
      </c>
      <c r="B511" s="63" t="s">
        <v>788</v>
      </c>
      <c r="C511" s="36">
        <v>4301020295</v>
      </c>
      <c r="D511" s="615">
        <v>4640242181363</v>
      </c>
      <c r="E511" s="615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625" t="s">
        <v>789</v>
      </c>
      <c r="Q511" s="617"/>
      <c r="R511" s="617"/>
      <c r="S511" s="617"/>
      <c r="T511" s="61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>
      <c r="A512" s="604"/>
      <c r="B512" s="604"/>
      <c r="C512" s="604"/>
      <c r="D512" s="604"/>
      <c r="E512" s="604"/>
      <c r="F512" s="604"/>
      <c r="G512" s="604"/>
      <c r="H512" s="604"/>
      <c r="I512" s="604"/>
      <c r="J512" s="604"/>
      <c r="K512" s="604"/>
      <c r="L512" s="604"/>
      <c r="M512" s="604"/>
      <c r="N512" s="604"/>
      <c r="O512" s="612"/>
      <c r="P512" s="609" t="s">
        <v>40</v>
      </c>
      <c r="Q512" s="610"/>
      <c r="R512" s="610"/>
      <c r="S512" s="610"/>
      <c r="T512" s="610"/>
      <c r="U512" s="610"/>
      <c r="V512" s="611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>
      <c r="A513" s="604"/>
      <c r="B513" s="604"/>
      <c r="C513" s="604"/>
      <c r="D513" s="604"/>
      <c r="E513" s="604"/>
      <c r="F513" s="604"/>
      <c r="G513" s="604"/>
      <c r="H513" s="604"/>
      <c r="I513" s="604"/>
      <c r="J513" s="604"/>
      <c r="K513" s="604"/>
      <c r="L513" s="604"/>
      <c r="M513" s="604"/>
      <c r="N513" s="604"/>
      <c r="O513" s="612"/>
      <c r="P513" s="609" t="s">
        <v>40</v>
      </c>
      <c r="Q513" s="610"/>
      <c r="R513" s="610"/>
      <c r="S513" s="610"/>
      <c r="T513" s="610"/>
      <c r="U513" s="610"/>
      <c r="V513" s="611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>
      <c r="A514" s="614" t="s">
        <v>78</v>
      </c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614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6"/>
      <c r="AB514" s="66"/>
      <c r="AC514" s="80"/>
    </row>
    <row r="515" spans="1:68" ht="27" customHeight="1">
      <c r="A515" s="63" t="s">
        <v>791</v>
      </c>
      <c r="B515" s="63" t="s">
        <v>792</v>
      </c>
      <c r="C515" s="36">
        <v>4301031280</v>
      </c>
      <c r="D515" s="615">
        <v>4640242180816</v>
      </c>
      <c r="E515" s="615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626" t="s">
        <v>793</v>
      </c>
      <c r="Q515" s="617"/>
      <c r="R515" s="617"/>
      <c r="S515" s="617"/>
      <c r="T515" s="61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>
      <c r="A516" s="63" t="s">
        <v>795</v>
      </c>
      <c r="B516" s="63" t="s">
        <v>796</v>
      </c>
      <c r="C516" s="36">
        <v>4301031244</v>
      </c>
      <c r="D516" s="615">
        <v>4640242180595</v>
      </c>
      <c r="E516" s="615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627" t="s">
        <v>797</v>
      </c>
      <c r="Q516" s="617"/>
      <c r="R516" s="617"/>
      <c r="S516" s="617"/>
      <c r="T516" s="618"/>
      <c r="U516" s="39" t="s">
        <v>45</v>
      </c>
      <c r="V516" s="39" t="s">
        <v>45</v>
      </c>
      <c r="W516" s="40" t="s">
        <v>0</v>
      </c>
      <c r="X516" s="58">
        <v>600</v>
      </c>
      <c r="Y516" s="55">
        <f>IFERROR(IF(X516="",0,CEILING((X516/$H516),1)*$H516),"")</f>
        <v>600.6</v>
      </c>
      <c r="Z516" s="41">
        <f>IFERROR(IF(Y516=0,"",ROUNDUP(Y516/H516,0)*0.00902),"")</f>
        <v>1.28986</v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638.57142857142856</v>
      </c>
      <c r="BN516" s="78">
        <f>IFERROR(Y516*I516/H516,"0")</f>
        <v>639.20999999999992</v>
      </c>
      <c r="BO516" s="78">
        <f>IFERROR(1/J516*(X516/H516),"0")</f>
        <v>1.0822510822510822</v>
      </c>
      <c r="BP516" s="78">
        <f>IFERROR(1/J516*(Y516/H516),"0")</f>
        <v>1.0833333333333333</v>
      </c>
    </row>
    <row r="517" spans="1:68">
      <c r="A517" s="604"/>
      <c r="B517" s="604"/>
      <c r="C517" s="604"/>
      <c r="D517" s="604"/>
      <c r="E517" s="604"/>
      <c r="F517" s="604"/>
      <c r="G517" s="604"/>
      <c r="H517" s="604"/>
      <c r="I517" s="604"/>
      <c r="J517" s="604"/>
      <c r="K517" s="604"/>
      <c r="L517" s="604"/>
      <c r="M517" s="604"/>
      <c r="N517" s="604"/>
      <c r="O517" s="612"/>
      <c r="P517" s="609" t="s">
        <v>40</v>
      </c>
      <c r="Q517" s="610"/>
      <c r="R517" s="610"/>
      <c r="S517" s="610"/>
      <c r="T517" s="610"/>
      <c r="U517" s="610"/>
      <c r="V517" s="611"/>
      <c r="W517" s="42" t="s">
        <v>39</v>
      </c>
      <c r="X517" s="43">
        <f>IFERROR(X515/H515,"0")+IFERROR(X516/H516,"0")</f>
        <v>142.85714285714286</v>
      </c>
      <c r="Y517" s="43">
        <f>IFERROR(Y515/H515,"0")+IFERROR(Y516/H516,"0")</f>
        <v>143</v>
      </c>
      <c r="Z517" s="43">
        <f>IFERROR(IF(Z515="",0,Z515),"0")+IFERROR(IF(Z516="",0,Z516),"0")</f>
        <v>1.28986</v>
      </c>
      <c r="AA517" s="67"/>
      <c r="AB517" s="67"/>
      <c r="AC517" s="67"/>
    </row>
    <row r="518" spans="1:68">
      <c r="A518" s="604"/>
      <c r="B518" s="604"/>
      <c r="C518" s="604"/>
      <c r="D518" s="604"/>
      <c r="E518" s="604"/>
      <c r="F518" s="604"/>
      <c r="G518" s="604"/>
      <c r="H518" s="604"/>
      <c r="I518" s="604"/>
      <c r="J518" s="604"/>
      <c r="K518" s="604"/>
      <c r="L518" s="604"/>
      <c r="M518" s="604"/>
      <c r="N518" s="604"/>
      <c r="O518" s="612"/>
      <c r="P518" s="609" t="s">
        <v>40</v>
      </c>
      <c r="Q518" s="610"/>
      <c r="R518" s="610"/>
      <c r="S518" s="610"/>
      <c r="T518" s="610"/>
      <c r="U518" s="610"/>
      <c r="V518" s="611"/>
      <c r="W518" s="42" t="s">
        <v>0</v>
      </c>
      <c r="X518" s="43">
        <f>IFERROR(SUM(X515:X516),"0")</f>
        <v>600</v>
      </c>
      <c r="Y518" s="43">
        <f>IFERROR(SUM(Y515:Y516),"0")</f>
        <v>600.6</v>
      </c>
      <c r="Z518" s="42"/>
      <c r="AA518" s="67"/>
      <c r="AB518" s="67"/>
      <c r="AC518" s="67"/>
    </row>
    <row r="519" spans="1:68" ht="14.25" customHeight="1">
      <c r="A519" s="614" t="s">
        <v>85</v>
      </c>
      <c r="B519" s="614"/>
      <c r="C519" s="614"/>
      <c r="D519" s="614"/>
      <c r="E519" s="614"/>
      <c r="F519" s="614"/>
      <c r="G519" s="614"/>
      <c r="H519" s="614"/>
      <c r="I519" s="614"/>
      <c r="J519" s="614"/>
      <c r="K519" s="614"/>
      <c r="L519" s="614"/>
      <c r="M519" s="614"/>
      <c r="N519" s="614"/>
      <c r="O519" s="614"/>
      <c r="P519" s="614"/>
      <c r="Q519" s="614"/>
      <c r="R519" s="614"/>
      <c r="S519" s="614"/>
      <c r="T519" s="614"/>
      <c r="U519" s="614"/>
      <c r="V519" s="614"/>
      <c r="W519" s="614"/>
      <c r="X519" s="614"/>
      <c r="Y519" s="614"/>
      <c r="Z519" s="614"/>
      <c r="AA519" s="66"/>
      <c r="AB519" s="66"/>
      <c r="AC519" s="80"/>
    </row>
    <row r="520" spans="1:68" ht="27" customHeight="1">
      <c r="A520" s="63" t="s">
        <v>799</v>
      </c>
      <c r="B520" s="63" t="s">
        <v>800</v>
      </c>
      <c r="C520" s="36">
        <v>4301052046</v>
      </c>
      <c r="D520" s="615">
        <v>4640242180533</v>
      </c>
      <c r="E520" s="615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623" t="s">
        <v>801</v>
      </c>
      <c r="Q520" s="617"/>
      <c r="R520" s="617"/>
      <c r="S520" s="617"/>
      <c r="T520" s="618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>
      <c r="A521" s="63" t="s">
        <v>799</v>
      </c>
      <c r="B521" s="63" t="s">
        <v>803</v>
      </c>
      <c r="C521" s="36">
        <v>4301051887</v>
      </c>
      <c r="D521" s="615">
        <v>4640242180533</v>
      </c>
      <c r="E521" s="615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624" t="s">
        <v>801</v>
      </c>
      <c r="Q521" s="617"/>
      <c r="R521" s="617"/>
      <c r="S521" s="617"/>
      <c r="T521" s="61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>
      <c r="A522" s="604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604"/>
      <c r="O522" s="612"/>
      <c r="P522" s="609" t="s">
        <v>40</v>
      </c>
      <c r="Q522" s="610"/>
      <c r="R522" s="610"/>
      <c r="S522" s="610"/>
      <c r="T522" s="610"/>
      <c r="U522" s="610"/>
      <c r="V522" s="611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>
      <c r="A523" s="604"/>
      <c r="B523" s="604"/>
      <c r="C523" s="604"/>
      <c r="D523" s="604"/>
      <c r="E523" s="604"/>
      <c r="F523" s="604"/>
      <c r="G523" s="604"/>
      <c r="H523" s="604"/>
      <c r="I523" s="604"/>
      <c r="J523" s="604"/>
      <c r="K523" s="604"/>
      <c r="L523" s="604"/>
      <c r="M523" s="604"/>
      <c r="N523" s="604"/>
      <c r="O523" s="612"/>
      <c r="P523" s="609" t="s">
        <v>40</v>
      </c>
      <c r="Q523" s="610"/>
      <c r="R523" s="610"/>
      <c r="S523" s="610"/>
      <c r="T523" s="610"/>
      <c r="U523" s="610"/>
      <c r="V523" s="611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>
      <c r="A524" s="614" t="s">
        <v>189</v>
      </c>
      <c r="B524" s="614"/>
      <c r="C524" s="614"/>
      <c r="D524" s="614"/>
      <c r="E524" s="614"/>
      <c r="F524" s="614"/>
      <c r="G524" s="614"/>
      <c r="H524" s="614"/>
      <c r="I524" s="614"/>
      <c r="J524" s="614"/>
      <c r="K524" s="614"/>
      <c r="L524" s="614"/>
      <c r="M524" s="614"/>
      <c r="N524" s="614"/>
      <c r="O524" s="614"/>
      <c r="P524" s="614"/>
      <c r="Q524" s="614"/>
      <c r="R524" s="614"/>
      <c r="S524" s="614"/>
      <c r="T524" s="614"/>
      <c r="U524" s="614"/>
      <c r="V524" s="614"/>
      <c r="W524" s="614"/>
      <c r="X524" s="614"/>
      <c r="Y524" s="614"/>
      <c r="Z524" s="614"/>
      <c r="AA524" s="66"/>
      <c r="AB524" s="66"/>
      <c r="AC524" s="80"/>
    </row>
    <row r="525" spans="1:68" ht="27" customHeight="1">
      <c r="A525" s="63" t="s">
        <v>804</v>
      </c>
      <c r="B525" s="63" t="s">
        <v>805</v>
      </c>
      <c r="C525" s="36">
        <v>4301060485</v>
      </c>
      <c r="D525" s="615">
        <v>4640242180120</v>
      </c>
      <c r="E525" s="615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619" t="s">
        <v>806</v>
      </c>
      <c r="Q525" s="617"/>
      <c r="R525" s="617"/>
      <c r="S525" s="617"/>
      <c r="T525" s="61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>
      <c r="A526" s="63" t="s">
        <v>804</v>
      </c>
      <c r="B526" s="63" t="s">
        <v>808</v>
      </c>
      <c r="C526" s="36">
        <v>4301060496</v>
      </c>
      <c r="D526" s="615">
        <v>4640242180120</v>
      </c>
      <c r="E526" s="615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620" t="s">
        <v>809</v>
      </c>
      <c r="Q526" s="617"/>
      <c r="R526" s="617"/>
      <c r="S526" s="617"/>
      <c r="T526" s="61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>
      <c r="A527" s="63" t="s">
        <v>810</v>
      </c>
      <c r="B527" s="63" t="s">
        <v>811</v>
      </c>
      <c r="C527" s="36">
        <v>4301060486</v>
      </c>
      <c r="D527" s="615">
        <v>4640242180137</v>
      </c>
      <c r="E527" s="615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621" t="s">
        <v>812</v>
      </c>
      <c r="Q527" s="617"/>
      <c r="R527" s="617"/>
      <c r="S527" s="617"/>
      <c r="T527" s="61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>
      <c r="A528" s="63" t="s">
        <v>810</v>
      </c>
      <c r="B528" s="63" t="s">
        <v>814</v>
      </c>
      <c r="C528" s="36">
        <v>4301060498</v>
      </c>
      <c r="D528" s="615">
        <v>4640242180137</v>
      </c>
      <c r="E528" s="615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622" t="s">
        <v>815</v>
      </c>
      <c r="Q528" s="617"/>
      <c r="R528" s="617"/>
      <c r="S528" s="617"/>
      <c r="T528" s="61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>
      <c r="A529" s="604"/>
      <c r="B529" s="604"/>
      <c r="C529" s="604"/>
      <c r="D529" s="604"/>
      <c r="E529" s="604"/>
      <c r="F529" s="604"/>
      <c r="G529" s="604"/>
      <c r="H529" s="604"/>
      <c r="I529" s="604"/>
      <c r="J529" s="604"/>
      <c r="K529" s="604"/>
      <c r="L529" s="604"/>
      <c r="M529" s="604"/>
      <c r="N529" s="604"/>
      <c r="O529" s="612"/>
      <c r="P529" s="609" t="s">
        <v>40</v>
      </c>
      <c r="Q529" s="610"/>
      <c r="R529" s="610"/>
      <c r="S529" s="610"/>
      <c r="T529" s="610"/>
      <c r="U529" s="610"/>
      <c r="V529" s="611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>
      <c r="A530" s="604"/>
      <c r="B530" s="604"/>
      <c r="C530" s="604"/>
      <c r="D530" s="604"/>
      <c r="E530" s="604"/>
      <c r="F530" s="604"/>
      <c r="G530" s="604"/>
      <c r="H530" s="604"/>
      <c r="I530" s="604"/>
      <c r="J530" s="604"/>
      <c r="K530" s="604"/>
      <c r="L530" s="604"/>
      <c r="M530" s="604"/>
      <c r="N530" s="604"/>
      <c r="O530" s="612"/>
      <c r="P530" s="609" t="s">
        <v>40</v>
      </c>
      <c r="Q530" s="610"/>
      <c r="R530" s="610"/>
      <c r="S530" s="610"/>
      <c r="T530" s="610"/>
      <c r="U530" s="610"/>
      <c r="V530" s="611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>
      <c r="A531" s="613" t="s">
        <v>816</v>
      </c>
      <c r="B531" s="613"/>
      <c r="C531" s="613"/>
      <c r="D531" s="613"/>
      <c r="E531" s="613"/>
      <c r="F531" s="613"/>
      <c r="G531" s="613"/>
      <c r="H531" s="613"/>
      <c r="I531" s="613"/>
      <c r="J531" s="613"/>
      <c r="K531" s="613"/>
      <c r="L531" s="613"/>
      <c r="M531" s="613"/>
      <c r="N531" s="613"/>
      <c r="O531" s="613"/>
      <c r="P531" s="613"/>
      <c r="Q531" s="613"/>
      <c r="R531" s="613"/>
      <c r="S531" s="613"/>
      <c r="T531" s="613"/>
      <c r="U531" s="613"/>
      <c r="V531" s="613"/>
      <c r="W531" s="613"/>
      <c r="X531" s="613"/>
      <c r="Y531" s="613"/>
      <c r="Z531" s="613"/>
      <c r="AA531" s="65"/>
      <c r="AB531" s="65"/>
      <c r="AC531" s="79"/>
    </row>
    <row r="532" spans="1:68" ht="14.25" customHeight="1">
      <c r="A532" s="614" t="s">
        <v>154</v>
      </c>
      <c r="B532" s="614"/>
      <c r="C532" s="614"/>
      <c r="D532" s="614"/>
      <c r="E532" s="614"/>
      <c r="F532" s="614"/>
      <c r="G532" s="614"/>
      <c r="H532" s="614"/>
      <c r="I532" s="614"/>
      <c r="J532" s="614"/>
      <c r="K532" s="614"/>
      <c r="L532" s="614"/>
      <c r="M532" s="614"/>
      <c r="N532" s="614"/>
      <c r="O532" s="614"/>
      <c r="P532" s="614"/>
      <c r="Q532" s="614"/>
      <c r="R532" s="614"/>
      <c r="S532" s="614"/>
      <c r="T532" s="614"/>
      <c r="U532" s="614"/>
      <c r="V532" s="614"/>
      <c r="W532" s="614"/>
      <c r="X532" s="614"/>
      <c r="Y532" s="614"/>
      <c r="Z532" s="614"/>
      <c r="AA532" s="66"/>
      <c r="AB532" s="66"/>
      <c r="AC532" s="80"/>
    </row>
    <row r="533" spans="1:68" ht="27" customHeight="1">
      <c r="A533" s="63" t="s">
        <v>817</v>
      </c>
      <c r="B533" s="63" t="s">
        <v>818</v>
      </c>
      <c r="C533" s="36">
        <v>4301020314</v>
      </c>
      <c r="D533" s="615">
        <v>4640242180090</v>
      </c>
      <c r="E533" s="615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616" t="s">
        <v>819</v>
      </c>
      <c r="Q533" s="617"/>
      <c r="R533" s="617"/>
      <c r="S533" s="617"/>
      <c r="T533" s="61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>
      <c r="A534" s="604"/>
      <c r="B534" s="604"/>
      <c r="C534" s="604"/>
      <c r="D534" s="604"/>
      <c r="E534" s="604"/>
      <c r="F534" s="604"/>
      <c r="G534" s="604"/>
      <c r="H534" s="604"/>
      <c r="I534" s="604"/>
      <c r="J534" s="604"/>
      <c r="K534" s="604"/>
      <c r="L534" s="604"/>
      <c r="M534" s="604"/>
      <c r="N534" s="604"/>
      <c r="O534" s="612"/>
      <c r="P534" s="609" t="s">
        <v>40</v>
      </c>
      <c r="Q534" s="610"/>
      <c r="R534" s="610"/>
      <c r="S534" s="610"/>
      <c r="T534" s="610"/>
      <c r="U534" s="610"/>
      <c r="V534" s="611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>
      <c r="A535" s="604"/>
      <c r="B535" s="604"/>
      <c r="C535" s="604"/>
      <c r="D535" s="604"/>
      <c r="E535" s="604"/>
      <c r="F535" s="604"/>
      <c r="G535" s="604"/>
      <c r="H535" s="604"/>
      <c r="I535" s="604"/>
      <c r="J535" s="604"/>
      <c r="K535" s="604"/>
      <c r="L535" s="604"/>
      <c r="M535" s="604"/>
      <c r="N535" s="604"/>
      <c r="O535" s="612"/>
      <c r="P535" s="609" t="s">
        <v>40</v>
      </c>
      <c r="Q535" s="610"/>
      <c r="R535" s="610"/>
      <c r="S535" s="610"/>
      <c r="T535" s="610"/>
      <c r="U535" s="610"/>
      <c r="V535" s="611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>
      <c r="A536" s="604"/>
      <c r="B536" s="604"/>
      <c r="C536" s="604"/>
      <c r="D536" s="604"/>
      <c r="E536" s="604"/>
      <c r="F536" s="604"/>
      <c r="G536" s="604"/>
      <c r="H536" s="604"/>
      <c r="I536" s="604"/>
      <c r="J536" s="604"/>
      <c r="K536" s="604"/>
      <c r="L536" s="604"/>
      <c r="M536" s="604"/>
      <c r="N536" s="604"/>
      <c r="O536" s="605"/>
      <c r="P536" s="601" t="s">
        <v>33</v>
      </c>
      <c r="Q536" s="602"/>
      <c r="R536" s="602"/>
      <c r="S536" s="602"/>
      <c r="T536" s="602"/>
      <c r="U536" s="602"/>
      <c r="V536" s="603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18029.400000000001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18116.019999999997</v>
      </c>
      <c r="Z536" s="42"/>
      <c r="AA536" s="67"/>
      <c r="AB536" s="67"/>
      <c r="AC536" s="67"/>
    </row>
    <row r="537" spans="1:68">
      <c r="A537" s="604"/>
      <c r="B537" s="604"/>
      <c r="C537" s="604"/>
      <c r="D537" s="604"/>
      <c r="E537" s="604"/>
      <c r="F537" s="604"/>
      <c r="G537" s="604"/>
      <c r="H537" s="604"/>
      <c r="I537" s="604"/>
      <c r="J537" s="604"/>
      <c r="K537" s="604"/>
      <c r="L537" s="604"/>
      <c r="M537" s="604"/>
      <c r="N537" s="604"/>
      <c r="O537" s="605"/>
      <c r="P537" s="601" t="s">
        <v>34</v>
      </c>
      <c r="Q537" s="602"/>
      <c r="R537" s="602"/>
      <c r="S537" s="602"/>
      <c r="T537" s="602"/>
      <c r="U537" s="602"/>
      <c r="V537" s="603"/>
      <c r="W537" s="42" t="s">
        <v>0</v>
      </c>
      <c r="X537" s="43">
        <f>IFERROR(SUM(BM22:BM533),"0")</f>
        <v>18827.542784992784</v>
      </c>
      <c r="Y537" s="43">
        <f>IFERROR(SUM(BN22:BN533),"0")</f>
        <v>18918.841</v>
      </c>
      <c r="Z537" s="42"/>
      <c r="AA537" s="67"/>
      <c r="AB537" s="67"/>
      <c r="AC537" s="67"/>
    </row>
    <row r="538" spans="1:68">
      <c r="A538" s="604"/>
      <c r="B538" s="604"/>
      <c r="C538" s="604"/>
      <c r="D538" s="604"/>
      <c r="E538" s="604"/>
      <c r="F538" s="604"/>
      <c r="G538" s="604"/>
      <c r="H538" s="604"/>
      <c r="I538" s="604"/>
      <c r="J538" s="604"/>
      <c r="K538" s="604"/>
      <c r="L538" s="604"/>
      <c r="M538" s="604"/>
      <c r="N538" s="604"/>
      <c r="O538" s="605"/>
      <c r="P538" s="601" t="s">
        <v>35</v>
      </c>
      <c r="Q538" s="602"/>
      <c r="R538" s="602"/>
      <c r="S538" s="602"/>
      <c r="T538" s="602"/>
      <c r="U538" s="602"/>
      <c r="V538" s="603"/>
      <c r="W538" s="42" t="s">
        <v>20</v>
      </c>
      <c r="X538" s="44">
        <f>ROUNDUP(SUM(BO22:BO533),0)</f>
        <v>29</v>
      </c>
      <c r="Y538" s="44">
        <f>ROUNDUP(SUM(BP22:BP533),0)</f>
        <v>29</v>
      </c>
      <c r="Z538" s="42"/>
      <c r="AA538" s="67"/>
      <c r="AB538" s="67"/>
      <c r="AC538" s="67"/>
    </row>
    <row r="539" spans="1:68">
      <c r="A539" s="604"/>
      <c r="B539" s="604"/>
      <c r="C539" s="604"/>
      <c r="D539" s="604"/>
      <c r="E539" s="604"/>
      <c r="F539" s="604"/>
      <c r="G539" s="604"/>
      <c r="H539" s="604"/>
      <c r="I539" s="604"/>
      <c r="J539" s="604"/>
      <c r="K539" s="604"/>
      <c r="L539" s="604"/>
      <c r="M539" s="604"/>
      <c r="N539" s="604"/>
      <c r="O539" s="605"/>
      <c r="P539" s="601" t="s">
        <v>36</v>
      </c>
      <c r="Q539" s="602"/>
      <c r="R539" s="602"/>
      <c r="S539" s="602"/>
      <c r="T539" s="602"/>
      <c r="U539" s="602"/>
      <c r="V539" s="603"/>
      <c r="W539" s="42" t="s">
        <v>0</v>
      </c>
      <c r="X539" s="43">
        <f>GrossWeightTotal+PalletQtyTotal*25</f>
        <v>19552.542784992784</v>
      </c>
      <c r="Y539" s="43">
        <f>GrossWeightTotalR+PalletQtyTotalR*25</f>
        <v>19643.841</v>
      </c>
      <c r="Z539" s="42"/>
      <c r="AA539" s="67"/>
      <c r="AB539" s="67"/>
      <c r="AC539" s="67"/>
    </row>
    <row r="540" spans="1:68">
      <c r="A540" s="604"/>
      <c r="B540" s="604"/>
      <c r="C540" s="604"/>
      <c r="D540" s="604"/>
      <c r="E540" s="604"/>
      <c r="F540" s="604"/>
      <c r="G540" s="604"/>
      <c r="H540" s="604"/>
      <c r="I540" s="604"/>
      <c r="J540" s="604"/>
      <c r="K540" s="604"/>
      <c r="L540" s="604"/>
      <c r="M540" s="604"/>
      <c r="N540" s="604"/>
      <c r="O540" s="605"/>
      <c r="P540" s="601" t="s">
        <v>37</v>
      </c>
      <c r="Q540" s="602"/>
      <c r="R540" s="602"/>
      <c r="S540" s="602"/>
      <c r="T540" s="602"/>
      <c r="U540" s="602"/>
      <c r="V540" s="603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2347.8379830046492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2361</v>
      </c>
      <c r="Z540" s="42"/>
      <c r="AA540" s="67"/>
      <c r="AB540" s="67"/>
      <c r="AC540" s="67"/>
    </row>
    <row r="541" spans="1:68" ht="14.25">
      <c r="A541" s="604"/>
      <c r="B541" s="604"/>
      <c r="C541" s="604"/>
      <c r="D541" s="604"/>
      <c r="E541" s="604"/>
      <c r="F541" s="604"/>
      <c r="G541" s="604"/>
      <c r="H541" s="604"/>
      <c r="I541" s="604"/>
      <c r="J541" s="604"/>
      <c r="K541" s="604"/>
      <c r="L541" s="604"/>
      <c r="M541" s="604"/>
      <c r="N541" s="604"/>
      <c r="O541" s="605"/>
      <c r="P541" s="601" t="s">
        <v>38</v>
      </c>
      <c r="Q541" s="602"/>
      <c r="R541" s="602"/>
      <c r="S541" s="602"/>
      <c r="T541" s="602"/>
      <c r="U541" s="602"/>
      <c r="V541" s="603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32.383229999999998</v>
      </c>
      <c r="AA541" s="67"/>
      <c r="AB541" s="67"/>
      <c r="AC541" s="67"/>
    </row>
    <row r="542" spans="1:68" ht="13.5" thickBot="1"/>
    <row r="543" spans="1:68" ht="27" thickTop="1" thickBot="1">
      <c r="A543" s="46" t="s">
        <v>9</v>
      </c>
      <c r="B543" s="85" t="s">
        <v>77</v>
      </c>
      <c r="C543" s="600" t="s">
        <v>111</v>
      </c>
      <c r="D543" s="600" t="s">
        <v>111</v>
      </c>
      <c r="E543" s="600" t="s">
        <v>111</v>
      </c>
      <c r="F543" s="600" t="s">
        <v>111</v>
      </c>
      <c r="G543" s="600" t="s">
        <v>111</v>
      </c>
      <c r="H543" s="600" t="s">
        <v>111</v>
      </c>
      <c r="I543" s="600" t="s">
        <v>286</v>
      </c>
      <c r="J543" s="600" t="s">
        <v>286</v>
      </c>
      <c r="K543" s="600" t="s">
        <v>286</v>
      </c>
      <c r="L543" s="600" t="s">
        <v>286</v>
      </c>
      <c r="M543" s="600" t="s">
        <v>286</v>
      </c>
      <c r="N543" s="606"/>
      <c r="O543" s="600" t="s">
        <v>286</v>
      </c>
      <c r="P543" s="600" t="s">
        <v>286</v>
      </c>
      <c r="Q543" s="600" t="s">
        <v>286</v>
      </c>
      <c r="R543" s="600" t="s">
        <v>286</v>
      </c>
      <c r="S543" s="600" t="s">
        <v>286</v>
      </c>
      <c r="T543" s="600" t="s">
        <v>286</v>
      </c>
      <c r="U543" s="600" t="s">
        <v>286</v>
      </c>
      <c r="V543" s="600" t="s">
        <v>578</v>
      </c>
      <c r="W543" s="600" t="s">
        <v>578</v>
      </c>
      <c r="X543" s="600" t="s">
        <v>638</v>
      </c>
      <c r="Y543" s="600" t="s">
        <v>638</v>
      </c>
      <c r="Z543" s="600" t="s">
        <v>638</v>
      </c>
      <c r="AA543" s="600" t="s">
        <v>638</v>
      </c>
      <c r="AB543" s="85" t="s">
        <v>697</v>
      </c>
      <c r="AC543" s="600" t="s">
        <v>764</v>
      </c>
      <c r="AD543" s="600" t="s">
        <v>764</v>
      </c>
      <c r="AF543" s="1"/>
    </row>
    <row r="544" spans="1:68" ht="14.25" customHeight="1" thickTop="1">
      <c r="A544" s="607" t="s">
        <v>10</v>
      </c>
      <c r="B544" s="600" t="s">
        <v>77</v>
      </c>
      <c r="C544" s="600" t="s">
        <v>112</v>
      </c>
      <c r="D544" s="600" t="s">
        <v>133</v>
      </c>
      <c r="E544" s="600" t="s">
        <v>196</v>
      </c>
      <c r="F544" s="600" t="s">
        <v>223</v>
      </c>
      <c r="G544" s="600" t="s">
        <v>262</v>
      </c>
      <c r="H544" s="600" t="s">
        <v>111</v>
      </c>
      <c r="I544" s="600" t="s">
        <v>287</v>
      </c>
      <c r="J544" s="600" t="s">
        <v>327</v>
      </c>
      <c r="K544" s="600" t="s">
        <v>388</v>
      </c>
      <c r="L544" s="600" t="s">
        <v>428</v>
      </c>
      <c r="M544" s="600" t="s">
        <v>446</v>
      </c>
      <c r="N544" s="1"/>
      <c r="O544" s="600" t="s">
        <v>459</v>
      </c>
      <c r="P544" s="600" t="s">
        <v>469</v>
      </c>
      <c r="Q544" s="600" t="s">
        <v>476</v>
      </c>
      <c r="R544" s="600" t="s">
        <v>480</v>
      </c>
      <c r="S544" s="600" t="s">
        <v>486</v>
      </c>
      <c r="T544" s="600" t="s">
        <v>491</v>
      </c>
      <c r="U544" s="600" t="s">
        <v>565</v>
      </c>
      <c r="V544" s="600" t="s">
        <v>579</v>
      </c>
      <c r="W544" s="600" t="s">
        <v>613</v>
      </c>
      <c r="X544" s="600" t="s">
        <v>639</v>
      </c>
      <c r="Y544" s="600" t="s">
        <v>671</v>
      </c>
      <c r="Z544" s="600" t="s">
        <v>689</v>
      </c>
      <c r="AA544" s="600" t="s">
        <v>693</v>
      </c>
      <c r="AB544" s="600" t="s">
        <v>697</v>
      </c>
      <c r="AC544" s="600" t="s">
        <v>764</v>
      </c>
      <c r="AD544" s="600" t="s">
        <v>816</v>
      </c>
      <c r="AF544" s="1"/>
    </row>
    <row r="545" spans="1:32" ht="13.5" thickBot="1">
      <c r="A545" s="608"/>
      <c r="B545" s="600"/>
      <c r="C545" s="600"/>
      <c r="D545" s="600"/>
      <c r="E545" s="600"/>
      <c r="F545" s="600"/>
      <c r="G545" s="600"/>
      <c r="H545" s="600"/>
      <c r="I545" s="600"/>
      <c r="J545" s="600"/>
      <c r="K545" s="600"/>
      <c r="L545" s="600"/>
      <c r="M545" s="600"/>
      <c r="N545" s="1"/>
      <c r="O545" s="600"/>
      <c r="P545" s="600"/>
      <c r="Q545" s="600"/>
      <c r="R545" s="600"/>
      <c r="S545" s="600"/>
      <c r="T545" s="600"/>
      <c r="U545" s="600"/>
      <c r="V545" s="600"/>
      <c r="W545" s="600"/>
      <c r="X545" s="600"/>
      <c r="Y545" s="600"/>
      <c r="Z545" s="600"/>
      <c r="AA545" s="600"/>
      <c r="AB545" s="600"/>
      <c r="AC545" s="600"/>
      <c r="AD545" s="600"/>
      <c r="AF545" s="1"/>
    </row>
    <row r="546" spans="1:32" ht="18" thickTop="1" thickBot="1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748.80000000000007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4919.0999999999995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151.20000000000002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105.3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232.2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610.20000000000005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80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36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1083.9000000000001</v>
      </c>
      <c r="U546" s="52">
        <f>IFERROR(Y354*1,"0")+IFERROR(Y358*1,"0")+IFERROR(Y359*1,"0")+IFERROR(Y360*1,"0")</f>
        <v>450.6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8285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108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654.72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600.6</v>
      </c>
      <c r="AD546" s="52">
        <f>IFERROR(Y533*1,"0")</f>
        <v>0</v>
      </c>
      <c r="AF546" s="1"/>
    </row>
  </sheetData>
  <sheetProtection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J544:J545"/>
    <mergeCell ref="K544:K545"/>
    <mergeCell ref="L544:L54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821</v>
      </c>
      <c r="H1" s="9"/>
    </row>
    <row r="3" spans="2:8">
      <c r="B3" s="53" t="s">
        <v>822</v>
      </c>
      <c r="C3" s="53" t="s">
        <v>45</v>
      </c>
      <c r="D3" s="53" t="s">
        <v>45</v>
      </c>
      <c r="E3" s="53" t="s">
        <v>45</v>
      </c>
    </row>
    <row r="4" spans="2:8">
      <c r="B4" s="53" t="s">
        <v>823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824</v>
      </c>
      <c r="D6" s="53" t="s">
        <v>825</v>
      </c>
      <c r="E6" s="53" t="s">
        <v>45</v>
      </c>
    </row>
    <row r="8" spans="2:8">
      <c r="B8" s="53" t="s">
        <v>76</v>
      </c>
      <c r="C8" s="53" t="s">
        <v>824</v>
      </c>
      <c r="D8" s="53" t="s">
        <v>45</v>
      </c>
      <c r="E8" s="53" t="s">
        <v>45</v>
      </c>
    </row>
    <row r="10" spans="2:8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2025-05-27T07:14:53Z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