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7,05,25 Пушкарный\"/>
    </mc:Choice>
  </mc:AlternateContent>
  <xr:revisionPtr revIDLastSave="0" documentId="13_ncr:1_{0BAC54CC-24F4-429B-AB8A-D36271BD42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P520" i="2"/>
  <c r="BO520" i="2"/>
  <c r="BN520" i="2"/>
  <c r="BM520" i="2"/>
  <c r="Z520" i="2"/>
  <c r="Y520" i="2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Y509" i="2"/>
  <c r="BN509" i="2" s="1"/>
  <c r="BO508" i="2"/>
  <c r="BM508" i="2"/>
  <c r="Y508" i="2"/>
  <c r="BP508" i="2" s="1"/>
  <c r="X506" i="2"/>
  <c r="X505" i="2"/>
  <c r="BO504" i="2"/>
  <c r="BM504" i="2"/>
  <c r="Y504" i="2"/>
  <c r="BP504" i="2" s="1"/>
  <c r="BO503" i="2"/>
  <c r="BM503" i="2"/>
  <c r="Y503" i="2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Z469" i="2"/>
  <c r="Y469" i="2"/>
  <c r="BN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Y453" i="2"/>
  <c r="X453" i="2"/>
  <c r="Y452" i="2"/>
  <c r="X452" i="2"/>
  <c r="BP451" i="2"/>
  <c r="BO451" i="2"/>
  <c r="BN451" i="2"/>
  <c r="BM451" i="2"/>
  <c r="Z451" i="2"/>
  <c r="Z452" i="2" s="1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Z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Z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Y387" i="2"/>
  <c r="X387" i="2"/>
  <c r="BP386" i="2"/>
  <c r="BO386" i="2"/>
  <c r="BN386" i="2"/>
  <c r="BM386" i="2"/>
  <c r="Z386" i="2"/>
  <c r="Z387" i="2" s="1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X374" i="2"/>
  <c r="X373" i="2"/>
  <c r="BO372" i="2"/>
  <c r="BM372" i="2"/>
  <c r="Y372" i="2"/>
  <c r="P372" i="2"/>
  <c r="BP371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Y362" i="2" s="1"/>
  <c r="P358" i="2"/>
  <c r="Y356" i="2"/>
  <c r="X356" i="2"/>
  <c r="Y355" i="2"/>
  <c r="X355" i="2"/>
  <c r="BP354" i="2"/>
  <c r="BO354" i="2"/>
  <c r="BN354" i="2"/>
  <c r="BM354" i="2"/>
  <c r="Z354" i="2"/>
  <c r="Z355" i="2" s="1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P305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Z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P270" i="2"/>
  <c r="BO270" i="2"/>
  <c r="BM270" i="2"/>
  <c r="Y270" i="2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Z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P225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Z202" i="2"/>
  <c r="Y202" i="2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G546" i="2" s="1"/>
  <c r="P137" i="2"/>
  <c r="X134" i="2"/>
  <c r="X133" i="2"/>
  <c r="BO132" i="2"/>
  <c r="BM132" i="2"/>
  <c r="Z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Z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Z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Z65" i="2"/>
  <c r="Y65" i="2"/>
  <c r="BN65" i="2" s="1"/>
  <c r="P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Y66" i="2" s="1"/>
  <c r="P62" i="2"/>
  <c r="X60" i="2"/>
  <c r="X59" i="2"/>
  <c r="BP58" i="2"/>
  <c r="BO58" i="2"/>
  <c r="BN58" i="2"/>
  <c r="BM58" i="2"/>
  <c r="Z58" i="2"/>
  <c r="Y58" i="2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Y37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Z30" i="2" l="1"/>
  <c r="Z53" i="2"/>
  <c r="BN53" i="2"/>
  <c r="Z63" i="2"/>
  <c r="BN63" i="2"/>
  <c r="Z71" i="2"/>
  <c r="BN71" i="2"/>
  <c r="Z79" i="2"/>
  <c r="BN79" i="2"/>
  <c r="Z96" i="2"/>
  <c r="BN96" i="2"/>
  <c r="Z102" i="2"/>
  <c r="Z117" i="2"/>
  <c r="BN117" i="2"/>
  <c r="Z131" i="2"/>
  <c r="Z133" i="2" s="1"/>
  <c r="Z169" i="2"/>
  <c r="Z205" i="2"/>
  <c r="Z221" i="2"/>
  <c r="BN221" i="2"/>
  <c r="Z233" i="2"/>
  <c r="Z254" i="2"/>
  <c r="BN254" i="2"/>
  <c r="Z265" i="2"/>
  <c r="BN265" i="2"/>
  <c r="Z314" i="2"/>
  <c r="Z340" i="2"/>
  <c r="Z348" i="2"/>
  <c r="BN348" i="2"/>
  <c r="Z360" i="2"/>
  <c r="BN360" i="2"/>
  <c r="Z376" i="2"/>
  <c r="BN376" i="2"/>
  <c r="Z416" i="2"/>
  <c r="Z420" i="2"/>
  <c r="Z423" i="2"/>
  <c r="BN423" i="2"/>
  <c r="Y442" i="2"/>
  <c r="Y443" i="2"/>
  <c r="Z460" i="2"/>
  <c r="BN460" i="2"/>
  <c r="Z467" i="2"/>
  <c r="Z473" i="2"/>
  <c r="BN473" i="2"/>
  <c r="Z486" i="2"/>
  <c r="BN486" i="2"/>
  <c r="Z504" i="2"/>
  <c r="Z508" i="2"/>
  <c r="BN508" i="2"/>
  <c r="Z509" i="2"/>
  <c r="BP515" i="2"/>
  <c r="AC546" i="2"/>
  <c r="Z369" i="2"/>
  <c r="H9" i="2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Z227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Z281" i="2" s="1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Z59" i="2" s="1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Z274" i="2" s="1"/>
  <c r="M546" i="2"/>
  <c r="BP327" i="2"/>
  <c r="BN327" i="2"/>
  <c r="Z327" i="2"/>
  <c r="Z342" i="2"/>
  <c r="Z344" i="2" s="1"/>
  <c r="BN252" i="2"/>
  <c r="Y316" i="2"/>
  <c r="BP312" i="2"/>
  <c r="BN312" i="2"/>
  <c r="Y379" i="2"/>
  <c r="Y378" i="2"/>
  <c r="BP377" i="2"/>
  <c r="BN377" i="2"/>
  <c r="BP126" i="2"/>
  <c r="BN126" i="2"/>
  <c r="Z126" i="2"/>
  <c r="Z128" i="2" s="1"/>
  <c r="BP77" i="2"/>
  <c r="BN77" i="2"/>
  <c r="Z77" i="2"/>
  <c r="Y50" i="2"/>
  <c r="Y49" i="2"/>
  <c r="BP48" i="2"/>
  <c r="Y105" i="2"/>
  <c r="Y185" i="2"/>
  <c r="BP181" i="2"/>
  <c r="Z181" i="2"/>
  <c r="Z184" i="2" s="1"/>
  <c r="BP217" i="2"/>
  <c r="BN217" i="2"/>
  <c r="Z217" i="2"/>
  <c r="BN235" i="2"/>
  <c r="Z312" i="2"/>
  <c r="Z377" i="2"/>
  <c r="Z378" i="2" s="1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Z32" i="2"/>
  <c r="BP116" i="2"/>
  <c r="BN116" i="2"/>
  <c r="Z116" i="2"/>
  <c r="Z118" i="2" s="1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Z149" i="2"/>
  <c r="Y317" i="2"/>
  <c r="Z319" i="2"/>
  <c r="Z322" i="2"/>
  <c r="Z481" i="2"/>
  <c r="BP90" i="2"/>
  <c r="E546" i="2"/>
  <c r="Y94" i="2"/>
  <c r="Y93" i="2"/>
  <c r="BN90" i="2"/>
  <c r="Z90" i="2"/>
  <c r="Z93" i="2" s="1"/>
  <c r="BP54" i="2"/>
  <c r="BP103" i="2"/>
  <c r="BN103" i="2"/>
  <c r="Z103" i="2"/>
  <c r="Z43" i="2"/>
  <c r="Y59" i="2"/>
  <c r="Y104" i="2"/>
  <c r="BP97" i="2"/>
  <c r="Z176" i="2"/>
  <c r="Z209" i="2"/>
  <c r="Z210" i="2" s="1"/>
  <c r="BN280" i="2"/>
  <c r="BN349" i="2"/>
  <c r="Z383" i="2"/>
  <c r="BP84" i="2"/>
  <c r="Y87" i="2"/>
  <c r="D546" i="2"/>
  <c r="BN64" i="2"/>
  <c r="Y128" i="2"/>
  <c r="Y161" i="2"/>
  <c r="BP157" i="2"/>
  <c r="Y160" i="2"/>
  <c r="BP300" i="2"/>
  <c r="R546" i="2"/>
  <c r="Z300" i="2"/>
  <c r="Z301" i="2" s="1"/>
  <c r="BN319" i="2"/>
  <c r="BP440" i="2"/>
  <c r="BN440" i="2"/>
  <c r="Z440" i="2"/>
  <c r="Z442" i="2" s="1"/>
  <c r="Z512" i="2"/>
  <c r="BP102" i="2"/>
  <c r="Z84" i="2"/>
  <c r="BP29" i="2"/>
  <c r="Z157" i="2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Z337" i="2" s="1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12" i="2" s="1"/>
  <c r="Z142" i="2"/>
  <c r="Z144" i="2" s="1"/>
  <c r="BN169" i="2"/>
  <c r="Z177" i="2"/>
  <c r="BN202" i="2"/>
  <c r="Z220" i="2"/>
  <c r="BN233" i="2"/>
  <c r="BN243" i="2"/>
  <c r="Z253" i="2"/>
  <c r="Z256" i="2" s="1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Z239" i="2" s="1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BN525" i="2"/>
  <c r="BN528" i="2"/>
  <c r="Y535" i="2"/>
  <c r="H546" i="2"/>
  <c r="BP75" i="2"/>
  <c r="Z326" i="2"/>
  <c r="Z502" i="2"/>
  <c r="Y505" i="2"/>
  <c r="Z160" i="2" l="1"/>
  <c r="Z517" i="2"/>
  <c r="Z487" i="2"/>
  <c r="Z361" i="2"/>
  <c r="Z476" i="2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29" i="2"/>
  <c r="Z266" i="2"/>
  <c r="Z350" i="2"/>
  <c r="Z541" i="2" l="1"/>
  <c r="Y539" i="2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<sst xmlns="http://schemas.openxmlformats.org/spreadsheetml/2006/main" count="3969" uniqueCount="837">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</sst>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45806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Четверг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0.41666666666666669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2073.6</v>
      </c>
      <c r="Y54" s="55">
        <f t="shared" si="6"/>
        <v>2073.6000000000004</v>
      </c>
      <c r="Z54" s="41">
        <f>IFERROR(IF(Y54=0,"",ROUNDUP(Y54/H54,0)*0.01898),"")</f>
        <v>3.6441600000000003</v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2157.1199999999994</v>
      </c>
      <c r="BN54" s="78">
        <f t="shared" si="8"/>
        <v>2157.1200000000003</v>
      </c>
      <c r="BO54" s="78">
        <f t="shared" si="9"/>
        <v>2.9999999999999996</v>
      </c>
      <c r="BP54" s="78">
        <f t="shared" si="10"/>
        <v>3.0000000000000004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191.99999999999997</v>
      </c>
      <c r="Y59" s="43">
        <f>IFERROR(Y53/H53,"0")+IFERROR(Y54/H54,"0")+IFERROR(Y55/H55,"0")+IFERROR(Y56/H56,"0")+IFERROR(Y57/H57,"0")+IFERROR(Y58/H58,"0")</f>
        <v>192.00000000000003</v>
      </c>
      <c r="Z59" s="43">
        <f>IFERROR(IF(Z53="",0,Z53),"0")+IFERROR(IF(Z54="",0,Z54),"0")+IFERROR(IF(Z55="",0,Z55),"0")+IFERROR(IF(Z56="",0,Z56),"0")+IFERROR(IF(Z57="",0,Z57),"0")+IFERROR(IF(Z58="",0,Z58),"0")</f>
        <v>3.6441600000000003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2073.6</v>
      </c>
      <c r="Y60" s="43">
        <f>IFERROR(SUM(Y53:Y58),"0")</f>
        <v>2073.6000000000004</v>
      </c>
      <c r="Z60" s="42"/>
      <c r="AA60" s="67"/>
      <c r="AB60" s="67"/>
      <c r="AC60" s="67"/>
    </row>
    <row r="61" spans="1:68" ht="14.25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4301052039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7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214</v>
      </c>
      <c r="B101" s="63" t="s">
        <v>217</v>
      </c>
      <c r="C101" s="36">
        <v>4301051718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7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1200</v>
      </c>
      <c r="Y312" s="55">
        <f t="shared" si="52"/>
        <v>1209.6000000000001</v>
      </c>
      <c r="Z312" s="41">
        <f>IFERROR(IF(Y312=0,"",ROUNDUP(Y312/H312,0)*0.02039),"")</f>
        <v>2.2836799999999999</v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1253.3333333333333</v>
      </c>
      <c r="BN312" s="78">
        <f t="shared" si="54"/>
        <v>1263.3599999999999</v>
      </c>
      <c r="BO312" s="78">
        <f t="shared" si="55"/>
        <v>2.3148148148148144</v>
      </c>
      <c r="BP312" s="78">
        <f t="shared" si="56"/>
        <v>2.333333333333333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111.1111111111111</v>
      </c>
      <c r="Y316" s="43">
        <f>IFERROR(Y310/H310,"0")+IFERROR(Y311/H311,"0")+IFERROR(Y312/H312,"0")+IFERROR(Y313/H313,"0")+IFERROR(Y314/H314,"0")+IFERROR(Y315/H315,"0")</f>
        <v>112</v>
      </c>
      <c r="Z316" s="43">
        <f>IFERROR(IF(Z310="",0,Z310),"0")+IFERROR(IF(Z311="",0,Z311),"0")+IFERROR(IF(Z312="",0,Z312),"0")+IFERROR(IF(Z313="",0,Z313),"0")+IFERROR(IF(Z314="",0,Z314),"0")+IFERROR(IF(Z315="",0,Z315),"0")</f>
        <v>2.2836799999999999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1200</v>
      </c>
      <c r="Y317" s="43">
        <f>IFERROR(SUM(Y310:Y315),"0")</f>
        <v>1209.6000000000001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7000</v>
      </c>
      <c r="Y326" s="55">
        <f>IFERROR(IF(X326="",0,CEILING((X326/$H326),1)*$H326),"")</f>
        <v>7004.4</v>
      </c>
      <c r="Z326" s="41">
        <f>IFERROR(IF(Y326=0,"",ROUNDUP(Y326/H326,0)*0.01898),"")</f>
        <v>17.044039999999999</v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7460.3846153846162</v>
      </c>
      <c r="BN326" s="78">
        <f>IFERROR(Y326*I326/H326,"0")</f>
        <v>7465.0740000000005</v>
      </c>
      <c r="BO326" s="78">
        <f>IFERROR(1/J326*(X326/H326),"0")</f>
        <v>14.022435897435898</v>
      </c>
      <c r="BP326" s="78">
        <f>IFERROR(1/J326*(Y326/H326),"0")</f>
        <v>14.03125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897.43589743589746</v>
      </c>
      <c r="Y331" s="43">
        <f>IFERROR(Y326/H326,"0")+IFERROR(Y327/H327,"0")+IFERROR(Y328/H328,"0")+IFERROR(Y329/H329,"0")+IFERROR(Y330/H330,"0")</f>
        <v>898</v>
      </c>
      <c r="Z331" s="43">
        <f>IFERROR(IF(Z326="",0,Z326),"0")+IFERROR(IF(Z327="",0,Z327),"0")+IFERROR(IF(Z328="",0,Z328),"0")+IFERROR(IF(Z329="",0,Z329),"0")+IFERROR(IF(Z330="",0,Z330),"0")</f>
        <v>17.044039999999999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7000</v>
      </c>
      <c r="Y332" s="43">
        <f>IFERROR(SUM(Y326:Y330),"0")</f>
        <v>7004.4</v>
      </c>
      <c r="Z332" s="42"/>
      <c r="AA332" s="67"/>
      <c r="AB332" s="67"/>
      <c r="AC332" s="67"/>
    </row>
    <row r="333" spans="1:68" ht="14.25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500</v>
      </c>
      <c r="Y335" s="55">
        <f>IFERROR(IF(X335="",0,CEILING((X335/$H335),1)*$H335),"")</f>
        <v>507</v>
      </c>
      <c r="Z335" s="41">
        <f>IFERROR(IF(Y335=0,"",ROUNDUP(Y335/H335,0)*0.01898),"")</f>
        <v>1.2337</v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533.26923076923083</v>
      </c>
      <c r="BN335" s="78">
        <f>IFERROR(Y335*I335/H335,"0")</f>
        <v>540.73500000000001</v>
      </c>
      <c r="BO335" s="78">
        <f>IFERROR(1/J335*(X335/H335),"0")</f>
        <v>1.0016025641025641</v>
      </c>
      <c r="BP335" s="78">
        <f>IFERROR(1/J335*(Y335/H335),"0")</f>
        <v>1.015625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64.102564102564102</v>
      </c>
      <c r="Y337" s="43">
        <f>IFERROR(Y334/H334,"0")+IFERROR(Y335/H335,"0")+IFERROR(Y336/H336,"0")</f>
        <v>65</v>
      </c>
      <c r="Z337" s="43">
        <f>IFERROR(IF(Z334="",0,Z334),"0")+IFERROR(IF(Z335="",0,Z335),"0")+IFERROR(IF(Z336="",0,Z336),"0")</f>
        <v>1.2337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500</v>
      </c>
      <c r="Y338" s="43">
        <f>IFERROR(SUM(Y334:Y336),"0")</f>
        <v>507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7000</v>
      </c>
      <c r="Y369" s="55">
        <f t="shared" si="57"/>
        <v>7005</v>
      </c>
      <c r="Z369" s="41">
        <f>IFERROR(IF(Y369=0,"",ROUNDUP(Y369/H369,0)*0.02175),"")</f>
        <v>10.157249999999999</v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7224</v>
      </c>
      <c r="BN369" s="78">
        <f t="shared" si="59"/>
        <v>7229.1600000000008</v>
      </c>
      <c r="BO369" s="78">
        <f t="shared" si="60"/>
        <v>9.7222222222222214</v>
      </c>
      <c r="BP369" s="78">
        <f t="shared" si="61"/>
        <v>9.7291666666666661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466.66666666666669</v>
      </c>
      <c r="Y373" s="43">
        <f>IFERROR(Y366/H366,"0")+IFERROR(Y367/H367,"0")+IFERROR(Y368/H368,"0")+IFERROR(Y369/H369,"0")+IFERROR(Y370/H370,"0")+IFERROR(Y371/H371,"0")+IFERROR(Y372/H372,"0")</f>
        <v>467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10.157249999999999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7000</v>
      </c>
      <c r="Y374" s="43">
        <f>IFERROR(SUM(Y366:Y372),"0")</f>
        <v>7005</v>
      </c>
      <c r="Z374" s="42"/>
      <c r="AA374" s="67"/>
      <c r="AB374" s="67"/>
      <c r="AC374" s="67"/>
    </row>
    <row r="375" spans="1:68" ht="14.25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4301020400</v>
      </c>
      <c r="D508" s="672">
        <v>4640242180519</v>
      </c>
      <c r="E508" s="672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4301020269</v>
      </c>
      <c r="D509" s="672">
        <v>4640242180519</v>
      </c>
      <c r="E509" s="672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250</v>
      </c>
      <c r="Y516" s="55">
        <f>IFERROR(IF(X516="",0,CEILING((X516/$H516),1)*$H516),"")</f>
        <v>252</v>
      </c>
      <c r="Z516" s="41">
        <f>IFERROR(IF(Y516=0,"",ROUNDUP(Y516/H516,0)*0.00902),"")</f>
        <v>0.54120000000000001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266.07142857142856</v>
      </c>
      <c r="BN516" s="78">
        <f>IFERROR(Y516*I516/H516,"0")</f>
        <v>268.19999999999993</v>
      </c>
      <c r="BO516" s="78">
        <f>IFERROR(1/J516*(X516/H516),"0")</f>
        <v>0.45093795093795092</v>
      </c>
      <c r="BP516" s="78">
        <f>IFERROR(1/J516*(Y516/H516),"0")</f>
        <v>0.45454545454545459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59.523809523809518</v>
      </c>
      <c r="Y517" s="43">
        <f>IFERROR(Y515/H515,"0")+IFERROR(Y516/H516,"0")</f>
        <v>60</v>
      </c>
      <c r="Z517" s="43">
        <f>IFERROR(IF(Z515="",0,Z515),"0")+IFERROR(IF(Z516="",0,Z516),"0")</f>
        <v>0.54120000000000001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250</v>
      </c>
      <c r="Y518" s="43">
        <f>IFERROR(SUM(Y515:Y516),"0")</f>
        <v>252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9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3"/>
      <c r="P536" s="940" t="s">
        <v>33</v>
      </c>
      <c r="Q536" s="941"/>
      <c r="R536" s="941"/>
      <c r="S536" s="941"/>
      <c r="T536" s="941"/>
      <c r="U536" s="941"/>
      <c r="V536" s="942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18023.599999999999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18051.599999999999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3"/>
      <c r="P537" s="940" t="s">
        <v>34</v>
      </c>
      <c r="Q537" s="941"/>
      <c r="R537" s="941"/>
      <c r="S537" s="941"/>
      <c r="T537" s="941"/>
      <c r="U537" s="941"/>
      <c r="V537" s="942"/>
      <c r="W537" s="42" t="s">
        <v>0</v>
      </c>
      <c r="X537" s="43">
        <f>IFERROR(SUM(BM22:BM533),"0")</f>
        <v>18894.178608058606</v>
      </c>
      <c r="Y537" s="43">
        <f>IFERROR(SUM(BN22:BN533),"0")</f>
        <v>18923.649000000001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3"/>
      <c r="P538" s="940" t="s">
        <v>35</v>
      </c>
      <c r="Q538" s="941"/>
      <c r="R538" s="941"/>
      <c r="S538" s="941"/>
      <c r="T538" s="941"/>
      <c r="U538" s="941"/>
      <c r="V538" s="942"/>
      <c r="W538" s="42" t="s">
        <v>20</v>
      </c>
      <c r="X538" s="44">
        <f>ROUNDUP(SUM(BO22:BO533),0)</f>
        <v>31</v>
      </c>
      <c r="Y538" s="44">
        <f>ROUNDUP(SUM(BP22:BP533),0)</f>
        <v>31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3"/>
      <c r="P539" s="940" t="s">
        <v>36</v>
      </c>
      <c r="Q539" s="941"/>
      <c r="R539" s="941"/>
      <c r="S539" s="941"/>
      <c r="T539" s="941"/>
      <c r="U539" s="941"/>
      <c r="V539" s="942"/>
      <c r="W539" s="42" t="s">
        <v>0</v>
      </c>
      <c r="X539" s="43">
        <f>GrossWeightTotal+PalletQtyTotal*25</f>
        <v>19669.178608058606</v>
      </c>
      <c r="Y539" s="43">
        <f>GrossWeightTotalR+PalletQtyTotalR*25</f>
        <v>19698.649000000001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3"/>
      <c r="P540" s="940" t="s">
        <v>37</v>
      </c>
      <c r="Q540" s="941"/>
      <c r="R540" s="941"/>
      <c r="S540" s="941"/>
      <c r="T540" s="941"/>
      <c r="U540" s="941"/>
      <c r="V540" s="942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1790.8400488400489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1794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3"/>
      <c r="P541" s="940" t="s">
        <v>38</v>
      </c>
      <c r="Q541" s="941"/>
      <c r="R541" s="941"/>
      <c r="S541" s="941"/>
      <c r="T541" s="941"/>
      <c r="U541" s="941"/>
      <c r="V541" s="942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34.904029999999999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6" t="s">
        <v>111</v>
      </c>
      <c r="D543" s="936" t="s">
        <v>111</v>
      </c>
      <c r="E543" s="936" t="s">
        <v>111</v>
      </c>
      <c r="F543" s="936" t="s">
        <v>111</v>
      </c>
      <c r="G543" s="936" t="s">
        <v>111</v>
      </c>
      <c r="H543" s="936" t="s">
        <v>111</v>
      </c>
      <c r="I543" s="936" t="s">
        <v>286</v>
      </c>
      <c r="J543" s="936" t="s">
        <v>286</v>
      </c>
      <c r="K543" s="936" t="s">
        <v>286</v>
      </c>
      <c r="L543" s="936" t="s">
        <v>286</v>
      </c>
      <c r="M543" s="936" t="s">
        <v>286</v>
      </c>
      <c r="N543" s="944"/>
      <c r="O543" s="936" t="s">
        <v>286</v>
      </c>
      <c r="P543" s="936" t="s">
        <v>286</v>
      </c>
      <c r="Q543" s="936" t="s">
        <v>286</v>
      </c>
      <c r="R543" s="936" t="s">
        <v>286</v>
      </c>
      <c r="S543" s="936" t="s">
        <v>286</v>
      </c>
      <c r="T543" s="936" t="s">
        <v>286</v>
      </c>
      <c r="U543" s="936" t="s">
        <v>286</v>
      </c>
      <c r="V543" s="936" t="s">
        <v>578</v>
      </c>
      <c r="W543" s="936" t="s">
        <v>578</v>
      </c>
      <c r="X543" s="936" t="s">
        <v>638</v>
      </c>
      <c r="Y543" s="936" t="s">
        <v>638</v>
      </c>
      <c r="Z543" s="936" t="s">
        <v>638</v>
      </c>
      <c r="AA543" s="936" t="s">
        <v>638</v>
      </c>
      <c r="AB543" s="85" t="s">
        <v>697</v>
      </c>
      <c r="AC543" s="936" t="s">
        <v>764</v>
      </c>
      <c r="AD543" s="936" t="s">
        <v>764</v>
      </c>
      <c r="AF543" s="1"/>
    </row>
    <row r="544" spans="1:68" ht="14.25" customHeight="1" thickTop="1" x14ac:dyDescent="0.2">
      <c r="A544" s="937" t="s">
        <v>10</v>
      </c>
      <c r="B544" s="936" t="s">
        <v>77</v>
      </c>
      <c r="C544" s="936" t="s">
        <v>112</v>
      </c>
      <c r="D544" s="936" t="s">
        <v>133</v>
      </c>
      <c r="E544" s="936" t="s">
        <v>196</v>
      </c>
      <c r="F544" s="936" t="s">
        <v>223</v>
      </c>
      <c r="G544" s="936" t="s">
        <v>262</v>
      </c>
      <c r="H544" s="936" t="s">
        <v>111</v>
      </c>
      <c r="I544" s="936" t="s">
        <v>287</v>
      </c>
      <c r="J544" s="936" t="s">
        <v>327</v>
      </c>
      <c r="K544" s="936" t="s">
        <v>388</v>
      </c>
      <c r="L544" s="936" t="s">
        <v>428</v>
      </c>
      <c r="M544" s="936" t="s">
        <v>446</v>
      </c>
      <c r="N544" s="1"/>
      <c r="O544" s="936" t="s">
        <v>459</v>
      </c>
      <c r="P544" s="936" t="s">
        <v>469</v>
      </c>
      <c r="Q544" s="936" t="s">
        <v>476</v>
      </c>
      <c r="R544" s="936" t="s">
        <v>480</v>
      </c>
      <c r="S544" s="936" t="s">
        <v>486</v>
      </c>
      <c r="T544" s="936" t="s">
        <v>491</v>
      </c>
      <c r="U544" s="936" t="s">
        <v>565</v>
      </c>
      <c r="V544" s="936" t="s">
        <v>579</v>
      </c>
      <c r="W544" s="936" t="s">
        <v>613</v>
      </c>
      <c r="X544" s="936" t="s">
        <v>639</v>
      </c>
      <c r="Y544" s="936" t="s">
        <v>671</v>
      </c>
      <c r="Z544" s="936" t="s">
        <v>689</v>
      </c>
      <c r="AA544" s="936" t="s">
        <v>693</v>
      </c>
      <c r="AB544" s="936" t="s">
        <v>697</v>
      </c>
      <c r="AC544" s="936" t="s">
        <v>764</v>
      </c>
      <c r="AD544" s="936" t="s">
        <v>816</v>
      </c>
      <c r="AF544" s="1"/>
    </row>
    <row r="545" spans="1:32" ht="13.5" thickBot="1" x14ac:dyDescent="0.25">
      <c r="A545" s="938"/>
      <c r="B545" s="936"/>
      <c r="C545" s="936"/>
      <c r="D545" s="936"/>
      <c r="E545" s="936"/>
      <c r="F545" s="936"/>
      <c r="G545" s="936"/>
      <c r="H545" s="936"/>
      <c r="I545" s="936"/>
      <c r="J545" s="936"/>
      <c r="K545" s="936"/>
      <c r="L545" s="936"/>
      <c r="M545" s="936"/>
      <c r="N545" s="1"/>
      <c r="O545" s="936"/>
      <c r="P545" s="936"/>
      <c r="Q545" s="936"/>
      <c r="R545" s="936"/>
      <c r="S545" s="936"/>
      <c r="T545" s="936"/>
      <c r="U545" s="936"/>
      <c r="V545" s="936"/>
      <c r="W545" s="936"/>
      <c r="X545" s="936"/>
      <c r="Y545" s="936"/>
      <c r="Z545" s="936"/>
      <c r="AA545" s="936"/>
      <c r="AB545" s="936"/>
      <c r="AC545" s="936"/>
      <c r="AD545" s="936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2073.6000000000004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8721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7005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252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