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A8BB14-B114-40DF-AD56-135A4D45D9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O526" i="2"/>
  <c r="BM526" i="2"/>
  <c r="Y526" i="2"/>
  <c r="BO525" i="2"/>
  <c r="BM525" i="2"/>
  <c r="Y525" i="2"/>
  <c r="BP525" i="2" s="1"/>
  <c r="X523" i="2"/>
  <c r="X522" i="2"/>
  <c r="BO521" i="2"/>
  <c r="BM521" i="2"/>
  <c r="Y521" i="2"/>
  <c r="BO520" i="2"/>
  <c r="BM520" i="2"/>
  <c r="Y520" i="2"/>
  <c r="BP520" i="2" s="1"/>
  <c r="X518" i="2"/>
  <c r="X517" i="2"/>
  <c r="BO516" i="2"/>
  <c r="BM516" i="2"/>
  <c r="Y516" i="2"/>
  <c r="BP516" i="2" s="1"/>
  <c r="BO515" i="2"/>
  <c r="BM515" i="2"/>
  <c r="Y515" i="2"/>
  <c r="BN515" i="2" s="1"/>
  <c r="X513" i="2"/>
  <c r="X512" i="2"/>
  <c r="BO511" i="2"/>
  <c r="BM511" i="2"/>
  <c r="Y511" i="2"/>
  <c r="BO510" i="2"/>
  <c r="BM510" i="2"/>
  <c r="Y510" i="2"/>
  <c r="BO509" i="2"/>
  <c r="BM509" i="2"/>
  <c r="Y509" i="2"/>
  <c r="BN509" i="2" s="1"/>
  <c r="BO508" i="2"/>
  <c r="BM508" i="2"/>
  <c r="Y508" i="2"/>
  <c r="BP508" i="2" s="1"/>
  <c r="X506" i="2"/>
  <c r="X505" i="2"/>
  <c r="BO504" i="2"/>
  <c r="BM504" i="2"/>
  <c r="Y504" i="2"/>
  <c r="BP504" i="2" s="1"/>
  <c r="BO503" i="2"/>
  <c r="BM503" i="2"/>
  <c r="Y503" i="2"/>
  <c r="BO502" i="2"/>
  <c r="BM502" i="2"/>
  <c r="Y502" i="2"/>
  <c r="X498" i="2"/>
  <c r="X497" i="2"/>
  <c r="BO496" i="2"/>
  <c r="BM496" i="2"/>
  <c r="Y496" i="2"/>
  <c r="Y498" i="2" s="1"/>
  <c r="P496" i="2"/>
  <c r="X494" i="2"/>
  <c r="X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BP484" i="2" s="1"/>
  <c r="P484" i="2"/>
  <c r="BO483" i="2"/>
  <c r="BM483" i="2"/>
  <c r="Y483" i="2"/>
  <c r="BP483" i="2" s="1"/>
  <c r="P483" i="2"/>
  <c r="BO482" i="2"/>
  <c r="BM482" i="2"/>
  <c r="Y482" i="2"/>
  <c r="Z482" i="2" s="1"/>
  <c r="P482" i="2"/>
  <c r="BO481" i="2"/>
  <c r="BM481" i="2"/>
  <c r="Y481" i="2"/>
  <c r="P481" i="2"/>
  <c r="BO480" i="2"/>
  <c r="BM480" i="2"/>
  <c r="Y480" i="2"/>
  <c r="P480" i="2"/>
  <c r="BO479" i="2"/>
  <c r="BM479" i="2"/>
  <c r="Y479" i="2"/>
  <c r="P479" i="2"/>
  <c r="X477" i="2"/>
  <c r="X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Y469" i="2"/>
  <c r="BN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P466" i="2"/>
  <c r="BP465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Z462" i="2" s="1"/>
  <c r="P462" i="2"/>
  <c r="BO461" i="2"/>
  <c r="BM461" i="2"/>
  <c r="Y461" i="2"/>
  <c r="P461" i="2"/>
  <c r="BO460" i="2"/>
  <c r="BM460" i="2"/>
  <c r="Y460" i="2"/>
  <c r="BP460" i="2" s="1"/>
  <c r="P460" i="2"/>
  <c r="BO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X453" i="2"/>
  <c r="X452" i="2"/>
  <c r="BO451" i="2"/>
  <c r="BM451" i="2"/>
  <c r="Y451" i="2"/>
  <c r="AA546" i="2" s="1"/>
  <c r="P451" i="2"/>
  <c r="X448" i="2"/>
  <c r="X447" i="2"/>
  <c r="BO446" i="2"/>
  <c r="BM446" i="2"/>
  <c r="Y446" i="2"/>
  <c r="P446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Z439" i="2" s="1"/>
  <c r="P439" i="2"/>
  <c r="BO438" i="2"/>
  <c r="BM438" i="2"/>
  <c r="Y438" i="2"/>
  <c r="BN438" i="2" s="1"/>
  <c r="P438" i="2"/>
  <c r="X436" i="2"/>
  <c r="X435" i="2"/>
  <c r="BO434" i="2"/>
  <c r="BM434" i="2"/>
  <c r="Y434" i="2"/>
  <c r="P434" i="2"/>
  <c r="BO433" i="2"/>
  <c r="BM433" i="2"/>
  <c r="Y433" i="2"/>
  <c r="P433" i="2"/>
  <c r="X430" i="2"/>
  <c r="X429" i="2"/>
  <c r="BO428" i="2"/>
  <c r="BM428" i="2"/>
  <c r="Y428" i="2"/>
  <c r="P428" i="2"/>
  <c r="BO427" i="2"/>
  <c r="BM427" i="2"/>
  <c r="Y427" i="2"/>
  <c r="BP427" i="2" s="1"/>
  <c r="P427" i="2"/>
  <c r="X425" i="2"/>
  <c r="X424" i="2"/>
  <c r="BO423" i="2"/>
  <c r="BM423" i="2"/>
  <c r="Y423" i="2"/>
  <c r="BP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P418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X410" i="2"/>
  <c r="X409" i="2"/>
  <c r="BO408" i="2"/>
  <c r="BM408" i="2"/>
  <c r="Y408" i="2"/>
  <c r="P408" i="2"/>
  <c r="X406" i="2"/>
  <c r="X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Y400" i="2" s="1"/>
  <c r="P398" i="2"/>
  <c r="X396" i="2"/>
  <c r="X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X388" i="2"/>
  <c r="X387" i="2"/>
  <c r="BO386" i="2"/>
  <c r="BM386" i="2"/>
  <c r="Y386" i="2"/>
  <c r="Y388" i="2" s="1"/>
  <c r="P386" i="2"/>
  <c r="X384" i="2"/>
  <c r="X383" i="2"/>
  <c r="BO382" i="2"/>
  <c r="BM382" i="2"/>
  <c r="Y382" i="2"/>
  <c r="P382" i="2"/>
  <c r="BO381" i="2"/>
  <c r="BM381" i="2"/>
  <c r="Y381" i="2"/>
  <c r="Z381" i="2" s="1"/>
  <c r="P381" i="2"/>
  <c r="X379" i="2"/>
  <c r="X378" i="2"/>
  <c r="BO377" i="2"/>
  <c r="BM377" i="2"/>
  <c r="Y377" i="2"/>
  <c r="P377" i="2"/>
  <c r="BO376" i="2"/>
  <c r="BM376" i="2"/>
  <c r="Y376" i="2"/>
  <c r="BP376" i="2" s="1"/>
  <c r="P376" i="2"/>
  <c r="X374" i="2"/>
  <c r="X373" i="2"/>
  <c r="BO372" i="2"/>
  <c r="BM372" i="2"/>
  <c r="Y372" i="2"/>
  <c r="P372" i="2"/>
  <c r="BO371" i="2"/>
  <c r="BM371" i="2"/>
  <c r="Y371" i="2"/>
  <c r="BN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Y366" i="2"/>
  <c r="P366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Y362" i="2" s="1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P347" i="2"/>
  <c r="X345" i="2"/>
  <c r="X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BO340" i="2"/>
  <c r="BM340" i="2"/>
  <c r="Y340" i="2"/>
  <c r="BN340" i="2" s="1"/>
  <c r="X338" i="2"/>
  <c r="X337" i="2"/>
  <c r="BO336" i="2"/>
  <c r="BM336" i="2"/>
  <c r="Y336" i="2"/>
  <c r="Z336" i="2" s="1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Y328" i="2"/>
  <c r="P328" i="2"/>
  <c r="BO327" i="2"/>
  <c r="BM327" i="2"/>
  <c r="Y327" i="2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Z313" i="2" s="1"/>
  <c r="P313" i="2"/>
  <c r="BO312" i="2"/>
  <c r="BM312" i="2"/>
  <c r="Y312" i="2"/>
  <c r="P312" i="2"/>
  <c r="BO311" i="2"/>
  <c r="BM311" i="2"/>
  <c r="Y311" i="2"/>
  <c r="P311" i="2"/>
  <c r="BO310" i="2"/>
  <c r="BM310" i="2"/>
  <c r="Y310" i="2"/>
  <c r="BN310" i="2" s="1"/>
  <c r="P310" i="2"/>
  <c r="X307" i="2"/>
  <c r="X306" i="2"/>
  <c r="BO305" i="2"/>
  <c r="BM305" i="2"/>
  <c r="Y305" i="2"/>
  <c r="BN305" i="2" s="1"/>
  <c r="P305" i="2"/>
  <c r="X302" i="2"/>
  <c r="X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P285" i="2"/>
  <c r="X282" i="2"/>
  <c r="X281" i="2"/>
  <c r="BO280" i="2"/>
  <c r="BM280" i="2"/>
  <c r="Z280" i="2"/>
  <c r="Y280" i="2"/>
  <c r="BP280" i="2" s="1"/>
  <c r="P280" i="2"/>
  <c r="BO279" i="2"/>
  <c r="BM279" i="2"/>
  <c r="Y279" i="2"/>
  <c r="P279" i="2"/>
  <c r="BO278" i="2"/>
  <c r="BM278" i="2"/>
  <c r="Y278" i="2"/>
  <c r="P278" i="2"/>
  <c r="X275" i="2"/>
  <c r="X274" i="2"/>
  <c r="BO273" i="2"/>
  <c r="BM273" i="2"/>
  <c r="Y273" i="2"/>
  <c r="Z273" i="2" s="1"/>
  <c r="BO272" i="2"/>
  <c r="BM272" i="2"/>
  <c r="Y272" i="2"/>
  <c r="P272" i="2"/>
  <c r="BO271" i="2"/>
  <c r="BM271" i="2"/>
  <c r="Y271" i="2"/>
  <c r="Z271" i="2" s="1"/>
  <c r="P271" i="2"/>
  <c r="BP270" i="2"/>
  <c r="BO270" i="2"/>
  <c r="BM270" i="2"/>
  <c r="Y270" i="2"/>
  <c r="P270" i="2"/>
  <c r="X267" i="2"/>
  <c r="X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Z260" i="2" s="1"/>
  <c r="P260" i="2"/>
  <c r="X257" i="2"/>
  <c r="X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P252" i="2"/>
  <c r="BO251" i="2"/>
  <c r="BM251" i="2"/>
  <c r="Y251" i="2"/>
  <c r="BP251" i="2" s="1"/>
  <c r="P251" i="2"/>
  <c r="X249" i="2"/>
  <c r="X248" i="2"/>
  <c r="BO247" i="2"/>
  <c r="BM247" i="2"/>
  <c r="Y247" i="2"/>
  <c r="Y248" i="2" s="1"/>
  <c r="P247" i="2"/>
  <c r="X245" i="2"/>
  <c r="X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P231" i="2"/>
  <c r="X228" i="2"/>
  <c r="X227" i="2"/>
  <c r="BO226" i="2"/>
  <c r="BM226" i="2"/>
  <c r="Y226" i="2"/>
  <c r="Z226" i="2" s="1"/>
  <c r="P226" i="2"/>
  <c r="BP225" i="2"/>
  <c r="BO225" i="2"/>
  <c r="BM225" i="2"/>
  <c r="Y225" i="2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P207" i="2"/>
  <c r="BO206" i="2"/>
  <c r="BM206" i="2"/>
  <c r="Y206" i="2"/>
  <c r="Z206" i="2" s="1"/>
  <c r="P206" i="2"/>
  <c r="BO205" i="2"/>
  <c r="BM205" i="2"/>
  <c r="Y205" i="2"/>
  <c r="BN205" i="2" s="1"/>
  <c r="P205" i="2"/>
  <c r="BO204" i="2"/>
  <c r="BM204" i="2"/>
  <c r="Y204" i="2"/>
  <c r="P204" i="2"/>
  <c r="BO203" i="2"/>
  <c r="BM203" i="2"/>
  <c r="Y203" i="2"/>
  <c r="P203" i="2"/>
  <c r="BO202" i="2"/>
  <c r="BM202" i="2"/>
  <c r="Y202" i="2"/>
  <c r="Z202" i="2" s="1"/>
  <c r="P202" i="2"/>
  <c r="X200" i="2"/>
  <c r="X199" i="2"/>
  <c r="BO198" i="2"/>
  <c r="BM198" i="2"/>
  <c r="Y198" i="2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89" i="2"/>
  <c r="X188" i="2"/>
  <c r="BO187" i="2"/>
  <c r="BM187" i="2"/>
  <c r="Y187" i="2"/>
  <c r="P187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BO181" i="2"/>
  <c r="BM181" i="2"/>
  <c r="Y181" i="2"/>
  <c r="Y184" i="2" s="1"/>
  <c r="P181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X167" i="2"/>
  <c r="X166" i="2"/>
  <c r="BO165" i="2"/>
  <c r="BM165" i="2"/>
  <c r="Y165" i="2"/>
  <c r="Y167" i="2" s="1"/>
  <c r="P165" i="2"/>
  <c r="X161" i="2"/>
  <c r="X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BN157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Z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N138" i="2" s="1"/>
  <c r="P138" i="2"/>
  <c r="BO137" i="2"/>
  <c r="BM137" i="2"/>
  <c r="Y137" i="2"/>
  <c r="G546" i="2" s="1"/>
  <c r="P137" i="2"/>
  <c r="X134" i="2"/>
  <c r="X133" i="2"/>
  <c r="BO132" i="2"/>
  <c r="BM132" i="2"/>
  <c r="Y132" i="2"/>
  <c r="BP132" i="2" s="1"/>
  <c r="P132" i="2"/>
  <c r="BO131" i="2"/>
  <c r="BM131" i="2"/>
  <c r="Z131" i="2"/>
  <c r="Y131" i="2"/>
  <c r="BN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Z125" i="2" s="1"/>
  <c r="P125" i="2"/>
  <c r="BO124" i="2"/>
  <c r="BM124" i="2"/>
  <c r="Y124" i="2"/>
  <c r="BN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N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Z115" i="2" s="1"/>
  <c r="P115" i="2"/>
  <c r="X113" i="2"/>
  <c r="X112" i="2"/>
  <c r="BO111" i="2"/>
  <c r="BM111" i="2"/>
  <c r="Y111" i="2"/>
  <c r="Z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Y102" i="2"/>
  <c r="BN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Z97" i="2" s="1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BN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Y73" i="2" s="1"/>
  <c r="P69" i="2"/>
  <c r="X67" i="2"/>
  <c r="X66" i="2"/>
  <c r="BO65" i="2"/>
  <c r="BM65" i="2"/>
  <c r="Y65" i="2"/>
  <c r="BN65" i="2" s="1"/>
  <c r="P65" i="2"/>
  <c r="BO64" i="2"/>
  <c r="BM64" i="2"/>
  <c r="Y64" i="2"/>
  <c r="Z64" i="2" s="1"/>
  <c r="P64" i="2"/>
  <c r="BO63" i="2"/>
  <c r="BM63" i="2"/>
  <c r="Y63" i="2"/>
  <c r="BP63" i="2" s="1"/>
  <c r="P63" i="2"/>
  <c r="BO62" i="2"/>
  <c r="BM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P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Z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H10" i="2"/>
  <c r="A9" i="2"/>
  <c r="F9" i="2" s="1"/>
  <c r="D7" i="2"/>
  <c r="Q6" i="2"/>
  <c r="P2" i="2"/>
  <c r="Z63" i="2" l="1"/>
  <c r="BN63" i="2"/>
  <c r="Z102" i="2"/>
  <c r="Z213" i="2"/>
  <c r="BN213" i="2"/>
  <c r="Z251" i="2"/>
  <c r="BN251" i="2"/>
  <c r="Z354" i="2"/>
  <c r="Z355" i="2" s="1"/>
  <c r="BN354" i="2"/>
  <c r="BP354" i="2"/>
  <c r="Y355" i="2"/>
  <c r="Z438" i="2"/>
  <c r="Z483" i="2"/>
  <c r="BN483" i="2"/>
  <c r="Y37" i="2"/>
  <c r="Z91" i="2"/>
  <c r="BN91" i="2"/>
  <c r="Z117" i="2"/>
  <c r="BN117" i="2"/>
  <c r="Z175" i="2"/>
  <c r="BN175" i="2"/>
  <c r="Z218" i="2"/>
  <c r="BN218" i="2"/>
  <c r="Z236" i="2"/>
  <c r="Z262" i="2"/>
  <c r="BN262" i="2"/>
  <c r="BP305" i="2"/>
  <c r="Z386" i="2"/>
  <c r="Z387" i="2" s="1"/>
  <c r="BN386" i="2"/>
  <c r="BP386" i="2"/>
  <c r="Y387" i="2"/>
  <c r="Z422" i="2"/>
  <c r="Z451" i="2"/>
  <c r="Z452" i="2" s="1"/>
  <c r="BN451" i="2"/>
  <c r="BP451" i="2"/>
  <c r="Y452" i="2"/>
  <c r="Y453" i="2"/>
  <c r="Z469" i="2"/>
  <c r="AC546" i="2"/>
  <c r="Z520" i="2"/>
  <c r="BN520" i="2"/>
  <c r="BN53" i="2"/>
  <c r="Z30" i="2"/>
  <c r="Z71" i="2"/>
  <c r="BN71" i="2"/>
  <c r="Z79" i="2"/>
  <c r="BN79" i="2"/>
  <c r="Z99" i="2"/>
  <c r="BN99" i="2"/>
  <c r="Z124" i="2"/>
  <c r="Z132" i="2"/>
  <c r="Z133" i="2" s="1"/>
  <c r="Z221" i="2"/>
  <c r="BN221" i="2"/>
  <c r="Z233" i="2"/>
  <c r="Z254" i="2"/>
  <c r="BN254" i="2"/>
  <c r="Z265" i="2"/>
  <c r="BN265" i="2"/>
  <c r="Z314" i="2"/>
  <c r="Z340" i="2"/>
  <c r="Z348" i="2"/>
  <c r="BN348" i="2"/>
  <c r="Z376" i="2"/>
  <c r="BN376" i="2"/>
  <c r="Z416" i="2"/>
  <c r="Z420" i="2"/>
  <c r="Z423" i="2"/>
  <c r="BN423" i="2"/>
  <c r="Y442" i="2"/>
  <c r="Y443" i="2"/>
  <c r="Z460" i="2"/>
  <c r="BN460" i="2"/>
  <c r="Z467" i="2"/>
  <c r="Z473" i="2"/>
  <c r="BN473" i="2"/>
  <c r="Z486" i="2"/>
  <c r="BN486" i="2"/>
  <c r="Z504" i="2"/>
  <c r="Z508" i="2"/>
  <c r="BN508" i="2"/>
  <c r="Z509" i="2"/>
  <c r="BP515" i="2"/>
  <c r="Z205" i="2"/>
  <c r="BN96" i="2"/>
  <c r="Z96" i="2"/>
  <c r="BN360" i="2"/>
  <c r="Z360" i="2"/>
  <c r="Z53" i="2"/>
  <c r="BP371" i="2"/>
  <c r="Z169" i="2"/>
  <c r="BN58" i="2"/>
  <c r="Z58" i="2"/>
  <c r="Z369" i="2"/>
  <c r="Y66" i="2"/>
  <c r="Z65" i="2"/>
  <c r="H9" i="2"/>
  <c r="A10" i="2"/>
  <c r="Y32" i="2"/>
  <c r="BP55" i="2"/>
  <c r="BN56" i="2"/>
  <c r="Y67" i="2"/>
  <c r="BP76" i="2"/>
  <c r="Y86" i="2"/>
  <c r="BN98" i="2"/>
  <c r="BN115" i="2"/>
  <c r="Y118" i="2"/>
  <c r="Y119" i="2"/>
  <c r="BP121" i="2"/>
  <c r="Y129" i="2"/>
  <c r="BN132" i="2"/>
  <c r="Y133" i="2"/>
  <c r="Y134" i="2"/>
  <c r="Z147" i="2"/>
  <c r="Y149" i="2"/>
  <c r="Y155" i="2"/>
  <c r="Z159" i="2"/>
  <c r="Z165" i="2"/>
  <c r="Z166" i="2" s="1"/>
  <c r="BN165" i="2"/>
  <c r="BP165" i="2"/>
  <c r="Y166" i="2"/>
  <c r="Z170" i="2"/>
  <c r="BN170" i="2"/>
  <c r="BP172" i="2"/>
  <c r="BN173" i="2"/>
  <c r="BN177" i="2"/>
  <c r="BP182" i="2"/>
  <c r="BN183" i="2"/>
  <c r="Y188" i="2"/>
  <c r="Y189" i="2"/>
  <c r="Y200" i="2"/>
  <c r="Y199" i="2"/>
  <c r="BP198" i="2"/>
  <c r="BN198" i="2"/>
  <c r="Z198" i="2"/>
  <c r="BP208" i="2"/>
  <c r="BN208" i="2"/>
  <c r="Z208" i="2"/>
  <c r="BN216" i="2"/>
  <c r="BN220" i="2"/>
  <c r="BN225" i="2"/>
  <c r="Y227" i="2"/>
  <c r="Z225" i="2"/>
  <c r="K546" i="2"/>
  <c r="BP232" i="2"/>
  <c r="BN232" i="2"/>
  <c r="Z232" i="2"/>
  <c r="BP242" i="2"/>
  <c r="BN242" i="2"/>
  <c r="Z242" i="2"/>
  <c r="Z244" i="2" s="1"/>
  <c r="BP247" i="2"/>
  <c r="BN253" i="2"/>
  <c r="BN260" i="2"/>
  <c r="BN264" i="2"/>
  <c r="BN270" i="2"/>
  <c r="Z270" i="2"/>
  <c r="P546" i="2"/>
  <c r="Y287" i="2"/>
  <c r="Y286" i="2"/>
  <c r="BP285" i="2"/>
  <c r="BN285" i="2"/>
  <c r="Z285" i="2"/>
  <c r="Z286" i="2" s="1"/>
  <c r="BP311" i="2"/>
  <c r="BN311" i="2"/>
  <c r="Z311" i="2"/>
  <c r="BN335" i="2"/>
  <c r="Z335" i="2"/>
  <c r="BP366" i="2"/>
  <c r="BN366" i="2"/>
  <c r="Z366" i="2"/>
  <c r="BP372" i="2"/>
  <c r="BN372" i="2"/>
  <c r="Z372" i="2"/>
  <c r="BN404" i="2"/>
  <c r="BP421" i="2"/>
  <c r="BN421" i="2"/>
  <c r="Z421" i="2"/>
  <c r="BN428" i="2"/>
  <c r="BP428" i="2"/>
  <c r="BP434" i="2"/>
  <c r="BN434" i="2"/>
  <c r="Z434" i="2"/>
  <c r="Z546" i="2"/>
  <c r="Y448" i="2"/>
  <c r="Z446" i="2"/>
  <c r="Z447" i="2" s="1"/>
  <c r="BP446" i="2"/>
  <c r="J9" i="2"/>
  <c r="Z26" i="2"/>
  <c r="BN26" i="2"/>
  <c r="Z28" i="2"/>
  <c r="BN28" i="2"/>
  <c r="BP30" i="2"/>
  <c r="BN31" i="2"/>
  <c r="BP43" i="2"/>
  <c r="Z55" i="2"/>
  <c r="Z62" i="2"/>
  <c r="Z66" i="2" s="1"/>
  <c r="BP64" i="2"/>
  <c r="BP65" i="2"/>
  <c r="Z69" i="2"/>
  <c r="BN69" i="2"/>
  <c r="BP69" i="2"/>
  <c r="Z76" i="2"/>
  <c r="BP78" i="2"/>
  <c r="Z92" i="2"/>
  <c r="Z100" i="2"/>
  <c r="BN109" i="2"/>
  <c r="Z110" i="2"/>
  <c r="BN110" i="2"/>
  <c r="Z121" i="2"/>
  <c r="Z122" i="2"/>
  <c r="BN122" i="2"/>
  <c r="BP124" i="2"/>
  <c r="BN125" i="2"/>
  <c r="Z127" i="2"/>
  <c r="BN127" i="2"/>
  <c r="BP131" i="2"/>
  <c r="BP138" i="2"/>
  <c r="BN142" i="2"/>
  <c r="Z143" i="2"/>
  <c r="BN143" i="2"/>
  <c r="Y144" i="2"/>
  <c r="Y145" i="2"/>
  <c r="BP147" i="2"/>
  <c r="BN148" i="2"/>
  <c r="BP159" i="2"/>
  <c r="Z172" i="2"/>
  <c r="BN181" i="2"/>
  <c r="Z182" i="2"/>
  <c r="Z187" i="2"/>
  <c r="Z188" i="2" s="1"/>
  <c r="BP203" i="2"/>
  <c r="BN203" i="2"/>
  <c r="Z203" i="2"/>
  <c r="BN215" i="2"/>
  <c r="Z215" i="2"/>
  <c r="Z227" i="2"/>
  <c r="BN226" i="2"/>
  <c r="BP234" i="2"/>
  <c r="BN234" i="2"/>
  <c r="Z234" i="2"/>
  <c r="Y249" i="2"/>
  <c r="Z247" i="2"/>
  <c r="Z248" i="2" s="1"/>
  <c r="BN271" i="2"/>
  <c r="BN273" i="2"/>
  <c r="BP273" i="2"/>
  <c r="BP279" i="2"/>
  <c r="BN279" i="2"/>
  <c r="Z279" i="2"/>
  <c r="Y302" i="2"/>
  <c r="BP299" i="2"/>
  <c r="BN299" i="2"/>
  <c r="Z299" i="2"/>
  <c r="BP321" i="2"/>
  <c r="BN321" i="2"/>
  <c r="Z321" i="2"/>
  <c r="BP328" i="2"/>
  <c r="BN328" i="2"/>
  <c r="Z328" i="2"/>
  <c r="BN330" i="2"/>
  <c r="BN336" i="2"/>
  <c r="BP341" i="2"/>
  <c r="BN341" i="2"/>
  <c r="Z341" i="2"/>
  <c r="BN391" i="2"/>
  <c r="BP391" i="2"/>
  <c r="BN392" i="2"/>
  <c r="Z392" i="2"/>
  <c r="BP392" i="2"/>
  <c r="BN457" i="2"/>
  <c r="Z457" i="2"/>
  <c r="BP457" i="2"/>
  <c r="BP466" i="2"/>
  <c r="BN466" i="2"/>
  <c r="Z466" i="2"/>
  <c r="BN485" i="2"/>
  <c r="BP485" i="2"/>
  <c r="BN502" i="2"/>
  <c r="BP511" i="2"/>
  <c r="BN511" i="2"/>
  <c r="Z511" i="2"/>
  <c r="BP526" i="2"/>
  <c r="BN526" i="2"/>
  <c r="Z526" i="2"/>
  <c r="BP205" i="2"/>
  <c r="BN206" i="2"/>
  <c r="BP236" i="2"/>
  <c r="BN237" i="2"/>
  <c r="Y245" i="2"/>
  <c r="Y307" i="2"/>
  <c r="BN313" i="2"/>
  <c r="BP313" i="2"/>
  <c r="BP314" i="2"/>
  <c r="BN320" i="2"/>
  <c r="Y332" i="2"/>
  <c r="BN326" i="2"/>
  <c r="Y338" i="2"/>
  <c r="BN334" i="2"/>
  <c r="Y337" i="2"/>
  <c r="BP340" i="2"/>
  <c r="BN343" i="2"/>
  <c r="BP343" i="2"/>
  <c r="BN359" i="2"/>
  <c r="BP359" i="2"/>
  <c r="BN381" i="2"/>
  <c r="BN394" i="2"/>
  <c r="BP394" i="2"/>
  <c r="Y406" i="2"/>
  <c r="Y405" i="2"/>
  <c r="BN402" i="2"/>
  <c r="BP402" i="2"/>
  <c r="BN403" i="2"/>
  <c r="Z403" i="2"/>
  <c r="Y409" i="2"/>
  <c r="Y410" i="2"/>
  <c r="BP419" i="2"/>
  <c r="BN419" i="2"/>
  <c r="Z419" i="2"/>
  <c r="BN441" i="2"/>
  <c r="Z441" i="2"/>
  <c r="BN459" i="2"/>
  <c r="BN462" i="2"/>
  <c r="BP462" i="2"/>
  <c r="BP463" i="2"/>
  <c r="BN463" i="2"/>
  <c r="Z463" i="2"/>
  <c r="BP468" i="2"/>
  <c r="BN468" i="2"/>
  <c r="Z468" i="2"/>
  <c r="BN475" i="2"/>
  <c r="BP475" i="2"/>
  <c r="BP480" i="2"/>
  <c r="BN480" i="2"/>
  <c r="Z480" i="2"/>
  <c r="BP490" i="2"/>
  <c r="BN490" i="2"/>
  <c r="Z490" i="2"/>
  <c r="BP510" i="2"/>
  <c r="BN510" i="2"/>
  <c r="Z510" i="2"/>
  <c r="BN527" i="2"/>
  <c r="Z527" i="2"/>
  <c r="U546" i="2"/>
  <c r="BN368" i="2"/>
  <c r="BP368" i="2"/>
  <c r="BP369" i="2"/>
  <c r="BN398" i="2"/>
  <c r="BN415" i="2"/>
  <c r="BP415" i="2"/>
  <c r="BP416" i="2"/>
  <c r="BP422" i="2"/>
  <c r="Y546" i="2"/>
  <c r="BN433" i="2"/>
  <c r="Y435" i="2"/>
  <c r="Y436" i="2"/>
  <c r="BP438" i="2"/>
  <c r="BN439" i="2"/>
  <c r="BP469" i="2"/>
  <c r="Y488" i="2"/>
  <c r="BN479" i="2"/>
  <c r="BN482" i="2"/>
  <c r="BP482" i="2"/>
  <c r="BN492" i="2"/>
  <c r="BP492" i="2"/>
  <c r="Y513" i="2"/>
  <c r="BP509" i="2"/>
  <c r="Y512" i="2"/>
  <c r="BN516" i="2"/>
  <c r="Y523" i="2"/>
  <c r="BN521" i="2"/>
  <c r="Y529" i="2"/>
  <c r="Y530" i="2"/>
  <c r="Y113" i="2"/>
  <c r="Y112" i="2"/>
  <c r="F546" i="2"/>
  <c r="BP108" i="2"/>
  <c r="BP111" i="2"/>
  <c r="BN111" i="2"/>
  <c r="Y194" i="2"/>
  <c r="J546" i="2"/>
  <c r="BP192" i="2"/>
  <c r="BN192" i="2"/>
  <c r="Y195" i="2"/>
  <c r="Y282" i="2"/>
  <c r="BP278" i="2"/>
  <c r="Y281" i="2"/>
  <c r="BN278" i="2"/>
  <c r="Z278" i="2"/>
  <c r="O546" i="2"/>
  <c r="Y296" i="2"/>
  <c r="Y295" i="2"/>
  <c r="BP294" i="2"/>
  <c r="Q546" i="2"/>
  <c r="BP461" i="2"/>
  <c r="BN461" i="2"/>
  <c r="Z461" i="2"/>
  <c r="Y222" i="2"/>
  <c r="Y351" i="2"/>
  <c r="BP347" i="2"/>
  <c r="Y350" i="2"/>
  <c r="BN347" i="2"/>
  <c r="Z347" i="2"/>
  <c r="Y374" i="2"/>
  <c r="V546" i="2"/>
  <c r="Y373" i="2"/>
  <c r="BP367" i="2"/>
  <c r="BN367" i="2"/>
  <c r="BP382" i="2"/>
  <c r="BN382" i="2"/>
  <c r="Z382" i="2"/>
  <c r="Z383" i="2" s="1"/>
  <c r="AB546" i="2"/>
  <c r="Y471" i="2"/>
  <c r="Y470" i="2"/>
  <c r="BP458" i="2"/>
  <c r="Z458" i="2"/>
  <c r="Y493" i="2"/>
  <c r="BP491" i="2"/>
  <c r="BN491" i="2"/>
  <c r="Z491" i="2"/>
  <c r="Z493" i="2" s="1"/>
  <c r="Y494" i="2"/>
  <c r="BP44" i="2"/>
  <c r="BN44" i="2"/>
  <c r="Z44" i="2"/>
  <c r="BP174" i="2"/>
  <c r="BN174" i="2"/>
  <c r="Z174" i="2"/>
  <c r="BP207" i="2"/>
  <c r="BN207" i="2"/>
  <c r="Z207" i="2"/>
  <c r="Z219" i="2"/>
  <c r="Z367" i="2"/>
  <c r="Y46" i="2"/>
  <c r="Y45" i="2"/>
  <c r="C546" i="2"/>
  <c r="BP41" i="2"/>
  <c r="BP57" i="2"/>
  <c r="BN57" i="2"/>
  <c r="Z57" i="2"/>
  <c r="BN92" i="2"/>
  <c r="BN108" i="2"/>
  <c r="BN294" i="2"/>
  <c r="BN458" i="2"/>
  <c r="Y179" i="2"/>
  <c r="BP171" i="2"/>
  <c r="Z171" i="2"/>
  <c r="BP204" i="2"/>
  <c r="Z204" i="2"/>
  <c r="BN219" i="2"/>
  <c r="BP238" i="2"/>
  <c r="BN238" i="2"/>
  <c r="Z238" i="2"/>
  <c r="Y257" i="2"/>
  <c r="Y256" i="2"/>
  <c r="BP252" i="2"/>
  <c r="BP255" i="2"/>
  <c r="BN255" i="2"/>
  <c r="X546" i="2"/>
  <c r="BP414" i="2"/>
  <c r="BN414" i="2"/>
  <c r="Y424" i="2"/>
  <c r="Z252" i="2"/>
  <c r="Z255" i="2"/>
  <c r="Y344" i="2"/>
  <c r="BP342" i="2"/>
  <c r="BN342" i="2"/>
  <c r="Y345" i="2"/>
  <c r="Z414" i="2"/>
  <c r="BP503" i="2"/>
  <c r="BN503" i="2"/>
  <c r="Z503" i="2"/>
  <c r="Y506" i="2"/>
  <c r="BN41" i="2"/>
  <c r="BN54" i="2"/>
  <c r="BN171" i="2"/>
  <c r="BN204" i="2"/>
  <c r="BP235" i="2"/>
  <c r="Z235" i="2"/>
  <c r="Y274" i="2"/>
  <c r="BP272" i="2"/>
  <c r="BN272" i="2"/>
  <c r="Z272" i="2"/>
  <c r="Z274" i="2" s="1"/>
  <c r="M546" i="2"/>
  <c r="BP327" i="2"/>
  <c r="BN327" i="2"/>
  <c r="Z327" i="2"/>
  <c r="Z342" i="2"/>
  <c r="BN252" i="2"/>
  <c r="Y316" i="2"/>
  <c r="BP312" i="2"/>
  <c r="BN312" i="2"/>
  <c r="Y379" i="2"/>
  <c r="Y378" i="2"/>
  <c r="BP377" i="2"/>
  <c r="BN377" i="2"/>
  <c r="BP126" i="2"/>
  <c r="BN126" i="2"/>
  <c r="Z126" i="2"/>
  <c r="Z128" i="2" s="1"/>
  <c r="BP77" i="2"/>
  <c r="BN77" i="2"/>
  <c r="Z77" i="2"/>
  <c r="Y50" i="2"/>
  <c r="Y49" i="2"/>
  <c r="BP48" i="2"/>
  <c r="Y105" i="2"/>
  <c r="Y185" i="2"/>
  <c r="BP181" i="2"/>
  <c r="Z181" i="2"/>
  <c r="Z184" i="2" s="1"/>
  <c r="BP217" i="2"/>
  <c r="BN217" i="2"/>
  <c r="Z217" i="2"/>
  <c r="BN235" i="2"/>
  <c r="Z312" i="2"/>
  <c r="Z377" i="2"/>
  <c r="Z378" i="2" s="1"/>
  <c r="BP123" i="2"/>
  <c r="I546" i="2"/>
  <c r="Y266" i="2"/>
  <c r="Y425" i="2"/>
  <c r="X538" i="2"/>
  <c r="Y24" i="2"/>
  <c r="Y23" i="2"/>
  <c r="BP22" i="2"/>
  <c r="B546" i="2"/>
  <c r="BN22" i="2"/>
  <c r="Z22" i="2"/>
  <c r="Z23" i="2" s="1"/>
  <c r="Z41" i="2"/>
  <c r="Y211" i="2"/>
  <c r="Y223" i="2"/>
  <c r="BP214" i="2"/>
  <c r="Z214" i="2"/>
  <c r="Z263" i="2"/>
  <c r="X537" i="2"/>
  <c r="X540" i="2"/>
  <c r="X536" i="2"/>
  <c r="Z48" i="2"/>
  <c r="Z49" i="2" s="1"/>
  <c r="Z32" i="2"/>
  <c r="BP116" i="2"/>
  <c r="BN116" i="2"/>
  <c r="Z116" i="2"/>
  <c r="BP197" i="2"/>
  <c r="BN197" i="2"/>
  <c r="Z197" i="2"/>
  <c r="Z199" i="2" s="1"/>
  <c r="BN214" i="2"/>
  <c r="BN263" i="2"/>
  <c r="Y324" i="2"/>
  <c r="Y323" i="2"/>
  <c r="BP319" i="2"/>
  <c r="BP322" i="2"/>
  <c r="BN322" i="2"/>
  <c r="BP349" i="2"/>
  <c r="Z349" i="2"/>
  <c r="Y487" i="2"/>
  <c r="BP481" i="2"/>
  <c r="BN481" i="2"/>
  <c r="BN123" i="2"/>
  <c r="Y82" i="2"/>
  <c r="BN48" i="2"/>
  <c r="BN29" i="2"/>
  <c r="Y81" i="2"/>
  <c r="Z149" i="2"/>
  <c r="Y317" i="2"/>
  <c r="Z319" i="2"/>
  <c r="Z322" i="2"/>
  <c r="Z481" i="2"/>
  <c r="BP90" i="2"/>
  <c r="E546" i="2"/>
  <c r="Y94" i="2"/>
  <c r="Y93" i="2"/>
  <c r="BN90" i="2"/>
  <c r="Z90" i="2"/>
  <c r="Z93" i="2" s="1"/>
  <c r="BP54" i="2"/>
  <c r="BP103" i="2"/>
  <c r="BN103" i="2"/>
  <c r="Z103" i="2"/>
  <c r="Z43" i="2"/>
  <c r="Y59" i="2"/>
  <c r="Y104" i="2"/>
  <c r="BP97" i="2"/>
  <c r="Z176" i="2"/>
  <c r="Z209" i="2"/>
  <c r="BN280" i="2"/>
  <c r="BN349" i="2"/>
  <c r="BP84" i="2"/>
  <c r="Y87" i="2"/>
  <c r="D546" i="2"/>
  <c r="BN64" i="2"/>
  <c r="Y128" i="2"/>
  <c r="Y161" i="2"/>
  <c r="BP157" i="2"/>
  <c r="Y160" i="2"/>
  <c r="BP300" i="2"/>
  <c r="R546" i="2"/>
  <c r="Z300" i="2"/>
  <c r="BN319" i="2"/>
  <c r="BP440" i="2"/>
  <c r="BN440" i="2"/>
  <c r="Z440" i="2"/>
  <c r="Z512" i="2"/>
  <c r="BP102" i="2"/>
  <c r="Z84" i="2"/>
  <c r="BP29" i="2"/>
  <c r="Z157" i="2"/>
  <c r="BN176" i="2"/>
  <c r="BN209" i="2"/>
  <c r="BP261" i="2"/>
  <c r="Y267" i="2"/>
  <c r="BN261" i="2"/>
  <c r="Z261" i="2"/>
  <c r="L546" i="2"/>
  <c r="Y60" i="2"/>
  <c r="BN97" i="2"/>
  <c r="BN100" i="2"/>
  <c r="BN300" i="2"/>
  <c r="BP329" i="2"/>
  <c r="Z329" i="2"/>
  <c r="Z521" i="2"/>
  <c r="Z522" i="2" s="1"/>
  <c r="F10" i="2"/>
  <c r="BP31" i="2"/>
  <c r="BP56" i="2"/>
  <c r="BP115" i="2"/>
  <c r="BP125" i="2"/>
  <c r="Y139" i="2"/>
  <c r="BP148" i="2"/>
  <c r="BP173" i="2"/>
  <c r="BP183" i="2"/>
  <c r="BP206" i="2"/>
  <c r="BP216" i="2"/>
  <c r="BP226" i="2"/>
  <c r="BP237" i="2"/>
  <c r="BN247" i="2"/>
  <c r="BP260" i="2"/>
  <c r="BP271" i="2"/>
  <c r="Y275" i="2"/>
  <c r="Y306" i="2"/>
  <c r="BP326" i="2"/>
  <c r="Z334" i="2"/>
  <c r="Z337" i="2" s="1"/>
  <c r="BP336" i="2"/>
  <c r="BP381" i="2"/>
  <c r="Y395" i="2"/>
  <c r="Z402" i="2"/>
  <c r="Z405" i="2" s="1"/>
  <c r="BP404" i="2"/>
  <c r="Y429" i="2"/>
  <c r="BP439" i="2"/>
  <c r="Y476" i="2"/>
  <c r="BP502" i="2"/>
  <c r="Z516" i="2"/>
  <c r="Y72" i="2"/>
  <c r="Y140" i="2"/>
  <c r="Y396" i="2"/>
  <c r="Y430" i="2"/>
  <c r="Y477" i="2"/>
  <c r="Z496" i="2"/>
  <c r="Z497" i="2" s="1"/>
  <c r="BP521" i="2"/>
  <c r="Z533" i="2"/>
  <c r="Z534" i="2" s="1"/>
  <c r="BP334" i="2"/>
  <c r="S546" i="2"/>
  <c r="Y33" i="2"/>
  <c r="Y228" i="2"/>
  <c r="Z289" i="2"/>
  <c r="Z290" i="2" s="1"/>
  <c r="Z315" i="2"/>
  <c r="Z358" i="2"/>
  <c r="Z370" i="2"/>
  <c r="Z393" i="2"/>
  <c r="Z417" i="2"/>
  <c r="Z427" i="2"/>
  <c r="Z464" i="2"/>
  <c r="Z474" i="2"/>
  <c r="Z484" i="2"/>
  <c r="BN496" i="2"/>
  <c r="Y522" i="2"/>
  <c r="BN533" i="2"/>
  <c r="T546" i="2"/>
  <c r="Z137" i="2"/>
  <c r="Y150" i="2"/>
  <c r="Y210" i="2"/>
  <c r="BN27" i="2"/>
  <c r="BN62" i="2"/>
  <c r="Z98" i="2"/>
  <c r="Z109" i="2"/>
  <c r="Z142" i="2"/>
  <c r="Z144" i="2" s="1"/>
  <c r="BN169" i="2"/>
  <c r="Z177" i="2"/>
  <c r="BN202" i="2"/>
  <c r="Z220" i="2"/>
  <c r="BN233" i="2"/>
  <c r="BN243" i="2"/>
  <c r="Z253" i="2"/>
  <c r="Z264" i="2"/>
  <c r="Y301" i="2"/>
  <c r="Z310" i="2"/>
  <c r="Z320" i="2"/>
  <c r="Z330" i="2"/>
  <c r="Z398" i="2"/>
  <c r="Z399" i="2" s="1"/>
  <c r="Z433" i="2"/>
  <c r="Z435" i="2" s="1"/>
  <c r="BN446" i="2"/>
  <c r="Z459" i="2"/>
  <c r="Z479" i="2"/>
  <c r="Y517" i="2"/>
  <c r="BN137" i="2"/>
  <c r="BN289" i="2"/>
  <c r="BN315" i="2"/>
  <c r="BN358" i="2"/>
  <c r="Y361" i="2"/>
  <c r="BN370" i="2"/>
  <c r="BN393" i="2"/>
  <c r="BN417" i="2"/>
  <c r="BN427" i="2"/>
  <c r="BN464" i="2"/>
  <c r="BN474" i="2"/>
  <c r="BN484" i="2"/>
  <c r="BP496" i="2"/>
  <c r="BP533" i="2"/>
  <c r="Z80" i="2"/>
  <c r="BP202" i="2"/>
  <c r="Z231" i="2"/>
  <c r="BP243" i="2"/>
  <c r="Z408" i="2"/>
  <c r="Z409" i="2" s="1"/>
  <c r="W546" i="2"/>
  <c r="Z42" i="2"/>
  <c r="Z75" i="2"/>
  <c r="Z85" i="2"/>
  <c r="Z101" i="2"/>
  <c r="BP137" i="2"/>
  <c r="Z158" i="2"/>
  <c r="Z193" i="2"/>
  <c r="Z194" i="2" s="1"/>
  <c r="Y239" i="2"/>
  <c r="BP289" i="2"/>
  <c r="BP358" i="2"/>
  <c r="Y383" i="2"/>
  <c r="Y497" i="2"/>
  <c r="Y518" i="2"/>
  <c r="Y534" i="2"/>
  <c r="Z35" i="2"/>
  <c r="Z36" i="2" s="1"/>
  <c r="Z70" i="2"/>
  <c r="Z72" i="2" s="1"/>
  <c r="Z153" i="2"/>
  <c r="Z154" i="2" s="1"/>
  <c r="BN35" i="2"/>
  <c r="BN70" i="2"/>
  <c r="BN80" i="2"/>
  <c r="BN153" i="2"/>
  <c r="BN187" i="2"/>
  <c r="BN231" i="2"/>
  <c r="Y244" i="2"/>
  <c r="BP310" i="2"/>
  <c r="BP398" i="2"/>
  <c r="BN408" i="2"/>
  <c r="BN420" i="2"/>
  <c r="BP433" i="2"/>
  <c r="Y447" i="2"/>
  <c r="BN467" i="2"/>
  <c r="BP479" i="2"/>
  <c r="BN504" i="2"/>
  <c r="Z525" i="2"/>
  <c r="Z528" i="2"/>
  <c r="BP62" i="2"/>
  <c r="BN42" i="2"/>
  <c r="BN75" i="2"/>
  <c r="BN85" i="2"/>
  <c r="BN101" i="2"/>
  <c r="BN158" i="2"/>
  <c r="BN193" i="2"/>
  <c r="Y290" i="2"/>
  <c r="BP35" i="2"/>
  <c r="Z78" i="2"/>
  <c r="Z138" i="2"/>
  <c r="BP153" i="2"/>
  <c r="Y178" i="2"/>
  <c r="BP187" i="2"/>
  <c r="BP231" i="2"/>
  <c r="Y240" i="2"/>
  <c r="Z305" i="2"/>
  <c r="Z306" i="2" s="1"/>
  <c r="Y331" i="2"/>
  <c r="Z359" i="2"/>
  <c r="Z371" i="2"/>
  <c r="Y384" i="2"/>
  <c r="Z394" i="2"/>
  <c r="Y399" i="2"/>
  <c r="BP408" i="2"/>
  <c r="Z418" i="2"/>
  <c r="Z428" i="2"/>
  <c r="Z465" i="2"/>
  <c r="Z475" i="2"/>
  <c r="Z485" i="2"/>
  <c r="Z515" i="2"/>
  <c r="BN525" i="2"/>
  <c r="BN528" i="2"/>
  <c r="Y535" i="2"/>
  <c r="H546" i="2"/>
  <c r="BP75" i="2"/>
  <c r="Z326" i="2"/>
  <c r="Z502" i="2"/>
  <c r="Y505" i="2"/>
  <c r="Z517" i="2" l="1"/>
  <c r="Z239" i="2"/>
  <c r="Z256" i="2"/>
  <c r="Z112" i="2"/>
  <c r="Z442" i="2"/>
  <c r="Z301" i="2"/>
  <c r="Z118" i="2"/>
  <c r="Z344" i="2"/>
  <c r="Z281" i="2"/>
  <c r="Z361" i="2"/>
  <c r="Z160" i="2"/>
  <c r="Z210" i="2"/>
  <c r="Z487" i="2"/>
  <c r="Z59" i="2"/>
  <c r="Z476" i="2"/>
  <c r="Z395" i="2"/>
  <c r="Z86" i="2"/>
  <c r="Z424" i="2"/>
  <c r="Z178" i="2"/>
  <c r="Z373" i="2"/>
  <c r="Z104" i="2"/>
  <c r="Y537" i="2"/>
  <c r="Y538" i="2"/>
  <c r="Y540" i="2"/>
  <c r="Z470" i="2"/>
  <c r="Y536" i="2"/>
  <c r="X539" i="2"/>
  <c r="Z139" i="2"/>
  <c r="Z316" i="2"/>
  <c r="Z222" i="2"/>
  <c r="Z323" i="2"/>
  <c r="Z81" i="2"/>
  <c r="Z429" i="2"/>
  <c r="Z505" i="2"/>
  <c r="Z331" i="2"/>
  <c r="Z45" i="2"/>
  <c r="Z529" i="2"/>
  <c r="Z266" i="2"/>
  <c r="Z350" i="2"/>
  <c r="Z541" i="2" l="1"/>
  <c r="Y539" i="2"/>
</calcChain>
</file>

<file path=xl/sharedStrings.xml><?xml version="1.0" encoding="utf-8"?>
<sst xmlns="http://schemas.openxmlformats.org/spreadsheetml/2006/main" count="3970" uniqueCount="838">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</sst>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00" t="s">
        <v>26</v>
      </c>
      <c r="E1" s="600"/>
      <c r="F1" s="600"/>
      <c r="G1" s="14" t="s">
        <v>66</v>
      </c>
      <c r="H1" s="600" t="s">
        <v>46</v>
      </c>
      <c r="I1" s="600"/>
      <c r="J1" s="600"/>
      <c r="K1" s="600"/>
      <c r="L1" s="600"/>
      <c r="M1" s="600"/>
      <c r="N1" s="600"/>
      <c r="O1" s="600"/>
      <c r="P1" s="600"/>
      <c r="Q1" s="600"/>
      <c r="R1" s="601" t="s">
        <v>67</v>
      </c>
      <c r="S1" s="602"/>
      <c r="T1" s="6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3"/>
      <c r="R2" s="603"/>
      <c r="S2" s="603"/>
      <c r="T2" s="603"/>
      <c r="U2" s="603"/>
      <c r="V2" s="603"/>
      <c r="W2" s="6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03"/>
      <c r="Q3" s="603"/>
      <c r="R3" s="603"/>
      <c r="S3" s="603"/>
      <c r="T3" s="603"/>
      <c r="U3" s="603"/>
      <c r="V3" s="603"/>
      <c r="W3" s="6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4" t="s">
        <v>8</v>
      </c>
      <c r="B5" s="604"/>
      <c r="C5" s="604"/>
      <c r="D5" s="605"/>
      <c r="E5" s="605"/>
      <c r="F5" s="606" t="s">
        <v>14</v>
      </c>
      <c r="G5" s="606"/>
      <c r="H5" s="605" t="s">
        <v>837</v>
      </c>
      <c r="I5" s="605"/>
      <c r="J5" s="605"/>
      <c r="K5" s="605"/>
      <c r="L5" s="605"/>
      <c r="M5" s="605"/>
      <c r="N5" s="72"/>
      <c r="P5" s="27" t="s">
        <v>4</v>
      </c>
      <c r="Q5" s="607">
        <v>45806</v>
      </c>
      <c r="R5" s="607"/>
      <c r="T5" s="608" t="s">
        <v>3</v>
      </c>
      <c r="U5" s="609"/>
      <c r="V5" s="610" t="s">
        <v>823</v>
      </c>
      <c r="W5" s="611"/>
      <c r="AB5" s="59"/>
      <c r="AC5" s="59"/>
      <c r="AD5" s="59"/>
      <c r="AE5" s="59"/>
    </row>
    <row r="6" spans="1:32" s="17" customFormat="1" ht="24" customHeight="1" x14ac:dyDescent="0.2">
      <c r="A6" s="604" t="s">
        <v>1</v>
      </c>
      <c r="B6" s="604"/>
      <c r="C6" s="604"/>
      <c r="D6" s="612" t="s">
        <v>75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Четверг</v>
      </c>
      <c r="R6" s="613"/>
      <c r="T6" s="614" t="s">
        <v>5</v>
      </c>
      <c r="U6" s="615"/>
      <c r="V6" s="616" t="s">
        <v>69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 t="s">
        <v>76</v>
      </c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27">
        <v>0.45833333333333331</v>
      </c>
      <c r="R8" s="628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630" t="s">
        <v>45</v>
      </c>
      <c r="E9" s="631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70"/>
      <c r="P9" s="31" t="s">
        <v>15</v>
      </c>
      <c r="Q9" s="633"/>
      <c r="R9" s="633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630"/>
      <c r="E10" s="631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634" t="str">
        <f>IFERROR(VLOOKUP($D$10,Proxy,2,FALSE),"")</f>
        <v/>
      </c>
      <c r="I10" s="634"/>
      <c r="J10" s="634"/>
      <c r="K10" s="634"/>
      <c r="L10" s="634"/>
      <c r="M10" s="634"/>
      <c r="N10" s="71"/>
      <c r="P10" s="31" t="s">
        <v>32</v>
      </c>
      <c r="Q10" s="635"/>
      <c r="R10" s="635"/>
      <c r="U10" s="29" t="s">
        <v>12</v>
      </c>
      <c r="V10" s="636" t="s">
        <v>70</v>
      </c>
      <c r="W10" s="6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8"/>
      <c r="R11" s="638"/>
      <c r="U11" s="29" t="s">
        <v>28</v>
      </c>
      <c r="V11" s="639" t="s">
        <v>54</v>
      </c>
      <c r="W11" s="6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76"/>
      <c r="P12" s="27" t="s">
        <v>30</v>
      </c>
      <c r="Q12" s="627"/>
      <c r="R12" s="627"/>
      <c r="S12" s="28"/>
      <c r="T12"/>
      <c r="U12" s="29" t="s">
        <v>45</v>
      </c>
      <c r="V12" s="641"/>
      <c r="W12" s="641"/>
      <c r="X12"/>
      <c r="AB12" s="59"/>
      <c r="AC12" s="59"/>
      <c r="AD12" s="59"/>
      <c r="AE12" s="59"/>
    </row>
    <row r="13" spans="1:32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640"/>
      <c r="N13" s="76"/>
      <c r="O13" s="31"/>
      <c r="P13" s="31" t="s">
        <v>31</v>
      </c>
      <c r="Q13" s="639"/>
      <c r="R13" s="6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77"/>
      <c r="O15"/>
      <c r="P15" s="643" t="s">
        <v>60</v>
      </c>
      <c r="Q15" s="643"/>
      <c r="R15" s="643"/>
      <c r="S15" s="643"/>
      <c r="T15" s="6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4"/>
      <c r="Q16" s="644"/>
      <c r="R16" s="644"/>
      <c r="S16" s="644"/>
      <c r="T16" s="6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47" t="s">
        <v>58</v>
      </c>
      <c r="B17" s="647" t="s">
        <v>48</v>
      </c>
      <c r="C17" s="649" t="s">
        <v>47</v>
      </c>
      <c r="D17" s="651" t="s">
        <v>49</v>
      </c>
      <c r="E17" s="652"/>
      <c r="F17" s="647" t="s">
        <v>21</v>
      </c>
      <c r="G17" s="647" t="s">
        <v>24</v>
      </c>
      <c r="H17" s="647" t="s">
        <v>22</v>
      </c>
      <c r="I17" s="647" t="s">
        <v>23</v>
      </c>
      <c r="J17" s="647" t="s">
        <v>16</v>
      </c>
      <c r="K17" s="647" t="s">
        <v>65</v>
      </c>
      <c r="L17" s="647" t="s">
        <v>63</v>
      </c>
      <c r="M17" s="647" t="s">
        <v>2</v>
      </c>
      <c r="N17" s="647" t="s">
        <v>62</v>
      </c>
      <c r="O17" s="647" t="s">
        <v>25</v>
      </c>
      <c r="P17" s="651" t="s">
        <v>17</v>
      </c>
      <c r="Q17" s="655"/>
      <c r="R17" s="655"/>
      <c r="S17" s="655"/>
      <c r="T17" s="652"/>
      <c r="U17" s="645" t="s">
        <v>55</v>
      </c>
      <c r="V17" s="646"/>
      <c r="W17" s="647" t="s">
        <v>6</v>
      </c>
      <c r="X17" s="647" t="s">
        <v>41</v>
      </c>
      <c r="Y17" s="657" t="s">
        <v>53</v>
      </c>
      <c r="Z17" s="659" t="s">
        <v>18</v>
      </c>
      <c r="AA17" s="661" t="s">
        <v>59</v>
      </c>
      <c r="AB17" s="661" t="s">
        <v>19</v>
      </c>
      <c r="AC17" s="661" t="s">
        <v>64</v>
      </c>
      <c r="AD17" s="663" t="s">
        <v>56</v>
      </c>
      <c r="AE17" s="664"/>
      <c r="AF17" s="665"/>
      <c r="AG17" s="82"/>
      <c r="BD17" s="81" t="s">
        <v>61</v>
      </c>
    </row>
    <row r="18" spans="1:68" ht="14.25" customHeight="1" x14ac:dyDescent="0.2">
      <c r="A18" s="648"/>
      <c r="B18" s="648"/>
      <c r="C18" s="650"/>
      <c r="D18" s="653"/>
      <c r="E18" s="654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53"/>
      <c r="Q18" s="656"/>
      <c r="R18" s="656"/>
      <c r="S18" s="656"/>
      <c r="T18" s="654"/>
      <c r="U18" s="83" t="s">
        <v>44</v>
      </c>
      <c r="V18" s="83" t="s">
        <v>43</v>
      </c>
      <c r="W18" s="648"/>
      <c r="X18" s="648"/>
      <c r="Y18" s="658"/>
      <c r="Z18" s="660"/>
      <c r="AA18" s="662"/>
      <c r="AB18" s="662"/>
      <c r="AC18" s="662"/>
      <c r="AD18" s="666"/>
      <c r="AE18" s="667"/>
      <c r="AF18" s="668"/>
      <c r="AG18" s="82"/>
      <c r="BD18" s="81"/>
    </row>
    <row r="19" spans="1:68" ht="27.75" hidden="1" customHeight="1" x14ac:dyDescent="0.2">
      <c r="A19" s="669" t="s">
        <v>77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54"/>
      <c r="AB19" s="54"/>
      <c r="AC19" s="54"/>
    </row>
    <row r="20" spans="1:68" ht="16.5" hidden="1" customHeight="1" x14ac:dyDescent="0.25">
      <c r="A20" s="670" t="s">
        <v>77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"/>
      <c r="AB20" s="65"/>
      <c r="AC20" s="79"/>
    </row>
    <row r="21" spans="1:68" ht="14.25" hidden="1" customHeight="1" x14ac:dyDescent="0.25">
      <c r="A21" s="671" t="s">
        <v>78</v>
      </c>
      <c r="B21" s="671"/>
      <c r="C21" s="671"/>
      <c r="D21" s="671"/>
      <c r="E21" s="671"/>
      <c r="F21" s="671"/>
      <c r="G21" s="671"/>
      <c r="H21" s="671"/>
      <c r="I21" s="671"/>
      <c r="J21" s="671"/>
      <c r="K21" s="671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671"/>
      <c r="Z21" s="671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72">
        <v>4680115886643</v>
      </c>
      <c r="E22" s="67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73" t="s">
        <v>81</v>
      </c>
      <c r="Q22" s="674"/>
      <c r="R22" s="674"/>
      <c r="S22" s="674"/>
      <c r="T22" s="6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80"/>
      <c r="P23" s="676" t="s">
        <v>40</v>
      </c>
      <c r="Q23" s="677"/>
      <c r="R23" s="677"/>
      <c r="S23" s="677"/>
      <c r="T23" s="677"/>
      <c r="U23" s="677"/>
      <c r="V23" s="67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80"/>
      <c r="P24" s="676" t="s">
        <v>40</v>
      </c>
      <c r="Q24" s="677"/>
      <c r="R24" s="677"/>
      <c r="S24" s="677"/>
      <c r="T24" s="677"/>
      <c r="U24" s="677"/>
      <c r="V24" s="67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71" t="s">
        <v>85</v>
      </c>
      <c r="B25" s="671"/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6"/>
      <c r="AB25" s="66"/>
      <c r="AC25" s="80"/>
    </row>
    <row r="26" spans="1:68" ht="37.5" hidden="1" customHeight="1" x14ac:dyDescent="0.25">
      <c r="A26" s="63" t="s">
        <v>86</v>
      </c>
      <c r="B26" s="63" t="s">
        <v>87</v>
      </c>
      <c r="C26" s="36">
        <v>4301051865</v>
      </c>
      <c r="D26" s="672">
        <v>4680115885912</v>
      </c>
      <c r="E26" s="67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6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74"/>
      <c r="R26" s="674"/>
      <c r="S26" s="674"/>
      <c r="T26" s="67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4301051552</v>
      </c>
      <c r="D27" s="672">
        <v>4607091388237</v>
      </c>
      <c r="E27" s="67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6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74"/>
      <c r="R27" s="674"/>
      <c r="S27" s="674"/>
      <c r="T27" s="67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72">
        <v>4680115886230</v>
      </c>
      <c r="E28" s="67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6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74"/>
      <c r="R28" s="674"/>
      <c r="S28" s="674"/>
      <c r="T28" s="67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72">
        <v>4680115886247</v>
      </c>
      <c r="E29" s="67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74"/>
      <c r="R29" s="674"/>
      <c r="S29" s="674"/>
      <c r="T29" s="67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72">
        <v>4680115885905</v>
      </c>
      <c r="E30" s="67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6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74"/>
      <c r="R30" s="674"/>
      <c r="S30" s="674"/>
      <c r="T30" s="67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hidden="1" customHeight="1" x14ac:dyDescent="0.25">
      <c r="A31" s="63" t="s">
        <v>102</v>
      </c>
      <c r="B31" s="63" t="s">
        <v>103</v>
      </c>
      <c r="C31" s="36">
        <v>4301051592</v>
      </c>
      <c r="D31" s="672">
        <v>4607091388244</v>
      </c>
      <c r="E31" s="67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74"/>
      <c r="R31" s="674"/>
      <c r="S31" s="674"/>
      <c r="T31" s="67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79"/>
      <c r="B32" s="679"/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80"/>
      <c r="P32" s="676" t="s">
        <v>40</v>
      </c>
      <c r="Q32" s="677"/>
      <c r="R32" s="677"/>
      <c r="S32" s="677"/>
      <c r="T32" s="677"/>
      <c r="U32" s="677"/>
      <c r="V32" s="67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79"/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  <c r="M33" s="679"/>
      <c r="N33" s="679"/>
      <c r="O33" s="680"/>
      <c r="P33" s="676" t="s">
        <v>40</v>
      </c>
      <c r="Q33" s="677"/>
      <c r="R33" s="677"/>
      <c r="S33" s="677"/>
      <c r="T33" s="677"/>
      <c r="U33" s="677"/>
      <c r="V33" s="67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71" t="s">
        <v>105</v>
      </c>
      <c r="B34" s="671"/>
      <c r="C34" s="671"/>
      <c r="D34" s="671"/>
      <c r="E34" s="671"/>
      <c r="F34" s="671"/>
      <c r="G34" s="671"/>
      <c r="H34" s="671"/>
      <c r="I34" s="671"/>
      <c r="J34" s="671"/>
      <c r="K34" s="671"/>
      <c r="L34" s="671"/>
      <c r="M34" s="671"/>
      <c r="N34" s="671"/>
      <c r="O34" s="671"/>
      <c r="P34" s="671"/>
      <c r="Q34" s="671"/>
      <c r="R34" s="671"/>
      <c r="S34" s="671"/>
      <c r="T34" s="671"/>
      <c r="U34" s="671"/>
      <c r="V34" s="671"/>
      <c r="W34" s="671"/>
      <c r="X34" s="671"/>
      <c r="Y34" s="671"/>
      <c r="Z34" s="671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672">
        <v>4607091388503</v>
      </c>
      <c r="E35" s="67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74"/>
      <c r="R35" s="674"/>
      <c r="S35" s="674"/>
      <c r="T35" s="6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79"/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80"/>
      <c r="P36" s="676" t="s">
        <v>40</v>
      </c>
      <c r="Q36" s="677"/>
      <c r="R36" s="677"/>
      <c r="S36" s="677"/>
      <c r="T36" s="677"/>
      <c r="U36" s="677"/>
      <c r="V36" s="67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79"/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80"/>
      <c r="P37" s="676" t="s">
        <v>40</v>
      </c>
      <c r="Q37" s="677"/>
      <c r="R37" s="677"/>
      <c r="S37" s="677"/>
      <c r="T37" s="677"/>
      <c r="U37" s="677"/>
      <c r="V37" s="67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69" t="s">
        <v>111</v>
      </c>
      <c r="B38" s="669"/>
      <c r="C38" s="669"/>
      <c r="D38" s="669"/>
      <c r="E38" s="669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54"/>
      <c r="AB38" s="54"/>
      <c r="AC38" s="54"/>
    </row>
    <row r="39" spans="1:68" ht="16.5" hidden="1" customHeight="1" x14ac:dyDescent="0.25">
      <c r="A39" s="670" t="s">
        <v>112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65"/>
      <c r="AB39" s="65"/>
      <c r="AC39" s="79"/>
    </row>
    <row r="40" spans="1:68" ht="14.25" hidden="1" customHeight="1" x14ac:dyDescent="0.25">
      <c r="A40" s="671" t="s">
        <v>113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1"/>
      <c r="L40" s="671"/>
      <c r="M40" s="671"/>
      <c r="N40" s="671"/>
      <c r="O40" s="671"/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72">
        <v>4607091385670</v>
      </c>
      <c r="E41" s="6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74"/>
      <c r="R41" s="674"/>
      <c r="S41" s="674"/>
      <c r="T41" s="675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72">
        <v>4607091385687</v>
      </c>
      <c r="E42" s="67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6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74"/>
      <c r="R42" s="674"/>
      <c r="S42" s="674"/>
      <c r="T42" s="675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72">
        <v>4680115882539</v>
      </c>
      <c r="E43" s="67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6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74"/>
      <c r="R43" s="674"/>
      <c r="S43" s="674"/>
      <c r="T43" s="67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hidden="1" customHeight="1" x14ac:dyDescent="0.25">
      <c r="A44" s="63" t="s">
        <v>127</v>
      </c>
      <c r="B44" s="63" t="s">
        <v>128</v>
      </c>
      <c r="C44" s="36">
        <v>4301011624</v>
      </c>
      <c r="D44" s="672">
        <v>4680115883949</v>
      </c>
      <c r="E44" s="67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6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74"/>
      <c r="R44" s="674"/>
      <c r="S44" s="674"/>
      <c r="T44" s="67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79"/>
      <c r="B45" s="679"/>
      <c r="C45" s="679"/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/>
      <c r="P45" s="676" t="s">
        <v>40</v>
      </c>
      <c r="Q45" s="677"/>
      <c r="R45" s="677"/>
      <c r="S45" s="677"/>
      <c r="T45" s="677"/>
      <c r="U45" s="677"/>
      <c r="V45" s="678"/>
      <c r="W45" s="42" t="s">
        <v>39</v>
      </c>
      <c r="X45" s="43">
        <f>IFERROR(X41/H41,"0")+IFERROR(X42/H42,"0")+IFERROR(X43/H43,"0")+IFERROR(X44/H44,"0")</f>
        <v>91.555555555555543</v>
      </c>
      <c r="Y45" s="43">
        <f>IFERROR(Y41/H41,"0")+IFERROR(Y42/H42,"0")+IFERROR(Y43/H43,"0")+IFERROR(Y44/H44,"0")</f>
        <v>92</v>
      </c>
      <c r="Z45" s="43">
        <f>IFERROR(IF(Z41="",0,Z41),"0")+IFERROR(IF(Z42="",0,Z42),"0")+IFERROR(IF(Z43="",0,Z43),"0")+IFERROR(IF(Z44="",0,Z44),"0")</f>
        <v>1.3875999999999999</v>
      </c>
      <c r="AA45" s="67"/>
      <c r="AB45" s="67"/>
      <c r="AC45" s="67"/>
    </row>
    <row r="46" spans="1:68" x14ac:dyDescent="0.2">
      <c r="A46" s="679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80"/>
      <c r="P46" s="676" t="s">
        <v>40</v>
      </c>
      <c r="Q46" s="677"/>
      <c r="R46" s="677"/>
      <c r="S46" s="677"/>
      <c r="T46" s="677"/>
      <c r="U46" s="677"/>
      <c r="V46" s="678"/>
      <c r="W46" s="42" t="s">
        <v>0</v>
      </c>
      <c r="X46" s="43">
        <f>IFERROR(SUM(X41:X44),"0")</f>
        <v>744</v>
      </c>
      <c r="Y46" s="43">
        <f>IFERROR(SUM(Y41:Y44),"0")</f>
        <v>748.80000000000007</v>
      </c>
      <c r="Z46" s="42"/>
      <c r="AA46" s="67"/>
      <c r="AB46" s="67"/>
      <c r="AC46" s="67"/>
    </row>
    <row r="47" spans="1:68" ht="14.25" hidden="1" customHeight="1" x14ac:dyDescent="0.25">
      <c r="A47" s="671" t="s">
        <v>85</v>
      </c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6"/>
      <c r="AB47" s="66"/>
      <c r="AC47" s="80"/>
    </row>
    <row r="48" spans="1:68" ht="16.5" hidden="1" customHeight="1" x14ac:dyDescent="0.25">
      <c r="A48" s="63" t="s">
        <v>130</v>
      </c>
      <c r="B48" s="63" t="s">
        <v>131</v>
      </c>
      <c r="C48" s="36">
        <v>4301051820</v>
      </c>
      <c r="D48" s="672">
        <v>4680115884915</v>
      </c>
      <c r="E48" s="67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74"/>
      <c r="R48" s="674"/>
      <c r="S48" s="674"/>
      <c r="T48" s="67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hidden="1" x14ac:dyDescent="0.2">
      <c r="A49" s="679"/>
      <c r="B49" s="679"/>
      <c r="C49" s="679"/>
      <c r="D49" s="679"/>
      <c r="E49" s="679"/>
      <c r="F49" s="679"/>
      <c r="G49" s="679"/>
      <c r="H49" s="679"/>
      <c r="I49" s="679"/>
      <c r="J49" s="679"/>
      <c r="K49" s="679"/>
      <c r="L49" s="679"/>
      <c r="M49" s="679"/>
      <c r="N49" s="679"/>
      <c r="O49" s="680"/>
      <c r="P49" s="676" t="s">
        <v>40</v>
      </c>
      <c r="Q49" s="677"/>
      <c r="R49" s="677"/>
      <c r="S49" s="677"/>
      <c r="T49" s="677"/>
      <c r="U49" s="677"/>
      <c r="V49" s="67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hidden="1" x14ac:dyDescent="0.2">
      <c r="A50" s="679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80"/>
      <c r="P50" s="676" t="s">
        <v>40</v>
      </c>
      <c r="Q50" s="677"/>
      <c r="R50" s="677"/>
      <c r="S50" s="677"/>
      <c r="T50" s="677"/>
      <c r="U50" s="677"/>
      <c r="V50" s="67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hidden="1" customHeight="1" x14ac:dyDescent="0.25">
      <c r="A51" s="670" t="s">
        <v>133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  <c r="O51" s="670"/>
      <c r="P51" s="670"/>
      <c r="Q51" s="670"/>
      <c r="R51" s="670"/>
      <c r="S51" s="670"/>
      <c r="T51" s="670"/>
      <c r="U51" s="670"/>
      <c r="V51" s="670"/>
      <c r="W51" s="670"/>
      <c r="X51" s="670"/>
      <c r="Y51" s="670"/>
      <c r="Z51" s="670"/>
      <c r="AA51" s="65"/>
      <c r="AB51" s="65"/>
      <c r="AC51" s="79"/>
    </row>
    <row r="52" spans="1:68" ht="14.25" hidden="1" customHeight="1" x14ac:dyDescent="0.25">
      <c r="A52" s="671" t="s">
        <v>113</v>
      </c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72">
        <v>4680115885882</v>
      </c>
      <c r="E53" s="67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6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74"/>
      <c r="R53" s="674"/>
      <c r="S53" s="674"/>
      <c r="T53" s="675"/>
      <c r="U53" s="39" t="s">
        <v>45</v>
      </c>
      <c r="V53" s="39" t="s">
        <v>45</v>
      </c>
      <c r="W53" s="40" t="s">
        <v>0</v>
      </c>
      <c r="X53" s="58">
        <v>200</v>
      </c>
      <c r="Y53" s="55">
        <f t="shared" ref="Y53:Y58" si="6">IFERROR(IF(X53="",0,CEILING((X53/$H53),1)*$H53),"")</f>
        <v>201.6</v>
      </c>
      <c r="Z53" s="41">
        <f>IFERROR(IF(Y53=0,"",ROUNDUP(Y53/H53,0)*0.01898),"")</f>
        <v>0.34164</v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207.76785714285717</v>
      </c>
      <c r="BN53" s="78">
        <f t="shared" ref="BN53:BN58" si="8">IFERROR(Y53*I53/H53,"0")</f>
        <v>209.43</v>
      </c>
      <c r="BO53" s="78">
        <f t="shared" ref="BO53:BO58" si="9">IFERROR(1/J53*(X53/H53),"0")</f>
        <v>0.27901785714285715</v>
      </c>
      <c r="BP53" s="78">
        <f t="shared" ref="BP53:BP58" si="10">IFERROR(1/J53*(Y53/H53),"0")</f>
        <v>0.28125</v>
      </c>
    </row>
    <row r="54" spans="1:68" ht="27" hidden="1" customHeight="1" x14ac:dyDescent="0.25">
      <c r="A54" s="63" t="s">
        <v>137</v>
      </c>
      <c r="B54" s="63" t="s">
        <v>138</v>
      </c>
      <c r="C54" s="36">
        <v>4301011816</v>
      </c>
      <c r="D54" s="672">
        <v>4680115881426</v>
      </c>
      <c r="E54" s="67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140</v>
      </c>
      <c r="M54" s="38" t="s">
        <v>117</v>
      </c>
      <c r="N54" s="38"/>
      <c r="O54" s="37">
        <v>50</v>
      </c>
      <c r="P54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74"/>
      <c r="R54" s="674"/>
      <c r="S54" s="674"/>
      <c r="T54" s="67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hidden="1" customHeight="1" x14ac:dyDescent="0.25">
      <c r="A55" s="63" t="s">
        <v>142</v>
      </c>
      <c r="B55" s="63" t="s">
        <v>143</v>
      </c>
      <c r="C55" s="36">
        <v>4301011386</v>
      </c>
      <c r="D55" s="672">
        <v>4680115880283</v>
      </c>
      <c r="E55" s="67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6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74"/>
      <c r="R55" s="674"/>
      <c r="S55" s="674"/>
      <c r="T55" s="67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4301011806</v>
      </c>
      <c r="D56" s="672">
        <v>4680115881525</v>
      </c>
      <c r="E56" s="67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74"/>
      <c r="R56" s="674"/>
      <c r="S56" s="674"/>
      <c r="T56" s="67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72">
        <v>4680115885899</v>
      </c>
      <c r="E57" s="67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150</v>
      </c>
      <c r="N57" s="38"/>
      <c r="O57" s="37">
        <v>50</v>
      </c>
      <c r="P57" s="6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74"/>
      <c r="R57" s="674"/>
      <c r="S57" s="674"/>
      <c r="T57" s="675"/>
      <c r="U57" s="39" t="s">
        <v>45</v>
      </c>
      <c r="V57" s="39" t="s">
        <v>45</v>
      </c>
      <c r="W57" s="40" t="s">
        <v>0</v>
      </c>
      <c r="X57" s="58">
        <v>35</v>
      </c>
      <c r="Y57" s="55">
        <f t="shared" si="6"/>
        <v>35.700000000000003</v>
      </c>
      <c r="Z57" s="41">
        <f>IFERROR(IF(Y57=0,"",ROUNDUP(Y57/H57,0)*0.00651),"")</f>
        <v>0.11067</v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38</v>
      </c>
      <c r="BN57" s="78">
        <f t="shared" si="8"/>
        <v>38.76</v>
      </c>
      <c r="BO57" s="78">
        <f t="shared" si="9"/>
        <v>9.1575091575091569E-2</v>
      </c>
      <c r="BP57" s="78">
        <f t="shared" si="10"/>
        <v>9.3406593406593408E-2</v>
      </c>
    </row>
    <row r="58" spans="1:68" ht="27" customHeight="1" x14ac:dyDescent="0.25">
      <c r="A58" s="63" t="s">
        <v>151</v>
      </c>
      <c r="B58" s="63" t="s">
        <v>152</v>
      </c>
      <c r="C58" s="36">
        <v>4301011801</v>
      </c>
      <c r="D58" s="672">
        <v>4680115881419</v>
      </c>
      <c r="E58" s="67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117</v>
      </c>
      <c r="N58" s="38"/>
      <c r="O58" s="37">
        <v>50</v>
      </c>
      <c r="P58" s="6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74"/>
      <c r="R58" s="674"/>
      <c r="S58" s="674"/>
      <c r="T58" s="675"/>
      <c r="U58" s="39" t="s">
        <v>45</v>
      </c>
      <c r="V58" s="39" t="s">
        <v>45</v>
      </c>
      <c r="W58" s="40" t="s">
        <v>0</v>
      </c>
      <c r="X58" s="58">
        <v>1782</v>
      </c>
      <c r="Y58" s="55">
        <f t="shared" si="6"/>
        <v>1782</v>
      </c>
      <c r="Z58" s="41">
        <f>IFERROR(IF(Y58=0,"",ROUNDUP(Y58/H58,0)*0.00902),"")</f>
        <v>3.57192</v>
      </c>
      <c r="AA58" s="68" t="s">
        <v>45</v>
      </c>
      <c r="AB58" s="69" t="s">
        <v>45</v>
      </c>
      <c r="AC58" s="122" t="s">
        <v>153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1865.1599999999999</v>
      </c>
      <c r="BN58" s="78">
        <f t="shared" si="8"/>
        <v>1865.1599999999999</v>
      </c>
      <c r="BO58" s="78">
        <f t="shared" si="9"/>
        <v>3</v>
      </c>
      <c r="BP58" s="78">
        <f t="shared" si="10"/>
        <v>3</v>
      </c>
    </row>
    <row r="59" spans="1:68" x14ac:dyDescent="0.2">
      <c r="A59" s="679"/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80"/>
      <c r="P59" s="676" t="s">
        <v>40</v>
      </c>
      <c r="Q59" s="677"/>
      <c r="R59" s="677"/>
      <c r="S59" s="677"/>
      <c r="T59" s="677"/>
      <c r="U59" s="677"/>
      <c r="V59" s="678"/>
      <c r="W59" s="42" t="s">
        <v>39</v>
      </c>
      <c r="X59" s="43">
        <f>IFERROR(X53/H53,"0")+IFERROR(X54/H54,"0")+IFERROR(X55/H55,"0")+IFERROR(X56/H56,"0")+IFERROR(X57/H57,"0")+IFERROR(X58/H58,"0")</f>
        <v>430.52380952380952</v>
      </c>
      <c r="Y59" s="43">
        <f>IFERROR(Y53/H53,"0")+IFERROR(Y54/H54,"0")+IFERROR(Y55/H55,"0")+IFERROR(Y56/H56,"0")+IFERROR(Y57/H57,"0")+IFERROR(Y58/H58,"0")</f>
        <v>431</v>
      </c>
      <c r="Z59" s="43">
        <f>IFERROR(IF(Z53="",0,Z53),"0")+IFERROR(IF(Z54="",0,Z54),"0")+IFERROR(IF(Z55="",0,Z55),"0")+IFERROR(IF(Z56="",0,Z56),"0")+IFERROR(IF(Z57="",0,Z57),"0")+IFERROR(IF(Z58="",0,Z58),"0")</f>
        <v>4.0242300000000002</v>
      </c>
      <c r="AA59" s="67"/>
      <c r="AB59" s="67"/>
      <c r="AC59" s="67"/>
    </row>
    <row r="60" spans="1:68" x14ac:dyDescent="0.2">
      <c r="A60" s="679"/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80"/>
      <c r="P60" s="676" t="s">
        <v>40</v>
      </c>
      <c r="Q60" s="677"/>
      <c r="R60" s="677"/>
      <c r="S60" s="677"/>
      <c r="T60" s="677"/>
      <c r="U60" s="677"/>
      <c r="V60" s="678"/>
      <c r="W60" s="42" t="s">
        <v>0</v>
      </c>
      <c r="X60" s="43">
        <f>IFERROR(SUM(X53:X58),"0")</f>
        <v>2017</v>
      </c>
      <c r="Y60" s="43">
        <f>IFERROR(SUM(Y53:Y58),"0")</f>
        <v>2019.3</v>
      </c>
      <c r="Z60" s="42"/>
      <c r="AA60" s="67"/>
      <c r="AB60" s="67"/>
      <c r="AC60" s="67"/>
    </row>
    <row r="61" spans="1:68" ht="14.25" hidden="1" customHeight="1" x14ac:dyDescent="0.25">
      <c r="A61" s="671" t="s">
        <v>154</v>
      </c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6"/>
      <c r="AB61" s="66"/>
      <c r="AC61" s="80"/>
    </row>
    <row r="62" spans="1:68" ht="16.5" customHeight="1" x14ac:dyDescent="0.25">
      <c r="A62" s="63" t="s">
        <v>155</v>
      </c>
      <c r="B62" s="63" t="s">
        <v>156</v>
      </c>
      <c r="C62" s="36">
        <v>4301020298</v>
      </c>
      <c r="D62" s="672">
        <v>4680115881440</v>
      </c>
      <c r="E62" s="6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74"/>
      <c r="R62" s="674"/>
      <c r="S62" s="674"/>
      <c r="T62" s="675"/>
      <c r="U62" s="39" t="s">
        <v>45</v>
      </c>
      <c r="V62" s="39" t="s">
        <v>45</v>
      </c>
      <c r="W62" s="40" t="s">
        <v>0</v>
      </c>
      <c r="X62" s="58">
        <v>2400</v>
      </c>
      <c r="Y62" s="55">
        <f>IFERROR(IF(X62="",0,CEILING((X62/$H62),1)*$H62),"")</f>
        <v>2408.4</v>
      </c>
      <c r="Z62" s="41">
        <f>IFERROR(IF(Y62=0,"",ROUNDUP(Y62/H62,0)*0.01898),"")</f>
        <v>4.2325400000000002</v>
      </c>
      <c r="AA62" s="68" t="s">
        <v>45</v>
      </c>
      <c r="AB62" s="69" t="s">
        <v>45</v>
      </c>
      <c r="AC62" s="124" t="s">
        <v>157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2496.6666666666665</v>
      </c>
      <c r="BN62" s="78">
        <f>IFERROR(Y62*I62/H62,"0")</f>
        <v>2505.4049999999997</v>
      </c>
      <c r="BO62" s="78">
        <f>IFERROR(1/J62*(X62/H62),"0")</f>
        <v>3.4722222222222219</v>
      </c>
      <c r="BP62" s="78">
        <f>IFERROR(1/J62*(Y62/H62),"0")</f>
        <v>3.484375</v>
      </c>
    </row>
    <row r="63" spans="1:68" ht="27" hidden="1" customHeight="1" x14ac:dyDescent="0.25">
      <c r="A63" s="63" t="s">
        <v>158</v>
      </c>
      <c r="B63" s="63" t="s">
        <v>159</v>
      </c>
      <c r="C63" s="36">
        <v>4301020228</v>
      </c>
      <c r="D63" s="672">
        <v>4680115882751</v>
      </c>
      <c r="E63" s="67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7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74"/>
      <c r="R63" s="674"/>
      <c r="S63" s="674"/>
      <c r="T63" s="6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160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hidden="1" customHeight="1" x14ac:dyDescent="0.25">
      <c r="A64" s="63" t="s">
        <v>161</v>
      </c>
      <c r="B64" s="63" t="s">
        <v>162</v>
      </c>
      <c r="C64" s="36">
        <v>4301020358</v>
      </c>
      <c r="D64" s="672">
        <v>4680115885950</v>
      </c>
      <c r="E64" s="67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7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74"/>
      <c r="R64" s="674"/>
      <c r="S64" s="674"/>
      <c r="T64" s="67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163</v>
      </c>
      <c r="B65" s="63" t="s">
        <v>164</v>
      </c>
      <c r="C65" s="36">
        <v>4301020296</v>
      </c>
      <c r="D65" s="672">
        <v>4680115881433</v>
      </c>
      <c r="E65" s="67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140</v>
      </c>
      <c r="M65" s="38" t="s">
        <v>117</v>
      </c>
      <c r="N65" s="38"/>
      <c r="O65" s="37">
        <v>50</v>
      </c>
      <c r="P65" s="7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74"/>
      <c r="R65" s="674"/>
      <c r="S65" s="674"/>
      <c r="T65" s="675"/>
      <c r="U65" s="39" t="s">
        <v>45</v>
      </c>
      <c r="V65" s="39" t="s">
        <v>45</v>
      </c>
      <c r="W65" s="40" t="s">
        <v>0</v>
      </c>
      <c r="X65" s="58">
        <v>491.4</v>
      </c>
      <c r="Y65" s="55">
        <f>IFERROR(IF(X65="",0,CEILING((X65/$H65),1)*$H65),"")</f>
        <v>491.40000000000003</v>
      </c>
      <c r="Z65" s="41">
        <f>IFERROR(IF(Y65=0,"",ROUNDUP(Y65/H65,0)*0.00651),"")</f>
        <v>1.18482</v>
      </c>
      <c r="AA65" s="68" t="s">
        <v>45</v>
      </c>
      <c r="AB65" s="69" t="s">
        <v>45</v>
      </c>
      <c r="AC65" s="130" t="s">
        <v>157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524.16</v>
      </c>
      <c r="BN65" s="78">
        <f>IFERROR(Y65*I65/H65,"0")</f>
        <v>524.16</v>
      </c>
      <c r="BO65" s="78">
        <f>IFERROR(1/J65*(X65/H65),"0")</f>
        <v>0.99999999999999989</v>
      </c>
      <c r="BP65" s="78">
        <f>IFERROR(1/J65*(Y65/H65),"0")</f>
        <v>1</v>
      </c>
    </row>
    <row r="66" spans="1:68" x14ac:dyDescent="0.2">
      <c r="A66" s="679"/>
      <c r="B66" s="679"/>
      <c r="C66" s="679"/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80"/>
      <c r="P66" s="676" t="s">
        <v>40</v>
      </c>
      <c r="Q66" s="677"/>
      <c r="R66" s="677"/>
      <c r="S66" s="677"/>
      <c r="T66" s="677"/>
      <c r="U66" s="677"/>
      <c r="V66" s="678"/>
      <c r="W66" s="42" t="s">
        <v>39</v>
      </c>
      <c r="X66" s="43">
        <f>IFERROR(X62/H62,"0")+IFERROR(X63/H63,"0")+IFERROR(X64/H64,"0")+IFERROR(X65/H65,"0")</f>
        <v>404.22222222222217</v>
      </c>
      <c r="Y66" s="43">
        <f>IFERROR(Y62/H62,"0")+IFERROR(Y63/H63,"0")+IFERROR(Y64/H64,"0")+IFERROR(Y65/H65,"0")</f>
        <v>405</v>
      </c>
      <c r="Z66" s="43">
        <f>IFERROR(IF(Z62="",0,Z62),"0")+IFERROR(IF(Z63="",0,Z63),"0")+IFERROR(IF(Z64="",0,Z64),"0")+IFERROR(IF(Z65="",0,Z65),"0")</f>
        <v>5.4173600000000004</v>
      </c>
      <c r="AA66" s="67"/>
      <c r="AB66" s="67"/>
      <c r="AC66" s="67"/>
    </row>
    <row r="67" spans="1:68" x14ac:dyDescent="0.2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80"/>
      <c r="P67" s="676" t="s">
        <v>40</v>
      </c>
      <c r="Q67" s="677"/>
      <c r="R67" s="677"/>
      <c r="S67" s="677"/>
      <c r="T67" s="677"/>
      <c r="U67" s="677"/>
      <c r="V67" s="678"/>
      <c r="W67" s="42" t="s">
        <v>0</v>
      </c>
      <c r="X67" s="43">
        <f>IFERROR(SUM(X62:X65),"0")</f>
        <v>2891.4</v>
      </c>
      <c r="Y67" s="43">
        <f>IFERROR(SUM(Y62:Y65),"0")</f>
        <v>2899.8</v>
      </c>
      <c r="Z67" s="42"/>
      <c r="AA67" s="67"/>
      <c r="AB67" s="67"/>
      <c r="AC67" s="67"/>
    </row>
    <row r="68" spans="1:68" ht="14.25" hidden="1" customHeight="1" x14ac:dyDescent="0.25">
      <c r="A68" s="671" t="s">
        <v>78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6"/>
      <c r="AB68" s="66"/>
      <c r="AC68" s="80"/>
    </row>
    <row r="69" spans="1:68" ht="27" hidden="1" customHeight="1" x14ac:dyDescent="0.25">
      <c r="A69" s="63" t="s">
        <v>165</v>
      </c>
      <c r="B69" s="63" t="s">
        <v>166</v>
      </c>
      <c r="C69" s="36">
        <v>4301031243</v>
      </c>
      <c r="D69" s="672">
        <v>4680115885073</v>
      </c>
      <c r="E69" s="67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74"/>
      <c r="R69" s="674"/>
      <c r="S69" s="674"/>
      <c r="T69" s="6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168</v>
      </c>
      <c r="B70" s="63" t="s">
        <v>169</v>
      </c>
      <c r="C70" s="36">
        <v>4301031241</v>
      </c>
      <c r="D70" s="672">
        <v>4680115885059</v>
      </c>
      <c r="E70" s="67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7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74"/>
      <c r="R70" s="674"/>
      <c r="S70" s="674"/>
      <c r="T70" s="67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hidden="1" customHeight="1" x14ac:dyDescent="0.25">
      <c r="A71" s="63" t="s">
        <v>171</v>
      </c>
      <c r="B71" s="63" t="s">
        <v>172</v>
      </c>
      <c r="C71" s="36">
        <v>4301031316</v>
      </c>
      <c r="D71" s="672">
        <v>4680115885097</v>
      </c>
      <c r="E71" s="67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7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74"/>
      <c r="R71" s="674"/>
      <c r="S71" s="674"/>
      <c r="T71" s="67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idden="1" x14ac:dyDescent="0.2">
      <c r="A72" s="679"/>
      <c r="B72" s="679"/>
      <c r="C72" s="679"/>
      <c r="D72" s="679"/>
      <c r="E72" s="679"/>
      <c r="F72" s="679"/>
      <c r="G72" s="679"/>
      <c r="H72" s="679"/>
      <c r="I72" s="679"/>
      <c r="J72" s="679"/>
      <c r="K72" s="679"/>
      <c r="L72" s="679"/>
      <c r="M72" s="679"/>
      <c r="N72" s="679"/>
      <c r="O72" s="680"/>
      <c r="P72" s="676" t="s">
        <v>40</v>
      </c>
      <c r="Q72" s="677"/>
      <c r="R72" s="677"/>
      <c r="S72" s="677"/>
      <c r="T72" s="677"/>
      <c r="U72" s="677"/>
      <c r="V72" s="67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679"/>
      <c r="B73" s="679"/>
      <c r="C73" s="679"/>
      <c r="D73" s="679"/>
      <c r="E73" s="679"/>
      <c r="F73" s="679"/>
      <c r="G73" s="679"/>
      <c r="H73" s="679"/>
      <c r="I73" s="679"/>
      <c r="J73" s="679"/>
      <c r="K73" s="679"/>
      <c r="L73" s="679"/>
      <c r="M73" s="679"/>
      <c r="N73" s="679"/>
      <c r="O73" s="680"/>
      <c r="P73" s="676" t="s">
        <v>40</v>
      </c>
      <c r="Q73" s="677"/>
      <c r="R73" s="677"/>
      <c r="S73" s="677"/>
      <c r="T73" s="677"/>
      <c r="U73" s="677"/>
      <c r="V73" s="67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hidden="1" customHeight="1" x14ac:dyDescent="0.25">
      <c r="A74" s="671" t="s">
        <v>85</v>
      </c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6"/>
      <c r="AB74" s="66"/>
      <c r="AC74" s="80"/>
    </row>
    <row r="75" spans="1:68" ht="16.5" hidden="1" customHeight="1" x14ac:dyDescent="0.25">
      <c r="A75" s="63" t="s">
        <v>174</v>
      </c>
      <c r="B75" s="63" t="s">
        <v>175</v>
      </c>
      <c r="C75" s="36">
        <v>4301051838</v>
      </c>
      <c r="D75" s="672">
        <v>4680115881891</v>
      </c>
      <c r="E75" s="67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74"/>
      <c r="R75" s="674"/>
      <c r="S75" s="674"/>
      <c r="T75" s="67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hidden="1" customHeight="1" x14ac:dyDescent="0.25">
      <c r="A76" s="63" t="s">
        <v>177</v>
      </c>
      <c r="B76" s="63" t="s">
        <v>178</v>
      </c>
      <c r="C76" s="36">
        <v>4301051846</v>
      </c>
      <c r="D76" s="672">
        <v>4680115885769</v>
      </c>
      <c r="E76" s="67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74"/>
      <c r="R76" s="674"/>
      <c r="S76" s="674"/>
      <c r="T76" s="67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hidden="1" customHeight="1" x14ac:dyDescent="0.25">
      <c r="A77" s="63" t="s">
        <v>180</v>
      </c>
      <c r="B77" s="63" t="s">
        <v>181</v>
      </c>
      <c r="C77" s="36">
        <v>4301051927</v>
      </c>
      <c r="D77" s="672">
        <v>4680115884410</v>
      </c>
      <c r="E77" s="67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74"/>
      <c r="R77" s="674"/>
      <c r="S77" s="674"/>
      <c r="T77" s="67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hidden="1" customHeight="1" x14ac:dyDescent="0.25">
      <c r="A78" s="63" t="s">
        <v>183</v>
      </c>
      <c r="B78" s="63" t="s">
        <v>184</v>
      </c>
      <c r="C78" s="36">
        <v>4301051837</v>
      </c>
      <c r="D78" s="672">
        <v>4680115884311</v>
      </c>
      <c r="E78" s="67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7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74"/>
      <c r="R78" s="674"/>
      <c r="S78" s="674"/>
      <c r="T78" s="67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185</v>
      </c>
      <c r="B79" s="63" t="s">
        <v>186</v>
      </c>
      <c r="C79" s="36">
        <v>4301051844</v>
      </c>
      <c r="D79" s="672">
        <v>4680115885929</v>
      </c>
      <c r="E79" s="67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74"/>
      <c r="R79" s="674"/>
      <c r="S79" s="674"/>
      <c r="T79" s="67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hidden="1" customHeight="1" x14ac:dyDescent="0.25">
      <c r="A80" s="63" t="s">
        <v>187</v>
      </c>
      <c r="B80" s="63" t="s">
        <v>188</v>
      </c>
      <c r="C80" s="36">
        <v>4301051929</v>
      </c>
      <c r="D80" s="672">
        <v>4680115884403</v>
      </c>
      <c r="E80" s="67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74"/>
      <c r="R80" s="674"/>
      <c r="S80" s="674"/>
      <c r="T80" s="67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hidden="1" x14ac:dyDescent="0.2">
      <c r="A81" s="679"/>
      <c r="B81" s="679"/>
      <c r="C81" s="679"/>
      <c r="D81" s="679"/>
      <c r="E81" s="679"/>
      <c r="F81" s="679"/>
      <c r="G81" s="679"/>
      <c r="H81" s="679"/>
      <c r="I81" s="679"/>
      <c r="J81" s="679"/>
      <c r="K81" s="679"/>
      <c r="L81" s="679"/>
      <c r="M81" s="679"/>
      <c r="N81" s="679"/>
      <c r="O81" s="680"/>
      <c r="P81" s="676" t="s">
        <v>40</v>
      </c>
      <c r="Q81" s="677"/>
      <c r="R81" s="677"/>
      <c r="S81" s="677"/>
      <c r="T81" s="677"/>
      <c r="U81" s="677"/>
      <c r="V81" s="67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hidden="1" x14ac:dyDescent="0.2">
      <c r="A82" s="679"/>
      <c r="B82" s="679"/>
      <c r="C82" s="679"/>
      <c r="D82" s="679"/>
      <c r="E82" s="679"/>
      <c r="F82" s="679"/>
      <c r="G82" s="679"/>
      <c r="H82" s="679"/>
      <c r="I82" s="679"/>
      <c r="J82" s="679"/>
      <c r="K82" s="679"/>
      <c r="L82" s="679"/>
      <c r="M82" s="679"/>
      <c r="N82" s="679"/>
      <c r="O82" s="680"/>
      <c r="P82" s="676" t="s">
        <v>40</v>
      </c>
      <c r="Q82" s="677"/>
      <c r="R82" s="677"/>
      <c r="S82" s="677"/>
      <c r="T82" s="677"/>
      <c r="U82" s="677"/>
      <c r="V82" s="67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hidden="1" customHeight="1" x14ac:dyDescent="0.25">
      <c r="A83" s="671" t="s">
        <v>189</v>
      </c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6"/>
      <c r="AB83" s="66"/>
      <c r="AC83" s="80"/>
    </row>
    <row r="84" spans="1:68" ht="27" hidden="1" customHeight="1" x14ac:dyDescent="0.25">
      <c r="A84" s="63" t="s">
        <v>190</v>
      </c>
      <c r="B84" s="63" t="s">
        <v>191</v>
      </c>
      <c r="C84" s="36">
        <v>4301060455</v>
      </c>
      <c r="D84" s="672">
        <v>4680115881532</v>
      </c>
      <c r="E84" s="67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150</v>
      </c>
      <c r="N84" s="38"/>
      <c r="O84" s="37">
        <v>30</v>
      </c>
      <c r="P84" s="7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74"/>
      <c r="R84" s="674"/>
      <c r="S84" s="674"/>
      <c r="T84" s="67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hidden="1" customHeight="1" x14ac:dyDescent="0.25">
      <c r="A85" s="63" t="s">
        <v>193</v>
      </c>
      <c r="B85" s="63" t="s">
        <v>194</v>
      </c>
      <c r="C85" s="36">
        <v>4301060351</v>
      </c>
      <c r="D85" s="672">
        <v>4680115881464</v>
      </c>
      <c r="E85" s="67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74"/>
      <c r="R85" s="674"/>
      <c r="S85" s="674"/>
      <c r="T85" s="67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idden="1" x14ac:dyDescent="0.2">
      <c r="A86" s="679"/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80"/>
      <c r="P86" s="676" t="s">
        <v>40</v>
      </c>
      <c r="Q86" s="677"/>
      <c r="R86" s="677"/>
      <c r="S86" s="677"/>
      <c r="T86" s="677"/>
      <c r="U86" s="677"/>
      <c r="V86" s="67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hidden="1" x14ac:dyDescent="0.2">
      <c r="A87" s="679"/>
      <c r="B87" s="679"/>
      <c r="C87" s="679"/>
      <c r="D87" s="679"/>
      <c r="E87" s="679"/>
      <c r="F87" s="679"/>
      <c r="G87" s="679"/>
      <c r="H87" s="679"/>
      <c r="I87" s="679"/>
      <c r="J87" s="679"/>
      <c r="K87" s="679"/>
      <c r="L87" s="679"/>
      <c r="M87" s="679"/>
      <c r="N87" s="679"/>
      <c r="O87" s="680"/>
      <c r="P87" s="676" t="s">
        <v>40</v>
      </c>
      <c r="Q87" s="677"/>
      <c r="R87" s="677"/>
      <c r="S87" s="677"/>
      <c r="T87" s="677"/>
      <c r="U87" s="677"/>
      <c r="V87" s="67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hidden="1" customHeight="1" x14ac:dyDescent="0.25">
      <c r="A88" s="670" t="s">
        <v>196</v>
      </c>
      <c r="B88" s="670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0"/>
      <c r="R88" s="670"/>
      <c r="S88" s="670"/>
      <c r="T88" s="670"/>
      <c r="U88" s="670"/>
      <c r="V88" s="670"/>
      <c r="W88" s="670"/>
      <c r="X88" s="670"/>
      <c r="Y88" s="670"/>
      <c r="Z88" s="670"/>
      <c r="AA88" s="65"/>
      <c r="AB88" s="65"/>
      <c r="AC88" s="79"/>
    </row>
    <row r="89" spans="1:68" ht="14.25" hidden="1" customHeight="1" x14ac:dyDescent="0.25">
      <c r="A89" s="671" t="s">
        <v>113</v>
      </c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6"/>
      <c r="AB89" s="66"/>
      <c r="AC89" s="80"/>
    </row>
    <row r="90" spans="1:68" ht="27" hidden="1" customHeight="1" x14ac:dyDescent="0.25">
      <c r="A90" s="63" t="s">
        <v>197</v>
      </c>
      <c r="B90" s="63" t="s">
        <v>198</v>
      </c>
      <c r="C90" s="36">
        <v>4301011468</v>
      </c>
      <c r="D90" s="672">
        <v>4680115881327</v>
      </c>
      <c r="E90" s="67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150</v>
      </c>
      <c r="N90" s="38"/>
      <c r="O90" s="37">
        <v>50</v>
      </c>
      <c r="P90" s="7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74"/>
      <c r="R90" s="674"/>
      <c r="S90" s="674"/>
      <c r="T90" s="67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hidden="1" customHeight="1" x14ac:dyDescent="0.25">
      <c r="A91" s="63" t="s">
        <v>200</v>
      </c>
      <c r="B91" s="63" t="s">
        <v>201</v>
      </c>
      <c r="C91" s="36">
        <v>4301011476</v>
      </c>
      <c r="D91" s="672">
        <v>4680115881518</v>
      </c>
      <c r="E91" s="67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74"/>
      <c r="R91" s="674"/>
      <c r="S91" s="674"/>
      <c r="T91" s="67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hidden="1" customHeight="1" x14ac:dyDescent="0.25">
      <c r="A92" s="63" t="s">
        <v>202</v>
      </c>
      <c r="B92" s="63" t="s">
        <v>203</v>
      </c>
      <c r="C92" s="36">
        <v>4301011443</v>
      </c>
      <c r="D92" s="672">
        <v>4680115881303</v>
      </c>
      <c r="E92" s="67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150</v>
      </c>
      <c r="N92" s="38"/>
      <c r="O92" s="37">
        <v>50</v>
      </c>
      <c r="P92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74"/>
      <c r="R92" s="674"/>
      <c r="S92" s="674"/>
      <c r="T92" s="67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idden="1" x14ac:dyDescent="0.2">
      <c r="A93" s="679"/>
      <c r="B93" s="679"/>
      <c r="C93" s="679"/>
      <c r="D93" s="679"/>
      <c r="E93" s="679"/>
      <c r="F93" s="679"/>
      <c r="G93" s="679"/>
      <c r="H93" s="679"/>
      <c r="I93" s="679"/>
      <c r="J93" s="679"/>
      <c r="K93" s="679"/>
      <c r="L93" s="679"/>
      <c r="M93" s="679"/>
      <c r="N93" s="679"/>
      <c r="O93" s="680"/>
      <c r="P93" s="676" t="s">
        <v>40</v>
      </c>
      <c r="Q93" s="677"/>
      <c r="R93" s="677"/>
      <c r="S93" s="677"/>
      <c r="T93" s="677"/>
      <c r="U93" s="677"/>
      <c r="V93" s="67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hidden="1" x14ac:dyDescent="0.2">
      <c r="A94" s="679"/>
      <c r="B94" s="679"/>
      <c r="C94" s="679"/>
      <c r="D94" s="679"/>
      <c r="E94" s="679"/>
      <c r="F94" s="679"/>
      <c r="G94" s="679"/>
      <c r="H94" s="679"/>
      <c r="I94" s="679"/>
      <c r="J94" s="679"/>
      <c r="K94" s="679"/>
      <c r="L94" s="679"/>
      <c r="M94" s="679"/>
      <c r="N94" s="679"/>
      <c r="O94" s="680"/>
      <c r="P94" s="676" t="s">
        <v>40</v>
      </c>
      <c r="Q94" s="677"/>
      <c r="R94" s="677"/>
      <c r="S94" s="677"/>
      <c r="T94" s="677"/>
      <c r="U94" s="677"/>
      <c r="V94" s="67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hidden="1" customHeight="1" x14ac:dyDescent="0.25">
      <c r="A95" s="671" t="s">
        <v>85</v>
      </c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6"/>
      <c r="AB95" s="66"/>
      <c r="AC95" s="80"/>
    </row>
    <row r="96" spans="1:68" ht="16.5" customHeight="1" x14ac:dyDescent="0.25">
      <c r="A96" s="63" t="s">
        <v>205</v>
      </c>
      <c r="B96" s="63" t="s">
        <v>206</v>
      </c>
      <c r="C96" s="36">
        <v>4301051546</v>
      </c>
      <c r="D96" s="672">
        <v>4607091386967</v>
      </c>
      <c r="E96" s="672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7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74"/>
      <c r="R96" s="674"/>
      <c r="S96" s="674"/>
      <c r="T96" s="675"/>
      <c r="U96" s="39" t="s">
        <v>45</v>
      </c>
      <c r="V96" s="39" t="s">
        <v>45</v>
      </c>
      <c r="W96" s="40" t="s">
        <v>0</v>
      </c>
      <c r="X96" s="58">
        <v>150</v>
      </c>
      <c r="Y96" s="55">
        <f t="shared" ref="Y96:Y103" si="16">IFERROR(IF(X96="",0,CEILING((X96/$H96),1)*$H96),"")</f>
        <v>151.20000000000002</v>
      </c>
      <c r="Z96" s="41">
        <f>IFERROR(IF(Y96=0,"",ROUNDUP(Y96/H96,0)*0.01898),"")</f>
        <v>0.34164</v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159.26785714285714</v>
      </c>
      <c r="BN96" s="78">
        <f t="shared" ref="BN96:BN103" si="18">IFERROR(Y96*I96/H96,"0")</f>
        <v>160.542</v>
      </c>
      <c r="BO96" s="78">
        <f t="shared" ref="BO96:BO103" si="19">IFERROR(1/J96*(X96/H96),"0")</f>
        <v>0.27901785714285715</v>
      </c>
      <c r="BP96" s="78">
        <f t="shared" ref="BP96:BP103" si="20">IFERROR(1/J96*(Y96/H96),"0")</f>
        <v>0.28125</v>
      </c>
    </row>
    <row r="97" spans="1:68" ht="16.5" hidden="1" customHeight="1" x14ac:dyDescent="0.25">
      <c r="A97" s="63" t="s">
        <v>205</v>
      </c>
      <c r="B97" s="63" t="s">
        <v>208</v>
      </c>
      <c r="C97" s="36">
        <v>4301051712</v>
      </c>
      <c r="D97" s="672">
        <v>4607091386967</v>
      </c>
      <c r="E97" s="67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150</v>
      </c>
      <c r="N97" s="38"/>
      <c r="O97" s="37">
        <v>45</v>
      </c>
      <c r="P97" s="718" t="s">
        <v>209</v>
      </c>
      <c r="Q97" s="674"/>
      <c r="R97" s="674"/>
      <c r="S97" s="674"/>
      <c r="T97" s="67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hidden="1" customHeight="1" x14ac:dyDescent="0.25">
      <c r="A98" s="63" t="s">
        <v>205</v>
      </c>
      <c r="B98" s="63" t="s">
        <v>210</v>
      </c>
      <c r="C98" s="36">
        <v>4301051437</v>
      </c>
      <c r="D98" s="672">
        <v>4607091386967</v>
      </c>
      <c r="E98" s="672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74"/>
      <c r="R98" s="674"/>
      <c r="S98" s="674"/>
      <c r="T98" s="67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211</v>
      </c>
      <c r="B99" s="63" t="s">
        <v>212</v>
      </c>
      <c r="C99" s="36">
        <v>4301051788</v>
      </c>
      <c r="D99" s="672">
        <v>4680115884953</v>
      </c>
      <c r="E99" s="672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7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74"/>
      <c r="R99" s="674"/>
      <c r="S99" s="674"/>
      <c r="T99" s="67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hidden="1" customHeight="1" x14ac:dyDescent="0.25">
      <c r="A100" s="63" t="s">
        <v>214</v>
      </c>
      <c r="B100" s="63" t="s">
        <v>215</v>
      </c>
      <c r="C100" s="36">
        <v>4301052039</v>
      </c>
      <c r="D100" s="672">
        <v>4607091385731</v>
      </c>
      <c r="E100" s="67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121</v>
      </c>
      <c r="N100" s="38"/>
      <c r="O100" s="37">
        <v>45</v>
      </c>
      <c r="P100" s="7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74"/>
      <c r="R100" s="674"/>
      <c r="S100" s="674"/>
      <c r="T100" s="67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216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hidden="1" customHeight="1" x14ac:dyDescent="0.25">
      <c r="A101" s="63" t="s">
        <v>214</v>
      </c>
      <c r="B101" s="63" t="s">
        <v>217</v>
      </c>
      <c r="C101" s="36">
        <v>4301051718</v>
      </c>
      <c r="D101" s="672">
        <v>4607091385731</v>
      </c>
      <c r="E101" s="67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150</v>
      </c>
      <c r="N101" s="38"/>
      <c r="O101" s="37">
        <v>45</v>
      </c>
      <c r="P101" s="7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74"/>
      <c r="R101" s="674"/>
      <c r="S101" s="674"/>
      <c r="T101" s="67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207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hidden="1" customHeight="1" x14ac:dyDescent="0.25">
      <c r="A102" s="63" t="s">
        <v>218</v>
      </c>
      <c r="B102" s="63" t="s">
        <v>219</v>
      </c>
      <c r="C102" s="36">
        <v>4301051438</v>
      </c>
      <c r="D102" s="672">
        <v>4680115880894</v>
      </c>
      <c r="E102" s="672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74"/>
      <c r="R102" s="674"/>
      <c r="S102" s="674"/>
      <c r="T102" s="67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hidden="1" customHeight="1" x14ac:dyDescent="0.25">
      <c r="A103" s="63" t="s">
        <v>221</v>
      </c>
      <c r="B103" s="63" t="s">
        <v>222</v>
      </c>
      <c r="C103" s="36">
        <v>4301051687</v>
      </c>
      <c r="D103" s="672">
        <v>4680115880214</v>
      </c>
      <c r="E103" s="672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72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74"/>
      <c r="R103" s="674"/>
      <c r="S103" s="674"/>
      <c r="T103" s="67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80"/>
      <c r="P104" s="676" t="s">
        <v>40</v>
      </c>
      <c r="Q104" s="677"/>
      <c r="R104" s="677"/>
      <c r="S104" s="677"/>
      <c r="T104" s="677"/>
      <c r="U104" s="677"/>
      <c r="V104" s="678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17.857142857142858</v>
      </c>
      <c r="Y104" s="43">
        <f>IFERROR(Y96/H96,"0")+IFERROR(Y97/H97,"0")+IFERROR(Y98/H98,"0")+IFERROR(Y99/H99,"0")+IFERROR(Y100/H100,"0")+IFERROR(Y101/H101,"0")+IFERROR(Y102/H102,"0")+IFERROR(Y103/H103,"0")</f>
        <v>18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0.34164</v>
      </c>
      <c r="AA104" s="67"/>
      <c r="AB104" s="67"/>
      <c r="AC104" s="67"/>
    </row>
    <row r="105" spans="1:68" x14ac:dyDescent="0.2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80"/>
      <c r="P105" s="676" t="s">
        <v>40</v>
      </c>
      <c r="Q105" s="677"/>
      <c r="R105" s="677"/>
      <c r="S105" s="677"/>
      <c r="T105" s="677"/>
      <c r="U105" s="677"/>
      <c r="V105" s="678"/>
      <c r="W105" s="42" t="s">
        <v>0</v>
      </c>
      <c r="X105" s="43">
        <f>IFERROR(SUM(X96:X103),"0")</f>
        <v>150</v>
      </c>
      <c r="Y105" s="43">
        <f>IFERROR(SUM(Y96:Y103),"0")</f>
        <v>151.20000000000002</v>
      </c>
      <c r="Z105" s="42"/>
      <c r="AA105" s="67"/>
      <c r="AB105" s="67"/>
      <c r="AC105" s="67"/>
    </row>
    <row r="106" spans="1:68" ht="16.5" hidden="1" customHeight="1" x14ac:dyDescent="0.25">
      <c r="A106" s="670" t="s">
        <v>223</v>
      </c>
      <c r="B106" s="670"/>
      <c r="C106" s="670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70"/>
      <c r="O106" s="670"/>
      <c r="P106" s="670"/>
      <c r="Q106" s="670"/>
      <c r="R106" s="670"/>
      <c r="S106" s="670"/>
      <c r="T106" s="670"/>
      <c r="U106" s="670"/>
      <c r="V106" s="670"/>
      <c r="W106" s="670"/>
      <c r="X106" s="670"/>
      <c r="Y106" s="670"/>
      <c r="Z106" s="670"/>
      <c r="AA106" s="65"/>
      <c r="AB106" s="65"/>
      <c r="AC106" s="79"/>
    </row>
    <row r="107" spans="1:68" ht="14.25" hidden="1" customHeight="1" x14ac:dyDescent="0.25">
      <c r="A107" s="671" t="s">
        <v>113</v>
      </c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6"/>
      <c r="AB107" s="66"/>
      <c r="AC107" s="80"/>
    </row>
    <row r="108" spans="1:68" ht="16.5" hidden="1" customHeight="1" x14ac:dyDescent="0.25">
      <c r="A108" s="63" t="s">
        <v>224</v>
      </c>
      <c r="B108" s="63" t="s">
        <v>225</v>
      </c>
      <c r="C108" s="36">
        <v>4301011514</v>
      </c>
      <c r="D108" s="672">
        <v>4680115882133</v>
      </c>
      <c r="E108" s="67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7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74"/>
      <c r="R108" s="674"/>
      <c r="S108" s="674"/>
      <c r="T108" s="67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227</v>
      </c>
      <c r="B109" s="63" t="s">
        <v>228</v>
      </c>
      <c r="C109" s="36">
        <v>4301011417</v>
      </c>
      <c r="D109" s="672">
        <v>4680115880269</v>
      </c>
      <c r="E109" s="672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123</v>
      </c>
      <c r="M109" s="38" t="s">
        <v>121</v>
      </c>
      <c r="N109" s="38"/>
      <c r="O109" s="37">
        <v>50</v>
      </c>
      <c r="P109" s="7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74"/>
      <c r="R109" s="674"/>
      <c r="S109" s="674"/>
      <c r="T109" s="67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124</v>
      </c>
      <c r="AK109" s="84">
        <v>45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229</v>
      </c>
      <c r="B110" s="63" t="s">
        <v>230</v>
      </c>
      <c r="C110" s="36">
        <v>4301011415</v>
      </c>
      <c r="D110" s="672">
        <v>4680115880429</v>
      </c>
      <c r="E110" s="67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7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74"/>
      <c r="R110" s="674"/>
      <c r="S110" s="674"/>
      <c r="T110" s="67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hidden="1" customHeight="1" x14ac:dyDescent="0.25">
      <c r="A111" s="63" t="s">
        <v>231</v>
      </c>
      <c r="B111" s="63" t="s">
        <v>232</v>
      </c>
      <c r="C111" s="36">
        <v>4301011462</v>
      </c>
      <c r="D111" s="672">
        <v>4680115881457</v>
      </c>
      <c r="E111" s="672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74"/>
      <c r="R111" s="674"/>
      <c r="S111" s="674"/>
      <c r="T111" s="67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idden="1" x14ac:dyDescent="0.2">
      <c r="A112" s="679"/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80"/>
      <c r="P112" s="676" t="s">
        <v>40</v>
      </c>
      <c r="Q112" s="677"/>
      <c r="R112" s="677"/>
      <c r="S112" s="677"/>
      <c r="T112" s="677"/>
      <c r="U112" s="677"/>
      <c r="V112" s="678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hidden="1" x14ac:dyDescent="0.2">
      <c r="A113" s="679"/>
      <c r="B113" s="679"/>
      <c r="C113" s="679"/>
      <c r="D113" s="679"/>
      <c r="E113" s="679"/>
      <c r="F113" s="679"/>
      <c r="G113" s="679"/>
      <c r="H113" s="679"/>
      <c r="I113" s="679"/>
      <c r="J113" s="679"/>
      <c r="K113" s="679"/>
      <c r="L113" s="679"/>
      <c r="M113" s="679"/>
      <c r="N113" s="679"/>
      <c r="O113" s="680"/>
      <c r="P113" s="676" t="s">
        <v>40</v>
      </c>
      <c r="Q113" s="677"/>
      <c r="R113" s="677"/>
      <c r="S113" s="677"/>
      <c r="T113" s="677"/>
      <c r="U113" s="677"/>
      <c r="V113" s="678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hidden="1" customHeight="1" x14ac:dyDescent="0.25">
      <c r="A114" s="671" t="s">
        <v>154</v>
      </c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6"/>
      <c r="AB114" s="66"/>
      <c r="AC114" s="80"/>
    </row>
    <row r="115" spans="1:68" ht="16.5" hidden="1" customHeight="1" x14ac:dyDescent="0.25">
      <c r="A115" s="63" t="s">
        <v>233</v>
      </c>
      <c r="B115" s="63" t="s">
        <v>234</v>
      </c>
      <c r="C115" s="36">
        <v>4301020345</v>
      </c>
      <c r="D115" s="672">
        <v>4680115881488</v>
      </c>
      <c r="E115" s="672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74"/>
      <c r="R115" s="674"/>
      <c r="S115" s="674"/>
      <c r="T115" s="67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hidden="1" customHeight="1" x14ac:dyDescent="0.25">
      <c r="A116" s="63" t="s">
        <v>236</v>
      </c>
      <c r="B116" s="63" t="s">
        <v>237</v>
      </c>
      <c r="C116" s="36">
        <v>4301020346</v>
      </c>
      <c r="D116" s="672">
        <v>4680115882775</v>
      </c>
      <c r="E116" s="672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7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74"/>
      <c r="R116" s="674"/>
      <c r="S116" s="674"/>
      <c r="T116" s="67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238</v>
      </c>
      <c r="B117" s="63" t="s">
        <v>239</v>
      </c>
      <c r="C117" s="36">
        <v>4301020344</v>
      </c>
      <c r="D117" s="672">
        <v>4680115880658</v>
      </c>
      <c r="E117" s="672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73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74"/>
      <c r="R117" s="674"/>
      <c r="S117" s="674"/>
      <c r="T117" s="67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idden="1" x14ac:dyDescent="0.2">
      <c r="A118" s="679"/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80"/>
      <c r="P118" s="676" t="s">
        <v>40</v>
      </c>
      <c r="Q118" s="677"/>
      <c r="R118" s="677"/>
      <c r="S118" s="677"/>
      <c r="T118" s="677"/>
      <c r="U118" s="677"/>
      <c r="V118" s="678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hidden="1" x14ac:dyDescent="0.2">
      <c r="A119" s="679"/>
      <c r="B119" s="679"/>
      <c r="C119" s="679"/>
      <c r="D119" s="679"/>
      <c r="E119" s="679"/>
      <c r="F119" s="679"/>
      <c r="G119" s="679"/>
      <c r="H119" s="679"/>
      <c r="I119" s="679"/>
      <c r="J119" s="679"/>
      <c r="K119" s="679"/>
      <c r="L119" s="679"/>
      <c r="M119" s="679"/>
      <c r="N119" s="679"/>
      <c r="O119" s="680"/>
      <c r="P119" s="676" t="s">
        <v>40</v>
      </c>
      <c r="Q119" s="677"/>
      <c r="R119" s="677"/>
      <c r="S119" s="677"/>
      <c r="T119" s="677"/>
      <c r="U119" s="677"/>
      <c r="V119" s="678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hidden="1" customHeight="1" x14ac:dyDescent="0.25">
      <c r="A120" s="671" t="s">
        <v>85</v>
      </c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6"/>
      <c r="AB120" s="66"/>
      <c r="AC120" s="80"/>
    </row>
    <row r="121" spans="1:68" ht="27" customHeight="1" x14ac:dyDescent="0.25">
      <c r="A121" s="63" t="s">
        <v>240</v>
      </c>
      <c r="B121" s="63" t="s">
        <v>241</v>
      </c>
      <c r="C121" s="36">
        <v>4301051360</v>
      </c>
      <c r="D121" s="672">
        <v>4607091385168</v>
      </c>
      <c r="E121" s="67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74"/>
      <c r="R121" s="674"/>
      <c r="S121" s="674"/>
      <c r="T121" s="675"/>
      <c r="U121" s="39" t="s">
        <v>45</v>
      </c>
      <c r="V121" s="39" t="s">
        <v>45</v>
      </c>
      <c r="W121" s="40" t="s">
        <v>0</v>
      </c>
      <c r="X121" s="58">
        <v>100</v>
      </c>
      <c r="Y121" s="55">
        <f t="shared" ref="Y121:Y127" si="21">IFERROR(IF(X121="",0,CEILING((X121/$H121),1)*$H121),"")</f>
        <v>105.3</v>
      </c>
      <c r="Z121" s="41">
        <f>IFERROR(IF(Y121=0,"",ROUNDUP(Y121/H121,0)*0.01898),"")</f>
        <v>0.24674000000000001</v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106.33333333333333</v>
      </c>
      <c r="BN121" s="78">
        <f t="shared" ref="BN121:BN127" si="23">IFERROR(Y121*I121/H121,"0")</f>
        <v>111.96900000000001</v>
      </c>
      <c r="BO121" s="78">
        <f t="shared" ref="BO121:BO127" si="24">IFERROR(1/J121*(X121/H121),"0")</f>
        <v>0.19290123456790123</v>
      </c>
      <c r="BP121" s="78">
        <f t="shared" ref="BP121:BP127" si="25">IFERROR(1/J121*(Y121/H121),"0")</f>
        <v>0.203125</v>
      </c>
    </row>
    <row r="122" spans="1:68" ht="16.5" hidden="1" customHeight="1" x14ac:dyDescent="0.25">
      <c r="A122" s="63" t="s">
        <v>240</v>
      </c>
      <c r="B122" s="63" t="s">
        <v>243</v>
      </c>
      <c r="C122" s="36">
        <v>4301051724</v>
      </c>
      <c r="D122" s="672">
        <v>4607091385168</v>
      </c>
      <c r="E122" s="672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150</v>
      </c>
      <c r="N122" s="38"/>
      <c r="O122" s="37">
        <v>45</v>
      </c>
      <c r="P122" s="73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74"/>
      <c r="R122" s="674"/>
      <c r="S122" s="674"/>
      <c r="T122" s="67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hidden="1" customHeight="1" x14ac:dyDescent="0.25">
      <c r="A123" s="63" t="s">
        <v>240</v>
      </c>
      <c r="B123" s="63" t="s">
        <v>245</v>
      </c>
      <c r="C123" s="36">
        <v>4301051625</v>
      </c>
      <c r="D123" s="672">
        <v>4607091385168</v>
      </c>
      <c r="E123" s="672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7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74"/>
      <c r="R123" s="674"/>
      <c r="S123" s="674"/>
      <c r="T123" s="67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hidden="1" customHeight="1" x14ac:dyDescent="0.25">
      <c r="A124" s="63" t="s">
        <v>246</v>
      </c>
      <c r="B124" s="63" t="s">
        <v>247</v>
      </c>
      <c r="C124" s="36">
        <v>4301051730</v>
      </c>
      <c r="D124" s="672">
        <v>4607091383256</v>
      </c>
      <c r="E124" s="672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150</v>
      </c>
      <c r="N124" s="38"/>
      <c r="O124" s="37">
        <v>45</v>
      </c>
      <c r="P124" s="7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74"/>
      <c r="R124" s="674"/>
      <c r="S124" s="674"/>
      <c r="T124" s="67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hidden="1" customHeight="1" x14ac:dyDescent="0.25">
      <c r="A125" s="63" t="s">
        <v>248</v>
      </c>
      <c r="B125" s="63" t="s">
        <v>249</v>
      </c>
      <c r="C125" s="36">
        <v>4301051721</v>
      </c>
      <c r="D125" s="672">
        <v>4607091385748</v>
      </c>
      <c r="E125" s="672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150</v>
      </c>
      <c r="N125" s="38"/>
      <c r="O125" s="37">
        <v>45</v>
      </c>
      <c r="P125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74"/>
      <c r="R125" s="674"/>
      <c r="S125" s="674"/>
      <c r="T125" s="67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hidden="1" customHeight="1" x14ac:dyDescent="0.25">
      <c r="A126" s="63" t="s">
        <v>250</v>
      </c>
      <c r="B126" s="63" t="s">
        <v>251</v>
      </c>
      <c r="C126" s="36">
        <v>4301051740</v>
      </c>
      <c r="D126" s="672">
        <v>4680115884533</v>
      </c>
      <c r="E126" s="672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4"/>
      <c r="R126" s="674"/>
      <c r="S126" s="674"/>
      <c r="T126" s="67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hidden="1" customHeight="1" x14ac:dyDescent="0.25">
      <c r="A127" s="63" t="s">
        <v>253</v>
      </c>
      <c r="B127" s="63" t="s">
        <v>254</v>
      </c>
      <c r="C127" s="36">
        <v>4301051486</v>
      </c>
      <c r="D127" s="672">
        <v>4680115882645</v>
      </c>
      <c r="E127" s="672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7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4"/>
      <c r="R127" s="674"/>
      <c r="S127" s="674"/>
      <c r="T127" s="67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79"/>
      <c r="B128" s="679"/>
      <c r="C128" s="679"/>
      <c r="D128" s="679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80"/>
      <c r="P128" s="676" t="s">
        <v>40</v>
      </c>
      <c r="Q128" s="677"/>
      <c r="R128" s="677"/>
      <c r="S128" s="677"/>
      <c r="T128" s="677"/>
      <c r="U128" s="677"/>
      <c r="V128" s="678"/>
      <c r="W128" s="42" t="s">
        <v>39</v>
      </c>
      <c r="X128" s="43">
        <f>IFERROR(X121/H121,"0")+IFERROR(X122/H122,"0")+IFERROR(X123/H123,"0")+IFERROR(X124/H124,"0")+IFERROR(X125/H125,"0")+IFERROR(X126/H126,"0")+IFERROR(X127/H127,"0")</f>
        <v>12.345679012345679</v>
      </c>
      <c r="Y128" s="43">
        <f>IFERROR(Y121/H121,"0")+IFERROR(Y122/H122,"0")+IFERROR(Y123/H123,"0")+IFERROR(Y124/H124,"0")+IFERROR(Y125/H125,"0")+IFERROR(Y126/H126,"0")+IFERROR(Y127/H127,"0")</f>
        <v>13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0.24674000000000001</v>
      </c>
      <c r="AA128" s="67"/>
      <c r="AB128" s="67"/>
      <c r="AC128" s="67"/>
    </row>
    <row r="129" spans="1:68" x14ac:dyDescent="0.2">
      <c r="A129" s="679"/>
      <c r="B129" s="679"/>
      <c r="C129" s="679"/>
      <c r="D129" s="679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80"/>
      <c r="P129" s="676" t="s">
        <v>40</v>
      </c>
      <c r="Q129" s="677"/>
      <c r="R129" s="677"/>
      <c r="S129" s="677"/>
      <c r="T129" s="677"/>
      <c r="U129" s="677"/>
      <c r="V129" s="678"/>
      <c r="W129" s="42" t="s">
        <v>0</v>
      </c>
      <c r="X129" s="43">
        <f>IFERROR(SUM(X121:X127),"0")</f>
        <v>100</v>
      </c>
      <c r="Y129" s="43">
        <f>IFERROR(SUM(Y121:Y127),"0")</f>
        <v>105.3</v>
      </c>
      <c r="Z129" s="42"/>
      <c r="AA129" s="67"/>
      <c r="AB129" s="67"/>
      <c r="AC129" s="67"/>
    </row>
    <row r="130" spans="1:68" ht="14.25" hidden="1" customHeight="1" x14ac:dyDescent="0.25">
      <c r="A130" s="671" t="s">
        <v>189</v>
      </c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6"/>
      <c r="AB130" s="66"/>
      <c r="AC130" s="80"/>
    </row>
    <row r="131" spans="1:68" ht="27" hidden="1" customHeight="1" x14ac:dyDescent="0.25">
      <c r="A131" s="63" t="s">
        <v>256</v>
      </c>
      <c r="B131" s="63" t="s">
        <v>257</v>
      </c>
      <c r="C131" s="36">
        <v>4301060357</v>
      </c>
      <c r="D131" s="672">
        <v>4680115882652</v>
      </c>
      <c r="E131" s="672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7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4"/>
      <c r="R131" s="674"/>
      <c r="S131" s="674"/>
      <c r="T131" s="67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259</v>
      </c>
      <c r="B132" s="63" t="s">
        <v>260</v>
      </c>
      <c r="C132" s="36">
        <v>4301060317</v>
      </c>
      <c r="D132" s="672">
        <v>4680115880238</v>
      </c>
      <c r="E132" s="672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7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4"/>
      <c r="R132" s="674"/>
      <c r="S132" s="674"/>
      <c r="T132" s="6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79"/>
      <c r="B133" s="679"/>
      <c r="C133" s="679"/>
      <c r="D133" s="679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80"/>
      <c r="P133" s="676" t="s">
        <v>40</v>
      </c>
      <c r="Q133" s="677"/>
      <c r="R133" s="677"/>
      <c r="S133" s="677"/>
      <c r="T133" s="677"/>
      <c r="U133" s="677"/>
      <c r="V133" s="67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79"/>
      <c r="B134" s="679"/>
      <c r="C134" s="679"/>
      <c r="D134" s="679"/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80"/>
      <c r="P134" s="676" t="s">
        <v>40</v>
      </c>
      <c r="Q134" s="677"/>
      <c r="R134" s="677"/>
      <c r="S134" s="677"/>
      <c r="T134" s="677"/>
      <c r="U134" s="677"/>
      <c r="V134" s="67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hidden="1" customHeight="1" x14ac:dyDescent="0.25">
      <c r="A135" s="670" t="s">
        <v>262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"/>
      <c r="AB135" s="65"/>
      <c r="AC135" s="79"/>
    </row>
    <row r="136" spans="1:68" ht="14.25" hidden="1" customHeight="1" x14ac:dyDescent="0.25">
      <c r="A136" s="671" t="s">
        <v>113</v>
      </c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6"/>
      <c r="AB136" s="66"/>
      <c r="AC136" s="80"/>
    </row>
    <row r="137" spans="1:68" ht="27" hidden="1" customHeight="1" x14ac:dyDescent="0.25">
      <c r="A137" s="63" t="s">
        <v>263</v>
      </c>
      <c r="B137" s="63" t="s">
        <v>264</v>
      </c>
      <c r="C137" s="36">
        <v>4301011564</v>
      </c>
      <c r="D137" s="672">
        <v>4680115882577</v>
      </c>
      <c r="E137" s="672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4"/>
      <c r="R137" s="674"/>
      <c r="S137" s="674"/>
      <c r="T137" s="6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263</v>
      </c>
      <c r="B138" s="63" t="s">
        <v>266</v>
      </c>
      <c r="C138" s="36">
        <v>4301011562</v>
      </c>
      <c r="D138" s="672">
        <v>4680115882577</v>
      </c>
      <c r="E138" s="67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7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4"/>
      <c r="R138" s="674"/>
      <c r="S138" s="674"/>
      <c r="T138" s="6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79"/>
      <c r="B139" s="679"/>
      <c r="C139" s="679"/>
      <c r="D139" s="679"/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80"/>
      <c r="P139" s="676" t="s">
        <v>40</v>
      </c>
      <c r="Q139" s="677"/>
      <c r="R139" s="677"/>
      <c r="S139" s="677"/>
      <c r="T139" s="677"/>
      <c r="U139" s="677"/>
      <c r="V139" s="67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79"/>
      <c r="B140" s="679"/>
      <c r="C140" s="679"/>
      <c r="D140" s="679"/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80"/>
      <c r="P140" s="676" t="s">
        <v>40</v>
      </c>
      <c r="Q140" s="677"/>
      <c r="R140" s="677"/>
      <c r="S140" s="677"/>
      <c r="T140" s="677"/>
      <c r="U140" s="677"/>
      <c r="V140" s="67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71" t="s">
        <v>78</v>
      </c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6"/>
      <c r="AB141" s="66"/>
      <c r="AC141" s="80"/>
    </row>
    <row r="142" spans="1:68" ht="27" hidden="1" customHeight="1" x14ac:dyDescent="0.25">
      <c r="A142" s="63" t="s">
        <v>267</v>
      </c>
      <c r="B142" s="63" t="s">
        <v>268</v>
      </c>
      <c r="C142" s="36">
        <v>4301031235</v>
      </c>
      <c r="D142" s="672">
        <v>4680115883444</v>
      </c>
      <c r="E142" s="672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7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4"/>
      <c r="R142" s="674"/>
      <c r="S142" s="674"/>
      <c r="T142" s="6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hidden="1" customHeight="1" x14ac:dyDescent="0.25">
      <c r="A143" s="63" t="s">
        <v>267</v>
      </c>
      <c r="B143" s="63" t="s">
        <v>270</v>
      </c>
      <c r="C143" s="36">
        <v>4301031234</v>
      </c>
      <c r="D143" s="672">
        <v>4680115883444</v>
      </c>
      <c r="E143" s="67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4"/>
      <c r="R143" s="674"/>
      <c r="S143" s="674"/>
      <c r="T143" s="6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79"/>
      <c r="B144" s="679"/>
      <c r="C144" s="679"/>
      <c r="D144" s="679"/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80"/>
      <c r="P144" s="676" t="s">
        <v>40</v>
      </c>
      <c r="Q144" s="677"/>
      <c r="R144" s="677"/>
      <c r="S144" s="677"/>
      <c r="T144" s="677"/>
      <c r="U144" s="677"/>
      <c r="V144" s="67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79"/>
      <c r="B145" s="679"/>
      <c r="C145" s="679"/>
      <c r="D145" s="679"/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80"/>
      <c r="P145" s="676" t="s">
        <v>40</v>
      </c>
      <c r="Q145" s="677"/>
      <c r="R145" s="677"/>
      <c r="S145" s="677"/>
      <c r="T145" s="677"/>
      <c r="U145" s="677"/>
      <c r="V145" s="67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hidden="1" customHeight="1" x14ac:dyDescent="0.25">
      <c r="A146" s="671" t="s">
        <v>85</v>
      </c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6"/>
      <c r="AB146" s="66"/>
      <c r="AC146" s="80"/>
    </row>
    <row r="147" spans="1:68" ht="16.5" hidden="1" customHeight="1" x14ac:dyDescent="0.25">
      <c r="A147" s="63" t="s">
        <v>271</v>
      </c>
      <c r="B147" s="63" t="s">
        <v>272</v>
      </c>
      <c r="C147" s="36">
        <v>4301051477</v>
      </c>
      <c r="D147" s="672">
        <v>4680115882584</v>
      </c>
      <c r="E147" s="672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4"/>
      <c r="R147" s="674"/>
      <c r="S147" s="674"/>
      <c r="T147" s="67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hidden="1" customHeight="1" x14ac:dyDescent="0.25">
      <c r="A148" s="63" t="s">
        <v>271</v>
      </c>
      <c r="B148" s="63" t="s">
        <v>273</v>
      </c>
      <c r="C148" s="36">
        <v>4301051476</v>
      </c>
      <c r="D148" s="672">
        <v>4680115882584</v>
      </c>
      <c r="E148" s="67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4"/>
      <c r="R148" s="674"/>
      <c r="S148" s="674"/>
      <c r="T148" s="67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79"/>
      <c r="B149" s="679"/>
      <c r="C149" s="679"/>
      <c r="D149" s="679"/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80"/>
      <c r="P149" s="676" t="s">
        <v>40</v>
      </c>
      <c r="Q149" s="677"/>
      <c r="R149" s="677"/>
      <c r="S149" s="677"/>
      <c r="T149" s="677"/>
      <c r="U149" s="677"/>
      <c r="V149" s="67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hidden="1" x14ac:dyDescent="0.2">
      <c r="A150" s="679"/>
      <c r="B150" s="679"/>
      <c r="C150" s="679"/>
      <c r="D150" s="679"/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80"/>
      <c r="P150" s="676" t="s">
        <v>40</v>
      </c>
      <c r="Q150" s="677"/>
      <c r="R150" s="677"/>
      <c r="S150" s="677"/>
      <c r="T150" s="677"/>
      <c r="U150" s="677"/>
      <c r="V150" s="67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hidden="1" customHeight="1" x14ac:dyDescent="0.25">
      <c r="A151" s="670" t="s">
        <v>111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65"/>
      <c r="AB151" s="65"/>
      <c r="AC151" s="79"/>
    </row>
    <row r="152" spans="1:68" ht="14.25" hidden="1" customHeight="1" x14ac:dyDescent="0.25">
      <c r="A152" s="671" t="s">
        <v>113</v>
      </c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6"/>
      <c r="AB152" s="66"/>
      <c r="AC152" s="80"/>
    </row>
    <row r="153" spans="1:68" ht="27" hidden="1" customHeight="1" x14ac:dyDescent="0.25">
      <c r="A153" s="63" t="s">
        <v>274</v>
      </c>
      <c r="B153" s="63" t="s">
        <v>275</v>
      </c>
      <c r="C153" s="36">
        <v>4301011705</v>
      </c>
      <c r="D153" s="672">
        <v>4607091384604</v>
      </c>
      <c r="E153" s="672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4"/>
      <c r="R153" s="674"/>
      <c r="S153" s="674"/>
      <c r="T153" s="67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idden="1" x14ac:dyDescent="0.2">
      <c r="A154" s="679"/>
      <c r="B154" s="679"/>
      <c r="C154" s="679"/>
      <c r="D154" s="679"/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80"/>
      <c r="P154" s="676" t="s">
        <v>40</v>
      </c>
      <c r="Q154" s="677"/>
      <c r="R154" s="677"/>
      <c r="S154" s="677"/>
      <c r="T154" s="677"/>
      <c r="U154" s="677"/>
      <c r="V154" s="67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hidden="1" x14ac:dyDescent="0.2">
      <c r="A155" s="679"/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80"/>
      <c r="P155" s="676" t="s">
        <v>40</v>
      </c>
      <c r="Q155" s="677"/>
      <c r="R155" s="677"/>
      <c r="S155" s="677"/>
      <c r="T155" s="677"/>
      <c r="U155" s="677"/>
      <c r="V155" s="67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hidden="1" customHeight="1" x14ac:dyDescent="0.25">
      <c r="A156" s="671" t="s">
        <v>78</v>
      </c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6"/>
      <c r="AB156" s="66"/>
      <c r="AC156" s="80"/>
    </row>
    <row r="157" spans="1:68" ht="16.5" customHeight="1" x14ac:dyDescent="0.25">
      <c r="A157" s="63" t="s">
        <v>277</v>
      </c>
      <c r="B157" s="63" t="s">
        <v>278</v>
      </c>
      <c r="C157" s="36">
        <v>4301030895</v>
      </c>
      <c r="D157" s="672">
        <v>4607091387667</v>
      </c>
      <c r="E157" s="67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4"/>
      <c r="R157" s="674"/>
      <c r="S157" s="674"/>
      <c r="T157" s="675"/>
      <c r="U157" s="39" t="s">
        <v>45</v>
      </c>
      <c r="V157" s="39" t="s">
        <v>45</v>
      </c>
      <c r="W157" s="40" t="s">
        <v>0</v>
      </c>
      <c r="X157" s="58">
        <v>50</v>
      </c>
      <c r="Y157" s="55">
        <f>IFERROR(IF(X157="",0,CEILING((X157/$H157),1)*$H157),"")</f>
        <v>54</v>
      </c>
      <c r="Z157" s="41">
        <f>IFERROR(IF(Y157=0,"",ROUNDUP(Y157/H157,0)*0.01898),"")</f>
        <v>0.11388000000000001</v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53.250000000000007</v>
      </c>
      <c r="BN157" s="78">
        <f>IFERROR(Y157*I157/H157,"0")</f>
        <v>57.510000000000005</v>
      </c>
      <c r="BO157" s="78">
        <f>IFERROR(1/J157*(X157/H157),"0")</f>
        <v>8.6805555555555552E-2</v>
      </c>
      <c r="BP157" s="78">
        <f>IFERROR(1/J157*(Y157/H157),"0")</f>
        <v>9.375E-2</v>
      </c>
    </row>
    <row r="158" spans="1:68" ht="16.5" customHeight="1" x14ac:dyDescent="0.25">
      <c r="A158" s="63" t="s">
        <v>280</v>
      </c>
      <c r="B158" s="63" t="s">
        <v>281</v>
      </c>
      <c r="C158" s="36">
        <v>4301030961</v>
      </c>
      <c r="D158" s="672">
        <v>4607091387636</v>
      </c>
      <c r="E158" s="672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4"/>
      <c r="R158" s="674"/>
      <c r="S158" s="674"/>
      <c r="T158" s="675"/>
      <c r="U158" s="39" t="s">
        <v>45</v>
      </c>
      <c r="V158" s="39" t="s">
        <v>45</v>
      </c>
      <c r="W158" s="40" t="s">
        <v>0</v>
      </c>
      <c r="X158" s="58">
        <v>25</v>
      </c>
      <c r="Y158" s="55">
        <f>IFERROR(IF(X158="",0,CEILING((X158/$H158),1)*$H158),"")</f>
        <v>25.200000000000003</v>
      </c>
      <c r="Z158" s="41">
        <f>IFERROR(IF(Y158=0,"",ROUNDUP(Y158/H158,0)*0.00651),"")</f>
        <v>3.9059999999999997E-2</v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26.607142857142858</v>
      </c>
      <c r="BN158" s="78">
        <f>IFERROR(Y158*I158/H158,"0")</f>
        <v>26.82</v>
      </c>
      <c r="BO158" s="78">
        <f>IFERROR(1/J158*(X158/H158),"0")</f>
        <v>3.2705389848246995E-2</v>
      </c>
      <c r="BP158" s="78">
        <f>IFERROR(1/J158*(Y158/H158),"0")</f>
        <v>3.2967032967032968E-2</v>
      </c>
    </row>
    <row r="159" spans="1:68" ht="27" customHeight="1" x14ac:dyDescent="0.25">
      <c r="A159" s="63" t="s">
        <v>283</v>
      </c>
      <c r="B159" s="63" t="s">
        <v>284</v>
      </c>
      <c r="C159" s="36">
        <v>4301030963</v>
      </c>
      <c r="D159" s="672">
        <v>4607091382426</v>
      </c>
      <c r="E159" s="672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4"/>
      <c r="R159" s="674"/>
      <c r="S159" s="674"/>
      <c r="T159" s="675"/>
      <c r="U159" s="39" t="s">
        <v>45</v>
      </c>
      <c r="V159" s="39" t="s">
        <v>45</v>
      </c>
      <c r="W159" s="40" t="s">
        <v>0</v>
      </c>
      <c r="X159" s="58">
        <v>150</v>
      </c>
      <c r="Y159" s="55">
        <f>IFERROR(IF(X159="",0,CEILING((X159/$H159),1)*$H159),"")</f>
        <v>153</v>
      </c>
      <c r="Z159" s="41">
        <f>IFERROR(IF(Y159=0,"",ROUNDUP(Y159/H159,0)*0.01898),"")</f>
        <v>0.32266</v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159.75000000000003</v>
      </c>
      <c r="BN159" s="78">
        <f>IFERROR(Y159*I159/H159,"0")</f>
        <v>162.94500000000002</v>
      </c>
      <c r="BO159" s="78">
        <f>IFERROR(1/J159*(X159/H159),"0")</f>
        <v>0.26041666666666669</v>
      </c>
      <c r="BP159" s="78">
        <f>IFERROR(1/J159*(Y159/H159),"0")</f>
        <v>0.265625</v>
      </c>
    </row>
    <row r="160" spans="1:68" x14ac:dyDescent="0.2">
      <c r="A160" s="679"/>
      <c r="B160" s="679"/>
      <c r="C160" s="679"/>
      <c r="D160" s="679"/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80"/>
      <c r="P160" s="676" t="s">
        <v>40</v>
      </c>
      <c r="Q160" s="677"/>
      <c r="R160" s="677"/>
      <c r="S160" s="677"/>
      <c r="T160" s="677"/>
      <c r="U160" s="677"/>
      <c r="V160" s="678"/>
      <c r="W160" s="42" t="s">
        <v>39</v>
      </c>
      <c r="X160" s="43">
        <f>IFERROR(X157/H157,"0")+IFERROR(X158/H158,"0")+IFERROR(X159/H159,"0")</f>
        <v>28.174603174603178</v>
      </c>
      <c r="Y160" s="43">
        <f>IFERROR(Y157/H157,"0")+IFERROR(Y158/H158,"0")+IFERROR(Y159/H159,"0")</f>
        <v>29</v>
      </c>
      <c r="Z160" s="43">
        <f>IFERROR(IF(Z157="",0,Z157),"0")+IFERROR(IF(Z158="",0,Z158),"0")+IFERROR(IF(Z159="",0,Z159),"0")</f>
        <v>0.47560000000000002</v>
      </c>
      <c r="AA160" s="67"/>
      <c r="AB160" s="67"/>
      <c r="AC160" s="67"/>
    </row>
    <row r="161" spans="1:68" x14ac:dyDescent="0.2">
      <c r="A161" s="679"/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80"/>
      <c r="P161" s="676" t="s">
        <v>40</v>
      </c>
      <c r="Q161" s="677"/>
      <c r="R161" s="677"/>
      <c r="S161" s="677"/>
      <c r="T161" s="677"/>
      <c r="U161" s="677"/>
      <c r="V161" s="678"/>
      <c r="W161" s="42" t="s">
        <v>0</v>
      </c>
      <c r="X161" s="43">
        <f>IFERROR(SUM(X157:X159),"0")</f>
        <v>225</v>
      </c>
      <c r="Y161" s="43">
        <f>IFERROR(SUM(Y157:Y159),"0")</f>
        <v>232.2</v>
      </c>
      <c r="Z161" s="42"/>
      <c r="AA161" s="67"/>
      <c r="AB161" s="67"/>
      <c r="AC161" s="67"/>
    </row>
    <row r="162" spans="1:68" ht="27.75" hidden="1" customHeight="1" x14ac:dyDescent="0.2">
      <c r="A162" s="669" t="s">
        <v>286</v>
      </c>
      <c r="B162" s="669"/>
      <c r="C162" s="669"/>
      <c r="D162" s="669"/>
      <c r="E162" s="669"/>
      <c r="F162" s="669"/>
      <c r="G162" s="669"/>
      <c r="H162" s="669"/>
      <c r="I162" s="669"/>
      <c r="J162" s="669"/>
      <c r="K162" s="669"/>
      <c r="L162" s="669"/>
      <c r="M162" s="669"/>
      <c r="N162" s="669"/>
      <c r="O162" s="669"/>
      <c r="P162" s="669"/>
      <c r="Q162" s="669"/>
      <c r="R162" s="669"/>
      <c r="S162" s="669"/>
      <c r="T162" s="669"/>
      <c r="U162" s="669"/>
      <c r="V162" s="669"/>
      <c r="W162" s="669"/>
      <c r="X162" s="669"/>
      <c r="Y162" s="669"/>
      <c r="Z162" s="669"/>
      <c r="AA162" s="54"/>
      <c r="AB162" s="54"/>
      <c r="AC162" s="54"/>
    </row>
    <row r="163" spans="1:68" ht="16.5" hidden="1" customHeight="1" x14ac:dyDescent="0.25">
      <c r="A163" s="670" t="s">
        <v>287</v>
      </c>
      <c r="B163" s="670"/>
      <c r="C163" s="670"/>
      <c r="D163" s="670"/>
      <c r="E163" s="670"/>
      <c r="F163" s="670"/>
      <c r="G163" s="670"/>
      <c r="H163" s="670"/>
      <c r="I163" s="670"/>
      <c r="J163" s="670"/>
      <c r="K163" s="670"/>
      <c r="L163" s="670"/>
      <c r="M163" s="670"/>
      <c r="N163" s="670"/>
      <c r="O163" s="670"/>
      <c r="P163" s="670"/>
      <c r="Q163" s="670"/>
      <c r="R163" s="670"/>
      <c r="S163" s="670"/>
      <c r="T163" s="670"/>
      <c r="U163" s="670"/>
      <c r="V163" s="670"/>
      <c r="W163" s="670"/>
      <c r="X163" s="670"/>
      <c r="Y163" s="670"/>
      <c r="Z163" s="670"/>
      <c r="AA163" s="65"/>
      <c r="AB163" s="65"/>
      <c r="AC163" s="79"/>
    </row>
    <row r="164" spans="1:68" ht="14.25" hidden="1" customHeight="1" x14ac:dyDescent="0.25">
      <c r="A164" s="671" t="s">
        <v>154</v>
      </c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6"/>
      <c r="AB164" s="66"/>
      <c r="AC164" s="80"/>
    </row>
    <row r="165" spans="1:68" ht="27" hidden="1" customHeight="1" x14ac:dyDescent="0.25">
      <c r="A165" s="63" t="s">
        <v>288</v>
      </c>
      <c r="B165" s="63" t="s">
        <v>289</v>
      </c>
      <c r="C165" s="36">
        <v>4301020323</v>
      </c>
      <c r="D165" s="672">
        <v>4680115886223</v>
      </c>
      <c r="E165" s="67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74"/>
      <c r="R165" s="674"/>
      <c r="S165" s="674"/>
      <c r="T165" s="67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idden="1" x14ac:dyDescent="0.2">
      <c r="A166" s="679"/>
      <c r="B166" s="679"/>
      <c r="C166" s="679"/>
      <c r="D166" s="679"/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80"/>
      <c r="P166" s="676" t="s">
        <v>40</v>
      </c>
      <c r="Q166" s="677"/>
      <c r="R166" s="677"/>
      <c r="S166" s="677"/>
      <c r="T166" s="677"/>
      <c r="U166" s="677"/>
      <c r="V166" s="678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hidden="1" x14ac:dyDescent="0.2">
      <c r="A167" s="679"/>
      <c r="B167" s="679"/>
      <c r="C167" s="679"/>
      <c r="D167" s="679"/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80"/>
      <c r="P167" s="676" t="s">
        <v>40</v>
      </c>
      <c r="Q167" s="677"/>
      <c r="R167" s="677"/>
      <c r="S167" s="677"/>
      <c r="T167" s="677"/>
      <c r="U167" s="677"/>
      <c r="V167" s="678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hidden="1" customHeight="1" x14ac:dyDescent="0.25">
      <c r="A168" s="671" t="s">
        <v>78</v>
      </c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6"/>
      <c r="AB168" s="66"/>
      <c r="AC168" s="80"/>
    </row>
    <row r="169" spans="1:68" ht="27" customHeight="1" x14ac:dyDescent="0.25">
      <c r="A169" s="63" t="s">
        <v>291</v>
      </c>
      <c r="B169" s="63" t="s">
        <v>292</v>
      </c>
      <c r="C169" s="36">
        <v>4301031191</v>
      </c>
      <c r="D169" s="672">
        <v>4680115880993</v>
      </c>
      <c r="E169" s="67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74"/>
      <c r="R169" s="674"/>
      <c r="S169" s="674"/>
      <c r="T169" s="675"/>
      <c r="U169" s="39" t="s">
        <v>45</v>
      </c>
      <c r="V169" s="39" t="s">
        <v>45</v>
      </c>
      <c r="W169" s="40" t="s">
        <v>0</v>
      </c>
      <c r="X169" s="58">
        <v>50</v>
      </c>
      <c r="Y169" s="55">
        <f t="shared" ref="Y169:Y177" si="26">IFERROR(IF(X169="",0,CEILING((X169/$H169),1)*$H169),"")</f>
        <v>50.400000000000006</v>
      </c>
      <c r="Z169" s="41">
        <f>IFERROR(IF(Y169=0,"",ROUNDUP(Y169/H169,0)*0.00902),"")</f>
        <v>0.10824</v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53.214285714285715</v>
      </c>
      <c r="BN169" s="78">
        <f t="shared" ref="BN169:BN177" si="28">IFERROR(Y169*I169/H169,"0")</f>
        <v>53.64</v>
      </c>
      <c r="BO169" s="78">
        <f t="shared" ref="BO169:BO177" si="29">IFERROR(1/J169*(X169/H169),"0")</f>
        <v>9.0187590187590191E-2</v>
      </c>
      <c r="BP169" s="78">
        <f t="shared" ref="BP169:BP177" si="30">IFERROR(1/J169*(Y169/H169),"0")</f>
        <v>9.0909090909090912E-2</v>
      </c>
    </row>
    <row r="170" spans="1:68" ht="27" hidden="1" customHeight="1" x14ac:dyDescent="0.25">
      <c r="A170" s="63" t="s">
        <v>294</v>
      </c>
      <c r="B170" s="63" t="s">
        <v>295</v>
      </c>
      <c r="C170" s="36">
        <v>4301031204</v>
      </c>
      <c r="D170" s="672">
        <v>4680115881761</v>
      </c>
      <c r="E170" s="67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74"/>
      <c r="R170" s="674"/>
      <c r="S170" s="674"/>
      <c r="T170" s="6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4301031201</v>
      </c>
      <c r="D171" s="672">
        <v>4680115881563</v>
      </c>
      <c r="E171" s="67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74"/>
      <c r="R171" s="674"/>
      <c r="S171" s="674"/>
      <c r="T171" s="67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hidden="1" customHeight="1" x14ac:dyDescent="0.25">
      <c r="A172" s="63" t="s">
        <v>300</v>
      </c>
      <c r="B172" s="63" t="s">
        <v>301</v>
      </c>
      <c r="C172" s="36">
        <v>4301031199</v>
      </c>
      <c r="D172" s="672">
        <v>4680115880986</v>
      </c>
      <c r="E172" s="67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74"/>
      <c r="R172" s="674"/>
      <c r="S172" s="674"/>
      <c r="T172" s="67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hidden="1" customHeight="1" x14ac:dyDescent="0.25">
      <c r="A173" s="63" t="s">
        <v>302</v>
      </c>
      <c r="B173" s="63" t="s">
        <v>303</v>
      </c>
      <c r="C173" s="36">
        <v>4301031205</v>
      </c>
      <c r="D173" s="672">
        <v>4680115881785</v>
      </c>
      <c r="E173" s="67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74"/>
      <c r="R173" s="674"/>
      <c r="S173" s="674"/>
      <c r="T173" s="67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hidden="1" customHeight="1" x14ac:dyDescent="0.25">
      <c r="A174" s="63" t="s">
        <v>304</v>
      </c>
      <c r="B174" s="63" t="s">
        <v>305</v>
      </c>
      <c r="C174" s="36">
        <v>4301031399</v>
      </c>
      <c r="D174" s="672">
        <v>4680115886537</v>
      </c>
      <c r="E174" s="67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74"/>
      <c r="R174" s="674"/>
      <c r="S174" s="674"/>
      <c r="T174" s="67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hidden="1" customHeight="1" x14ac:dyDescent="0.25">
      <c r="A175" s="63" t="s">
        <v>307</v>
      </c>
      <c r="B175" s="63" t="s">
        <v>308</v>
      </c>
      <c r="C175" s="36">
        <v>4301031202</v>
      </c>
      <c r="D175" s="672">
        <v>4680115881679</v>
      </c>
      <c r="E175" s="67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74"/>
      <c r="R175" s="674"/>
      <c r="S175" s="674"/>
      <c r="T175" s="67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hidden="1" customHeight="1" x14ac:dyDescent="0.25">
      <c r="A176" s="63" t="s">
        <v>309</v>
      </c>
      <c r="B176" s="63" t="s">
        <v>310</v>
      </c>
      <c r="C176" s="36">
        <v>4301031158</v>
      </c>
      <c r="D176" s="672">
        <v>4680115880191</v>
      </c>
      <c r="E176" s="67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74"/>
      <c r="R176" s="674"/>
      <c r="S176" s="674"/>
      <c r="T176" s="67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hidden="1" customHeight="1" x14ac:dyDescent="0.25">
      <c r="A177" s="63" t="s">
        <v>311</v>
      </c>
      <c r="B177" s="63" t="s">
        <v>312</v>
      </c>
      <c r="C177" s="36">
        <v>4301031245</v>
      </c>
      <c r="D177" s="672">
        <v>4680115883963</v>
      </c>
      <c r="E177" s="67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74"/>
      <c r="R177" s="674"/>
      <c r="S177" s="674"/>
      <c r="T177" s="67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79"/>
      <c r="B178" s="679"/>
      <c r="C178" s="679"/>
      <c r="D178" s="679"/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80"/>
      <c r="P178" s="676" t="s">
        <v>40</v>
      </c>
      <c r="Q178" s="677"/>
      <c r="R178" s="677"/>
      <c r="S178" s="677"/>
      <c r="T178" s="677"/>
      <c r="U178" s="677"/>
      <c r="V178" s="678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11.904761904761905</v>
      </c>
      <c r="Y178" s="43">
        <f>IFERROR(Y169/H169,"0")+IFERROR(Y170/H170,"0")+IFERROR(Y171/H171,"0")+IFERROR(Y172/H172,"0")+IFERROR(Y173/H173,"0")+IFERROR(Y174/H174,"0")+IFERROR(Y175/H175,"0")+IFERROR(Y176/H176,"0")+IFERROR(Y177/H177,"0")</f>
        <v>12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0.10824</v>
      </c>
      <c r="AA178" s="67"/>
      <c r="AB178" s="67"/>
      <c r="AC178" s="67"/>
    </row>
    <row r="179" spans="1:68" x14ac:dyDescent="0.2">
      <c r="A179" s="679"/>
      <c r="B179" s="679"/>
      <c r="C179" s="679"/>
      <c r="D179" s="679"/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80"/>
      <c r="P179" s="676" t="s">
        <v>40</v>
      </c>
      <c r="Q179" s="677"/>
      <c r="R179" s="677"/>
      <c r="S179" s="677"/>
      <c r="T179" s="677"/>
      <c r="U179" s="677"/>
      <c r="V179" s="678"/>
      <c r="W179" s="42" t="s">
        <v>0</v>
      </c>
      <c r="X179" s="43">
        <f>IFERROR(SUM(X169:X177),"0")</f>
        <v>50</v>
      </c>
      <c r="Y179" s="43">
        <f>IFERROR(SUM(Y169:Y177),"0")</f>
        <v>50.400000000000006</v>
      </c>
      <c r="Z179" s="42"/>
      <c r="AA179" s="67"/>
      <c r="AB179" s="67"/>
      <c r="AC179" s="67"/>
    </row>
    <row r="180" spans="1:68" ht="14.25" hidden="1" customHeight="1" x14ac:dyDescent="0.25">
      <c r="A180" s="671" t="s">
        <v>105</v>
      </c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6"/>
      <c r="AB180" s="66"/>
      <c r="AC180" s="80"/>
    </row>
    <row r="181" spans="1:68" ht="27" hidden="1" customHeight="1" x14ac:dyDescent="0.25">
      <c r="A181" s="63" t="s">
        <v>314</v>
      </c>
      <c r="B181" s="63" t="s">
        <v>315</v>
      </c>
      <c r="C181" s="36">
        <v>4301032053</v>
      </c>
      <c r="D181" s="672">
        <v>4680115886780</v>
      </c>
      <c r="E181" s="67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74"/>
      <c r="R181" s="674"/>
      <c r="S181" s="674"/>
      <c r="T181" s="67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319</v>
      </c>
      <c r="B182" s="63" t="s">
        <v>320</v>
      </c>
      <c r="C182" s="36">
        <v>4301032051</v>
      </c>
      <c r="D182" s="672">
        <v>4680115886742</v>
      </c>
      <c r="E182" s="67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74"/>
      <c r="R182" s="674"/>
      <c r="S182" s="674"/>
      <c r="T182" s="67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322</v>
      </c>
      <c r="B183" s="63" t="s">
        <v>323</v>
      </c>
      <c r="C183" s="36">
        <v>4301032052</v>
      </c>
      <c r="D183" s="672">
        <v>4680115886766</v>
      </c>
      <c r="E183" s="67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74"/>
      <c r="R183" s="674"/>
      <c r="S183" s="674"/>
      <c r="T183" s="67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679"/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80"/>
      <c r="P184" s="676" t="s">
        <v>40</v>
      </c>
      <c r="Q184" s="677"/>
      <c r="R184" s="677"/>
      <c r="S184" s="677"/>
      <c r="T184" s="677"/>
      <c r="U184" s="677"/>
      <c r="V184" s="678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hidden="1" x14ac:dyDescent="0.2">
      <c r="A185" s="679"/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80"/>
      <c r="P185" s="676" t="s">
        <v>40</v>
      </c>
      <c r="Q185" s="677"/>
      <c r="R185" s="677"/>
      <c r="S185" s="677"/>
      <c r="T185" s="677"/>
      <c r="U185" s="677"/>
      <c r="V185" s="678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hidden="1" customHeight="1" x14ac:dyDescent="0.25">
      <c r="A186" s="671" t="s">
        <v>324</v>
      </c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6"/>
      <c r="AB186" s="66"/>
      <c r="AC186" s="80"/>
    </row>
    <row r="187" spans="1:68" ht="27" hidden="1" customHeight="1" x14ac:dyDescent="0.25">
      <c r="A187" s="63" t="s">
        <v>325</v>
      </c>
      <c r="B187" s="63" t="s">
        <v>326</v>
      </c>
      <c r="C187" s="36">
        <v>4301170013</v>
      </c>
      <c r="D187" s="672">
        <v>4680115886797</v>
      </c>
      <c r="E187" s="67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74"/>
      <c r="R187" s="674"/>
      <c r="S187" s="674"/>
      <c r="T187" s="67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79"/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80"/>
      <c r="P188" s="676" t="s">
        <v>40</v>
      </c>
      <c r="Q188" s="677"/>
      <c r="R188" s="677"/>
      <c r="S188" s="677"/>
      <c r="T188" s="677"/>
      <c r="U188" s="677"/>
      <c r="V188" s="678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hidden="1" x14ac:dyDescent="0.2">
      <c r="A189" s="679"/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80"/>
      <c r="P189" s="676" t="s">
        <v>40</v>
      </c>
      <c r="Q189" s="677"/>
      <c r="R189" s="677"/>
      <c r="S189" s="677"/>
      <c r="T189" s="677"/>
      <c r="U189" s="677"/>
      <c r="V189" s="678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hidden="1" customHeight="1" x14ac:dyDescent="0.25">
      <c r="A190" s="670" t="s">
        <v>327</v>
      </c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0"/>
      <c r="P190" s="670"/>
      <c r="Q190" s="670"/>
      <c r="R190" s="670"/>
      <c r="S190" s="670"/>
      <c r="T190" s="670"/>
      <c r="U190" s="670"/>
      <c r="V190" s="670"/>
      <c r="W190" s="670"/>
      <c r="X190" s="670"/>
      <c r="Y190" s="670"/>
      <c r="Z190" s="670"/>
      <c r="AA190" s="65"/>
      <c r="AB190" s="65"/>
      <c r="AC190" s="79"/>
    </row>
    <row r="191" spans="1:68" ht="14.25" hidden="1" customHeight="1" x14ac:dyDescent="0.25">
      <c r="A191" s="671" t="s">
        <v>113</v>
      </c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6"/>
      <c r="AB191" s="66"/>
      <c r="AC191" s="80"/>
    </row>
    <row r="192" spans="1:68" ht="16.5" hidden="1" customHeight="1" x14ac:dyDescent="0.25">
      <c r="A192" s="63" t="s">
        <v>328</v>
      </c>
      <c r="B192" s="63" t="s">
        <v>329</v>
      </c>
      <c r="C192" s="36">
        <v>4301011450</v>
      </c>
      <c r="D192" s="672">
        <v>4680115881402</v>
      </c>
      <c r="E192" s="67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74"/>
      <c r="R192" s="674"/>
      <c r="S192" s="674"/>
      <c r="T192" s="67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hidden="1" customHeight="1" x14ac:dyDescent="0.25">
      <c r="A193" s="63" t="s">
        <v>331</v>
      </c>
      <c r="B193" s="63" t="s">
        <v>332</v>
      </c>
      <c r="C193" s="36">
        <v>4301011768</v>
      </c>
      <c r="D193" s="672">
        <v>4680115881396</v>
      </c>
      <c r="E193" s="67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74"/>
      <c r="R193" s="674"/>
      <c r="S193" s="674"/>
      <c r="T193" s="67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79"/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80"/>
      <c r="P194" s="676" t="s">
        <v>40</v>
      </c>
      <c r="Q194" s="677"/>
      <c r="R194" s="677"/>
      <c r="S194" s="677"/>
      <c r="T194" s="677"/>
      <c r="U194" s="677"/>
      <c r="V194" s="678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79"/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80"/>
      <c r="P195" s="676" t="s">
        <v>40</v>
      </c>
      <c r="Q195" s="677"/>
      <c r="R195" s="677"/>
      <c r="S195" s="677"/>
      <c r="T195" s="677"/>
      <c r="U195" s="677"/>
      <c r="V195" s="678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71" t="s">
        <v>154</v>
      </c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6"/>
      <c r="AB196" s="66"/>
      <c r="AC196" s="80"/>
    </row>
    <row r="197" spans="1:68" ht="16.5" hidden="1" customHeight="1" x14ac:dyDescent="0.25">
      <c r="A197" s="63" t="s">
        <v>333</v>
      </c>
      <c r="B197" s="63" t="s">
        <v>334</v>
      </c>
      <c r="C197" s="36">
        <v>4301020262</v>
      </c>
      <c r="D197" s="672">
        <v>4680115882935</v>
      </c>
      <c r="E197" s="67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74"/>
      <c r="R197" s="674"/>
      <c r="S197" s="674"/>
      <c r="T197" s="67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hidden="1" customHeight="1" x14ac:dyDescent="0.25">
      <c r="A198" s="63" t="s">
        <v>336</v>
      </c>
      <c r="B198" s="63" t="s">
        <v>337</v>
      </c>
      <c r="C198" s="36">
        <v>4301020220</v>
      </c>
      <c r="D198" s="672">
        <v>4680115880764</v>
      </c>
      <c r="E198" s="67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74"/>
      <c r="R198" s="674"/>
      <c r="S198" s="674"/>
      <c r="T198" s="67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idden="1" x14ac:dyDescent="0.2">
      <c r="A199" s="679"/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80"/>
      <c r="P199" s="676" t="s">
        <v>40</v>
      </c>
      <c r="Q199" s="677"/>
      <c r="R199" s="677"/>
      <c r="S199" s="677"/>
      <c r="T199" s="677"/>
      <c r="U199" s="677"/>
      <c r="V199" s="678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hidden="1" x14ac:dyDescent="0.2">
      <c r="A200" s="679"/>
      <c r="B200" s="679"/>
      <c r="C200" s="679"/>
      <c r="D200" s="679"/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80"/>
      <c r="P200" s="676" t="s">
        <v>40</v>
      </c>
      <c r="Q200" s="677"/>
      <c r="R200" s="677"/>
      <c r="S200" s="677"/>
      <c r="T200" s="677"/>
      <c r="U200" s="677"/>
      <c r="V200" s="678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hidden="1" customHeight="1" x14ac:dyDescent="0.25">
      <c r="A201" s="671" t="s">
        <v>78</v>
      </c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6"/>
      <c r="AB201" s="66"/>
      <c r="AC201" s="80"/>
    </row>
    <row r="202" spans="1:68" ht="27" customHeight="1" x14ac:dyDescent="0.25">
      <c r="A202" s="63" t="s">
        <v>338</v>
      </c>
      <c r="B202" s="63" t="s">
        <v>339</v>
      </c>
      <c r="C202" s="36">
        <v>4301031224</v>
      </c>
      <c r="D202" s="672">
        <v>4680115882683</v>
      </c>
      <c r="E202" s="67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74"/>
      <c r="R202" s="674"/>
      <c r="S202" s="674"/>
      <c r="T202" s="675"/>
      <c r="U202" s="39" t="s">
        <v>45</v>
      </c>
      <c r="V202" s="39" t="s">
        <v>45</v>
      </c>
      <c r="W202" s="40" t="s">
        <v>0</v>
      </c>
      <c r="X202" s="58">
        <v>250</v>
      </c>
      <c r="Y202" s="55">
        <f t="shared" ref="Y202:Y209" si="31">IFERROR(IF(X202="",0,CEILING((X202/$H202),1)*$H202),"")</f>
        <v>253.8</v>
      </c>
      <c r="Z202" s="41">
        <f>IFERROR(IF(Y202=0,"",ROUNDUP(Y202/H202,0)*0.00902),"")</f>
        <v>0.42393999999999998</v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259.72222222222223</v>
      </c>
      <c r="BN202" s="78">
        <f t="shared" ref="BN202:BN209" si="33">IFERROR(Y202*I202/H202,"0")</f>
        <v>263.67</v>
      </c>
      <c r="BO202" s="78">
        <f t="shared" ref="BO202:BO209" si="34">IFERROR(1/J202*(X202/H202),"0")</f>
        <v>0.35072951739618402</v>
      </c>
      <c r="BP202" s="78">
        <f t="shared" ref="BP202:BP209" si="35">IFERROR(1/J202*(Y202/H202),"0")</f>
        <v>0.35606060606060608</v>
      </c>
    </row>
    <row r="203" spans="1:68" ht="27" hidden="1" customHeight="1" x14ac:dyDescent="0.25">
      <c r="A203" s="63" t="s">
        <v>341</v>
      </c>
      <c r="B203" s="63" t="s">
        <v>342</v>
      </c>
      <c r="C203" s="36">
        <v>4301031230</v>
      </c>
      <c r="D203" s="672">
        <v>4680115882690</v>
      </c>
      <c r="E203" s="67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74"/>
      <c r="R203" s="674"/>
      <c r="S203" s="674"/>
      <c r="T203" s="67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4301031220</v>
      </c>
      <c r="D204" s="672">
        <v>4680115882669</v>
      </c>
      <c r="E204" s="67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74"/>
      <c r="R204" s="674"/>
      <c r="S204" s="674"/>
      <c r="T204" s="675"/>
      <c r="U204" s="39" t="s">
        <v>45</v>
      </c>
      <c r="V204" s="39" t="s">
        <v>45</v>
      </c>
      <c r="W204" s="40" t="s">
        <v>0</v>
      </c>
      <c r="X204" s="58">
        <v>200</v>
      </c>
      <c r="Y204" s="55">
        <f t="shared" si="31"/>
        <v>205.20000000000002</v>
      </c>
      <c r="Z204" s="41">
        <f>IFERROR(IF(Y204=0,"",ROUNDUP(Y204/H204,0)*0.00902),"")</f>
        <v>0.34276000000000001</v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207.77777777777777</v>
      </c>
      <c r="BN204" s="78">
        <f t="shared" si="33"/>
        <v>213.18000000000004</v>
      </c>
      <c r="BO204" s="78">
        <f t="shared" si="34"/>
        <v>0.28058361391694725</v>
      </c>
      <c r="BP204" s="78">
        <f t="shared" si="35"/>
        <v>0.2878787878787879</v>
      </c>
    </row>
    <row r="205" spans="1:68" ht="27" customHeight="1" x14ac:dyDescent="0.25">
      <c r="A205" s="63" t="s">
        <v>347</v>
      </c>
      <c r="B205" s="63" t="s">
        <v>348</v>
      </c>
      <c r="C205" s="36">
        <v>4301031221</v>
      </c>
      <c r="D205" s="672">
        <v>4680115882676</v>
      </c>
      <c r="E205" s="67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74"/>
      <c r="R205" s="674"/>
      <c r="S205" s="674"/>
      <c r="T205" s="675"/>
      <c r="U205" s="39" t="s">
        <v>45</v>
      </c>
      <c r="V205" s="39" t="s">
        <v>45</v>
      </c>
      <c r="W205" s="40" t="s">
        <v>0</v>
      </c>
      <c r="X205" s="58">
        <v>150</v>
      </c>
      <c r="Y205" s="55">
        <f t="shared" si="31"/>
        <v>151.20000000000002</v>
      </c>
      <c r="Z205" s="41">
        <f>IFERROR(IF(Y205=0,"",ROUNDUP(Y205/H205,0)*0.00902),"")</f>
        <v>0.25256000000000001</v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155.83333333333331</v>
      </c>
      <c r="BN205" s="78">
        <f t="shared" si="33"/>
        <v>157.08000000000001</v>
      </c>
      <c r="BO205" s="78">
        <f t="shared" si="34"/>
        <v>0.21043771043771042</v>
      </c>
      <c r="BP205" s="78">
        <f t="shared" si="35"/>
        <v>0.21212121212121213</v>
      </c>
    </row>
    <row r="206" spans="1:68" ht="27" hidden="1" customHeight="1" x14ac:dyDescent="0.25">
      <c r="A206" s="63" t="s">
        <v>350</v>
      </c>
      <c r="B206" s="63" t="s">
        <v>351</v>
      </c>
      <c r="C206" s="36">
        <v>4301031223</v>
      </c>
      <c r="D206" s="672">
        <v>4680115884014</v>
      </c>
      <c r="E206" s="67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74"/>
      <c r="R206" s="674"/>
      <c r="S206" s="674"/>
      <c r="T206" s="67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352</v>
      </c>
      <c r="B207" s="63" t="s">
        <v>353</v>
      </c>
      <c r="C207" s="36">
        <v>4301031222</v>
      </c>
      <c r="D207" s="672">
        <v>4680115884007</v>
      </c>
      <c r="E207" s="67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74"/>
      <c r="R207" s="674"/>
      <c r="S207" s="674"/>
      <c r="T207" s="67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hidden="1" customHeight="1" x14ac:dyDescent="0.25">
      <c r="A208" s="63" t="s">
        <v>354</v>
      </c>
      <c r="B208" s="63" t="s">
        <v>355</v>
      </c>
      <c r="C208" s="36">
        <v>4301031229</v>
      </c>
      <c r="D208" s="672">
        <v>4680115884038</v>
      </c>
      <c r="E208" s="67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74"/>
      <c r="R208" s="674"/>
      <c r="S208" s="674"/>
      <c r="T208" s="67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hidden="1" customHeight="1" x14ac:dyDescent="0.25">
      <c r="A209" s="63" t="s">
        <v>356</v>
      </c>
      <c r="B209" s="63" t="s">
        <v>357</v>
      </c>
      <c r="C209" s="36">
        <v>4301031225</v>
      </c>
      <c r="D209" s="672">
        <v>4680115884021</v>
      </c>
      <c r="E209" s="67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74"/>
      <c r="R209" s="674"/>
      <c r="S209" s="674"/>
      <c r="T209" s="67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79"/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80"/>
      <c r="P210" s="676" t="s">
        <v>40</v>
      </c>
      <c r="Q210" s="677"/>
      <c r="R210" s="677"/>
      <c r="S210" s="677"/>
      <c r="T210" s="677"/>
      <c r="U210" s="677"/>
      <c r="V210" s="678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111.1111111111111</v>
      </c>
      <c r="Y210" s="43">
        <f>IFERROR(Y202/H202,"0")+IFERROR(Y203/H203,"0")+IFERROR(Y204/H204,"0")+IFERROR(Y205/H205,"0")+IFERROR(Y206/H206,"0")+IFERROR(Y207/H207,"0")+IFERROR(Y208/H208,"0")+IFERROR(Y209/H209,"0")</f>
        <v>113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1.0192600000000001</v>
      </c>
      <c r="AA210" s="67"/>
      <c r="AB210" s="67"/>
      <c r="AC210" s="67"/>
    </row>
    <row r="211" spans="1:68" x14ac:dyDescent="0.2">
      <c r="A211" s="679"/>
      <c r="B211" s="679"/>
      <c r="C211" s="679"/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80"/>
      <c r="P211" s="676" t="s">
        <v>40</v>
      </c>
      <c r="Q211" s="677"/>
      <c r="R211" s="677"/>
      <c r="S211" s="677"/>
      <c r="T211" s="677"/>
      <c r="U211" s="677"/>
      <c r="V211" s="678"/>
      <c r="W211" s="42" t="s">
        <v>0</v>
      </c>
      <c r="X211" s="43">
        <f>IFERROR(SUM(X202:X209),"0")</f>
        <v>600</v>
      </c>
      <c r="Y211" s="43">
        <f>IFERROR(SUM(Y202:Y209),"0")</f>
        <v>610.20000000000005</v>
      </c>
      <c r="Z211" s="42"/>
      <c r="AA211" s="67"/>
      <c r="AB211" s="67"/>
      <c r="AC211" s="67"/>
    </row>
    <row r="212" spans="1:68" ht="14.25" hidden="1" customHeight="1" x14ac:dyDescent="0.25">
      <c r="A212" s="671" t="s">
        <v>85</v>
      </c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6"/>
      <c r="AB212" s="66"/>
      <c r="AC212" s="80"/>
    </row>
    <row r="213" spans="1:68" ht="27" hidden="1" customHeight="1" x14ac:dyDescent="0.25">
      <c r="A213" s="63" t="s">
        <v>358</v>
      </c>
      <c r="B213" s="63" t="s">
        <v>359</v>
      </c>
      <c r="C213" s="36">
        <v>4301051408</v>
      </c>
      <c r="D213" s="672">
        <v>4680115881594</v>
      </c>
      <c r="E213" s="67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74"/>
      <c r="R213" s="674"/>
      <c r="S213" s="674"/>
      <c r="T213" s="6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hidden="1" customHeight="1" x14ac:dyDescent="0.25">
      <c r="A214" s="63" t="s">
        <v>361</v>
      </c>
      <c r="B214" s="63" t="s">
        <v>362</v>
      </c>
      <c r="C214" s="36">
        <v>4301051411</v>
      </c>
      <c r="D214" s="672">
        <v>4680115881617</v>
      </c>
      <c r="E214" s="67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74"/>
      <c r="R214" s="674"/>
      <c r="S214" s="674"/>
      <c r="T214" s="6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hidden="1" customHeight="1" x14ac:dyDescent="0.25">
      <c r="A215" s="63" t="s">
        <v>364</v>
      </c>
      <c r="B215" s="63" t="s">
        <v>365</v>
      </c>
      <c r="C215" s="36">
        <v>4301051656</v>
      </c>
      <c r="D215" s="672">
        <v>4680115880573</v>
      </c>
      <c r="E215" s="67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74"/>
      <c r="R215" s="674"/>
      <c r="S215" s="674"/>
      <c r="T215" s="6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4301051407</v>
      </c>
      <c r="D216" s="672">
        <v>4680115882195</v>
      </c>
      <c r="E216" s="67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74"/>
      <c r="R216" s="674"/>
      <c r="S216" s="674"/>
      <c r="T216" s="6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hidden="1" customHeight="1" x14ac:dyDescent="0.25">
      <c r="A217" s="63" t="s">
        <v>369</v>
      </c>
      <c r="B217" s="63" t="s">
        <v>370</v>
      </c>
      <c r="C217" s="36">
        <v>4301051752</v>
      </c>
      <c r="D217" s="672">
        <v>4680115882607</v>
      </c>
      <c r="E217" s="67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150</v>
      </c>
      <c r="N217" s="38"/>
      <c r="O217" s="37">
        <v>45</v>
      </c>
      <c r="P217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74"/>
      <c r="R217" s="674"/>
      <c r="S217" s="674"/>
      <c r="T217" s="6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hidden="1" customHeight="1" x14ac:dyDescent="0.25">
      <c r="A218" s="63" t="s">
        <v>372</v>
      </c>
      <c r="B218" s="63" t="s">
        <v>373</v>
      </c>
      <c r="C218" s="36">
        <v>4301051666</v>
      </c>
      <c r="D218" s="672">
        <v>4680115880092</v>
      </c>
      <c r="E218" s="67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74"/>
      <c r="R218" s="674"/>
      <c r="S218" s="674"/>
      <c r="T218" s="6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hidden="1" customHeight="1" x14ac:dyDescent="0.25">
      <c r="A219" s="63" t="s">
        <v>374</v>
      </c>
      <c r="B219" s="63" t="s">
        <v>375</v>
      </c>
      <c r="C219" s="36">
        <v>4301051668</v>
      </c>
      <c r="D219" s="672">
        <v>4680115880221</v>
      </c>
      <c r="E219" s="67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74"/>
      <c r="R219" s="674"/>
      <c r="S219" s="674"/>
      <c r="T219" s="67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hidden="1" customHeight="1" x14ac:dyDescent="0.25">
      <c r="A220" s="63" t="s">
        <v>376</v>
      </c>
      <c r="B220" s="63" t="s">
        <v>377</v>
      </c>
      <c r="C220" s="36">
        <v>4301051945</v>
      </c>
      <c r="D220" s="672">
        <v>4680115880504</v>
      </c>
      <c r="E220" s="67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150</v>
      </c>
      <c r="N220" s="38"/>
      <c r="O220" s="37">
        <v>40</v>
      </c>
      <c r="P22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74"/>
      <c r="R220" s="674"/>
      <c r="S220" s="674"/>
      <c r="T220" s="67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hidden="1" customHeight="1" x14ac:dyDescent="0.25">
      <c r="A221" s="63" t="s">
        <v>379</v>
      </c>
      <c r="B221" s="63" t="s">
        <v>380</v>
      </c>
      <c r="C221" s="36">
        <v>4301051410</v>
      </c>
      <c r="D221" s="672">
        <v>4680115882164</v>
      </c>
      <c r="E221" s="67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74"/>
      <c r="R221" s="674"/>
      <c r="S221" s="674"/>
      <c r="T221" s="67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idden="1" x14ac:dyDescent="0.2">
      <c r="A222" s="679"/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80"/>
      <c r="P222" s="676" t="s">
        <v>40</v>
      </c>
      <c r="Q222" s="677"/>
      <c r="R222" s="677"/>
      <c r="S222" s="677"/>
      <c r="T222" s="677"/>
      <c r="U222" s="677"/>
      <c r="V222" s="678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hidden="1" x14ac:dyDescent="0.2">
      <c r="A223" s="679"/>
      <c r="B223" s="679"/>
      <c r="C223" s="679"/>
      <c r="D223" s="679"/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80"/>
      <c r="P223" s="676" t="s">
        <v>40</v>
      </c>
      <c r="Q223" s="677"/>
      <c r="R223" s="677"/>
      <c r="S223" s="677"/>
      <c r="T223" s="677"/>
      <c r="U223" s="677"/>
      <c r="V223" s="678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hidden="1" customHeight="1" x14ac:dyDescent="0.25">
      <c r="A224" s="671" t="s">
        <v>189</v>
      </c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6"/>
      <c r="AB224" s="66"/>
      <c r="AC224" s="80"/>
    </row>
    <row r="225" spans="1:68" ht="27" hidden="1" customHeight="1" x14ac:dyDescent="0.25">
      <c r="A225" s="63" t="s">
        <v>382</v>
      </c>
      <c r="B225" s="63" t="s">
        <v>383</v>
      </c>
      <c r="C225" s="36">
        <v>4301060463</v>
      </c>
      <c r="D225" s="672">
        <v>4680115880818</v>
      </c>
      <c r="E225" s="67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150</v>
      </c>
      <c r="N225" s="38"/>
      <c r="O225" s="37">
        <v>40</v>
      </c>
      <c r="P225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74"/>
      <c r="R225" s="674"/>
      <c r="S225" s="674"/>
      <c r="T225" s="6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hidden="1" customHeight="1" x14ac:dyDescent="0.25">
      <c r="A226" s="63" t="s">
        <v>385</v>
      </c>
      <c r="B226" s="63" t="s">
        <v>386</v>
      </c>
      <c r="C226" s="36">
        <v>4301060389</v>
      </c>
      <c r="D226" s="672">
        <v>4680115880801</v>
      </c>
      <c r="E226" s="67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74"/>
      <c r="R226" s="674"/>
      <c r="S226" s="674"/>
      <c r="T226" s="6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idden="1" x14ac:dyDescent="0.2">
      <c r="A227" s="679"/>
      <c r="B227" s="679"/>
      <c r="C227" s="679"/>
      <c r="D227" s="679"/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80"/>
      <c r="P227" s="676" t="s">
        <v>40</v>
      </c>
      <c r="Q227" s="677"/>
      <c r="R227" s="677"/>
      <c r="S227" s="677"/>
      <c r="T227" s="677"/>
      <c r="U227" s="677"/>
      <c r="V227" s="678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hidden="1" x14ac:dyDescent="0.2">
      <c r="A228" s="679"/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80"/>
      <c r="P228" s="676" t="s">
        <v>40</v>
      </c>
      <c r="Q228" s="677"/>
      <c r="R228" s="677"/>
      <c r="S228" s="677"/>
      <c r="T228" s="677"/>
      <c r="U228" s="677"/>
      <c r="V228" s="678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hidden="1" customHeight="1" x14ac:dyDescent="0.25">
      <c r="A229" s="670" t="s">
        <v>388</v>
      </c>
      <c r="B229" s="670"/>
      <c r="C229" s="670"/>
      <c r="D229" s="670"/>
      <c r="E229" s="670"/>
      <c r="F229" s="670"/>
      <c r="G229" s="670"/>
      <c r="H229" s="670"/>
      <c r="I229" s="670"/>
      <c r="J229" s="670"/>
      <c r="K229" s="670"/>
      <c r="L229" s="670"/>
      <c r="M229" s="670"/>
      <c r="N229" s="670"/>
      <c r="O229" s="670"/>
      <c r="P229" s="670"/>
      <c r="Q229" s="670"/>
      <c r="R229" s="670"/>
      <c r="S229" s="670"/>
      <c r="T229" s="670"/>
      <c r="U229" s="670"/>
      <c r="V229" s="670"/>
      <c r="W229" s="670"/>
      <c r="X229" s="670"/>
      <c r="Y229" s="670"/>
      <c r="Z229" s="670"/>
      <c r="AA229" s="65"/>
      <c r="AB229" s="65"/>
      <c r="AC229" s="79"/>
    </row>
    <row r="230" spans="1:68" ht="14.25" hidden="1" customHeight="1" x14ac:dyDescent="0.25">
      <c r="A230" s="671" t="s">
        <v>113</v>
      </c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6"/>
      <c r="AB230" s="66"/>
      <c r="AC230" s="80"/>
    </row>
    <row r="231" spans="1:68" ht="27" hidden="1" customHeight="1" x14ac:dyDescent="0.25">
      <c r="A231" s="63" t="s">
        <v>389</v>
      </c>
      <c r="B231" s="63" t="s">
        <v>390</v>
      </c>
      <c r="C231" s="36">
        <v>4301011826</v>
      </c>
      <c r="D231" s="672">
        <v>4680115884137</v>
      </c>
      <c r="E231" s="67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4"/>
      <c r="R231" s="674"/>
      <c r="S231" s="674"/>
      <c r="T231" s="67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hidden="1" customHeight="1" x14ac:dyDescent="0.25">
      <c r="A232" s="63" t="s">
        <v>389</v>
      </c>
      <c r="B232" s="63" t="s">
        <v>392</v>
      </c>
      <c r="C232" s="36">
        <v>4301011942</v>
      </c>
      <c r="D232" s="672">
        <v>4680115884137</v>
      </c>
      <c r="E232" s="67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74"/>
      <c r="R232" s="674"/>
      <c r="S232" s="674"/>
      <c r="T232" s="67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hidden="1" customHeight="1" x14ac:dyDescent="0.25">
      <c r="A233" s="63" t="s">
        <v>395</v>
      </c>
      <c r="B233" s="63" t="s">
        <v>396</v>
      </c>
      <c r="C233" s="36">
        <v>4301011724</v>
      </c>
      <c r="D233" s="672">
        <v>4680115884236</v>
      </c>
      <c r="E233" s="67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74"/>
      <c r="R233" s="674"/>
      <c r="S233" s="674"/>
      <c r="T233" s="67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hidden="1" customHeight="1" x14ac:dyDescent="0.25">
      <c r="A234" s="63" t="s">
        <v>398</v>
      </c>
      <c r="B234" s="63" t="s">
        <v>399</v>
      </c>
      <c r="C234" s="36">
        <v>4301011941</v>
      </c>
      <c r="D234" s="672">
        <v>4680115884175</v>
      </c>
      <c r="E234" s="672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394</v>
      </c>
      <c r="N234" s="38"/>
      <c r="O234" s="37">
        <v>55</v>
      </c>
      <c r="P234" s="7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4"/>
      <c r="R234" s="674"/>
      <c r="S234" s="674"/>
      <c r="T234" s="67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hidden="1" customHeight="1" x14ac:dyDescent="0.25">
      <c r="A235" s="63" t="s">
        <v>398</v>
      </c>
      <c r="B235" s="63" t="s">
        <v>400</v>
      </c>
      <c r="C235" s="36">
        <v>4301011721</v>
      </c>
      <c r="D235" s="672">
        <v>4680115884175</v>
      </c>
      <c r="E235" s="672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74"/>
      <c r="R235" s="674"/>
      <c r="S235" s="674"/>
      <c r="T235" s="67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hidden="1" customHeight="1" x14ac:dyDescent="0.25">
      <c r="A236" s="63" t="s">
        <v>402</v>
      </c>
      <c r="B236" s="63" t="s">
        <v>403</v>
      </c>
      <c r="C236" s="36">
        <v>4301011824</v>
      </c>
      <c r="D236" s="672">
        <v>4680115884144</v>
      </c>
      <c r="E236" s="67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74"/>
      <c r="R236" s="674"/>
      <c r="S236" s="674"/>
      <c r="T236" s="67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hidden="1" customHeight="1" x14ac:dyDescent="0.25">
      <c r="A237" s="63" t="s">
        <v>404</v>
      </c>
      <c r="B237" s="63" t="s">
        <v>405</v>
      </c>
      <c r="C237" s="36">
        <v>4301011726</v>
      </c>
      <c r="D237" s="672">
        <v>4680115884182</v>
      </c>
      <c r="E237" s="67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74"/>
      <c r="R237" s="674"/>
      <c r="S237" s="674"/>
      <c r="T237" s="67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hidden="1" customHeight="1" x14ac:dyDescent="0.25">
      <c r="A238" s="63" t="s">
        <v>406</v>
      </c>
      <c r="B238" s="63" t="s">
        <v>407</v>
      </c>
      <c r="C238" s="36">
        <v>4301011722</v>
      </c>
      <c r="D238" s="672">
        <v>4680115884205</v>
      </c>
      <c r="E238" s="67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74"/>
      <c r="R238" s="674"/>
      <c r="S238" s="674"/>
      <c r="T238" s="67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hidden="1" x14ac:dyDescent="0.2">
      <c r="A239" s="679"/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80"/>
      <c r="P239" s="676" t="s">
        <v>40</v>
      </c>
      <c r="Q239" s="677"/>
      <c r="R239" s="677"/>
      <c r="S239" s="677"/>
      <c r="T239" s="677"/>
      <c r="U239" s="677"/>
      <c r="V239" s="678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hidden="1" x14ac:dyDescent="0.2">
      <c r="A240" s="679"/>
      <c r="B240" s="679"/>
      <c r="C240" s="679"/>
      <c r="D240" s="679"/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80"/>
      <c r="P240" s="676" t="s">
        <v>40</v>
      </c>
      <c r="Q240" s="677"/>
      <c r="R240" s="677"/>
      <c r="S240" s="677"/>
      <c r="T240" s="677"/>
      <c r="U240" s="677"/>
      <c r="V240" s="678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71" t="s">
        <v>154</v>
      </c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6"/>
      <c r="AB241" s="66"/>
      <c r="AC241" s="80"/>
    </row>
    <row r="242" spans="1:68" ht="27" hidden="1" customHeight="1" x14ac:dyDescent="0.25">
      <c r="A242" s="63" t="s">
        <v>408</v>
      </c>
      <c r="B242" s="63" t="s">
        <v>409</v>
      </c>
      <c r="C242" s="36">
        <v>4301020377</v>
      </c>
      <c r="D242" s="672">
        <v>4680115885981</v>
      </c>
      <c r="E242" s="67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9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74"/>
      <c r="R242" s="674"/>
      <c r="S242" s="674"/>
      <c r="T242" s="67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408</v>
      </c>
      <c r="B243" s="63" t="s">
        <v>411</v>
      </c>
      <c r="C243" s="36">
        <v>4301020340</v>
      </c>
      <c r="D243" s="672">
        <v>4680115885721</v>
      </c>
      <c r="E243" s="67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74"/>
      <c r="R243" s="674"/>
      <c r="S243" s="674"/>
      <c r="T243" s="6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679"/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80"/>
      <c r="P244" s="676" t="s">
        <v>40</v>
      </c>
      <c r="Q244" s="677"/>
      <c r="R244" s="677"/>
      <c r="S244" s="677"/>
      <c r="T244" s="677"/>
      <c r="U244" s="677"/>
      <c r="V244" s="678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hidden="1" x14ac:dyDescent="0.2">
      <c r="A245" s="679"/>
      <c r="B245" s="679"/>
      <c r="C245" s="679"/>
      <c r="D245" s="679"/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80"/>
      <c r="P245" s="676" t="s">
        <v>40</v>
      </c>
      <c r="Q245" s="677"/>
      <c r="R245" s="677"/>
      <c r="S245" s="677"/>
      <c r="T245" s="677"/>
      <c r="U245" s="677"/>
      <c r="V245" s="678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hidden="1" customHeight="1" x14ac:dyDescent="0.25">
      <c r="A246" s="671" t="s">
        <v>412</v>
      </c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6"/>
      <c r="AB246" s="66"/>
      <c r="AC246" s="80"/>
    </row>
    <row r="247" spans="1:68" ht="27" hidden="1" customHeight="1" x14ac:dyDescent="0.25">
      <c r="A247" s="63" t="s">
        <v>413</v>
      </c>
      <c r="B247" s="63" t="s">
        <v>414</v>
      </c>
      <c r="C247" s="36">
        <v>4301040361</v>
      </c>
      <c r="D247" s="672">
        <v>4680115886803</v>
      </c>
      <c r="E247" s="67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9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74"/>
      <c r="R247" s="674"/>
      <c r="S247" s="674"/>
      <c r="T247" s="67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idden="1" x14ac:dyDescent="0.2">
      <c r="A248" s="679"/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80"/>
      <c r="P248" s="676" t="s">
        <v>40</v>
      </c>
      <c r="Q248" s="677"/>
      <c r="R248" s="677"/>
      <c r="S248" s="677"/>
      <c r="T248" s="677"/>
      <c r="U248" s="677"/>
      <c r="V248" s="678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hidden="1" x14ac:dyDescent="0.2">
      <c r="A249" s="679"/>
      <c r="B249" s="679"/>
      <c r="C249" s="679"/>
      <c r="D249" s="679"/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80"/>
      <c r="P249" s="676" t="s">
        <v>40</v>
      </c>
      <c r="Q249" s="677"/>
      <c r="R249" s="677"/>
      <c r="S249" s="677"/>
      <c r="T249" s="677"/>
      <c r="U249" s="677"/>
      <c r="V249" s="678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hidden="1" customHeight="1" x14ac:dyDescent="0.25">
      <c r="A250" s="671" t="s">
        <v>416</v>
      </c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6"/>
      <c r="AB250" s="66"/>
      <c r="AC250" s="80"/>
    </row>
    <row r="251" spans="1:68" ht="27" hidden="1" customHeight="1" x14ac:dyDescent="0.25">
      <c r="A251" s="63" t="s">
        <v>417</v>
      </c>
      <c r="B251" s="63" t="s">
        <v>418</v>
      </c>
      <c r="C251" s="36">
        <v>4301041004</v>
      </c>
      <c r="D251" s="672">
        <v>4680115886704</v>
      </c>
      <c r="E251" s="67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74"/>
      <c r="R251" s="674"/>
      <c r="S251" s="674"/>
      <c r="T251" s="6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420</v>
      </c>
      <c r="B252" s="63" t="s">
        <v>421</v>
      </c>
      <c r="C252" s="36">
        <v>4301041003</v>
      </c>
      <c r="D252" s="672">
        <v>4680115886681</v>
      </c>
      <c r="E252" s="672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74"/>
      <c r="R252" s="674"/>
      <c r="S252" s="674"/>
      <c r="T252" s="67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422</v>
      </c>
      <c r="B253" s="63" t="s">
        <v>423</v>
      </c>
      <c r="C253" s="36">
        <v>4301041007</v>
      </c>
      <c r="D253" s="672">
        <v>4680115886735</v>
      </c>
      <c r="E253" s="672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8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74"/>
      <c r="R253" s="674"/>
      <c r="S253" s="674"/>
      <c r="T253" s="67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424</v>
      </c>
      <c r="B254" s="63" t="s">
        <v>425</v>
      </c>
      <c r="C254" s="36">
        <v>4301041006</v>
      </c>
      <c r="D254" s="672">
        <v>4680115886728</v>
      </c>
      <c r="E254" s="67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80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74"/>
      <c r="R254" s="674"/>
      <c r="S254" s="674"/>
      <c r="T254" s="67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426</v>
      </c>
      <c r="B255" s="63" t="s">
        <v>427</v>
      </c>
      <c r="C255" s="36">
        <v>4301041005</v>
      </c>
      <c r="D255" s="672">
        <v>4680115886711</v>
      </c>
      <c r="E255" s="672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74"/>
      <c r="R255" s="674"/>
      <c r="S255" s="674"/>
      <c r="T255" s="67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679"/>
      <c r="B256" s="679"/>
      <c r="C256" s="679"/>
      <c r="D256" s="679"/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80"/>
      <c r="P256" s="676" t="s">
        <v>40</v>
      </c>
      <c r="Q256" s="677"/>
      <c r="R256" s="677"/>
      <c r="S256" s="677"/>
      <c r="T256" s="677"/>
      <c r="U256" s="677"/>
      <c r="V256" s="678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679"/>
      <c r="B257" s="679"/>
      <c r="C257" s="679"/>
      <c r="D257" s="679"/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80"/>
      <c r="P257" s="676" t="s">
        <v>40</v>
      </c>
      <c r="Q257" s="677"/>
      <c r="R257" s="677"/>
      <c r="S257" s="677"/>
      <c r="T257" s="677"/>
      <c r="U257" s="677"/>
      <c r="V257" s="678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670" t="s">
        <v>428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"/>
      <c r="AB258" s="65"/>
      <c r="AC258" s="79"/>
    </row>
    <row r="259" spans="1:68" ht="14.25" hidden="1" customHeight="1" x14ac:dyDescent="0.25">
      <c r="A259" s="671" t="s">
        <v>113</v>
      </c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6"/>
      <c r="AB259" s="66"/>
      <c r="AC259" s="80"/>
    </row>
    <row r="260" spans="1:68" ht="27" hidden="1" customHeight="1" x14ac:dyDescent="0.25">
      <c r="A260" s="63" t="s">
        <v>429</v>
      </c>
      <c r="B260" s="63" t="s">
        <v>430</v>
      </c>
      <c r="C260" s="36">
        <v>4301011855</v>
      </c>
      <c r="D260" s="672">
        <v>4680115885837</v>
      </c>
      <c r="E260" s="67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74"/>
      <c r="R260" s="674"/>
      <c r="S260" s="674"/>
      <c r="T260" s="6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hidden="1" customHeight="1" x14ac:dyDescent="0.25">
      <c r="A261" s="63" t="s">
        <v>432</v>
      </c>
      <c r="B261" s="63" t="s">
        <v>433</v>
      </c>
      <c r="C261" s="36">
        <v>4301011910</v>
      </c>
      <c r="D261" s="672">
        <v>4680115885806</v>
      </c>
      <c r="E261" s="67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74"/>
      <c r="R261" s="674"/>
      <c r="S261" s="674"/>
      <c r="T261" s="6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hidden="1" customHeight="1" x14ac:dyDescent="0.25">
      <c r="A262" s="63" t="s">
        <v>432</v>
      </c>
      <c r="B262" s="63" t="s">
        <v>435</v>
      </c>
      <c r="C262" s="36">
        <v>4301011850</v>
      </c>
      <c r="D262" s="672">
        <v>4680115885806</v>
      </c>
      <c r="E262" s="67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74"/>
      <c r="R262" s="674"/>
      <c r="S262" s="674"/>
      <c r="T262" s="6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hidden="1" customHeight="1" x14ac:dyDescent="0.25">
      <c r="A263" s="63" t="s">
        <v>437</v>
      </c>
      <c r="B263" s="63" t="s">
        <v>438</v>
      </c>
      <c r="C263" s="36">
        <v>4301011853</v>
      </c>
      <c r="D263" s="672">
        <v>4680115885851</v>
      </c>
      <c r="E263" s="67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74"/>
      <c r="R263" s="674"/>
      <c r="S263" s="674"/>
      <c r="T263" s="67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440</v>
      </c>
      <c r="B264" s="63" t="s">
        <v>441</v>
      </c>
      <c r="C264" s="36">
        <v>4301011852</v>
      </c>
      <c r="D264" s="672">
        <v>4680115885844</v>
      </c>
      <c r="E264" s="67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74"/>
      <c r="R264" s="674"/>
      <c r="S264" s="674"/>
      <c r="T264" s="675"/>
      <c r="U264" s="39" t="s">
        <v>45</v>
      </c>
      <c r="V264" s="39" t="s">
        <v>45</v>
      </c>
      <c r="W264" s="40" t="s">
        <v>0</v>
      </c>
      <c r="X264" s="58">
        <v>80</v>
      </c>
      <c r="Y264" s="55">
        <f t="shared" si="47"/>
        <v>80</v>
      </c>
      <c r="Z264" s="41">
        <f>IFERROR(IF(Y264=0,"",ROUNDUP(Y264/H264,0)*0.00902),"")</f>
        <v>0.1804</v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84.2</v>
      </c>
      <c r="BN264" s="78">
        <f t="shared" si="49"/>
        <v>84.2</v>
      </c>
      <c r="BO264" s="78">
        <f t="shared" si="50"/>
        <v>0.15151515151515152</v>
      </c>
      <c r="BP264" s="78">
        <f t="shared" si="51"/>
        <v>0.15151515151515152</v>
      </c>
    </row>
    <row r="265" spans="1:68" ht="27" hidden="1" customHeight="1" x14ac:dyDescent="0.25">
      <c r="A265" s="63" t="s">
        <v>443</v>
      </c>
      <c r="B265" s="63" t="s">
        <v>444</v>
      </c>
      <c r="C265" s="36">
        <v>4301011851</v>
      </c>
      <c r="D265" s="672">
        <v>4680115885820</v>
      </c>
      <c r="E265" s="67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74"/>
      <c r="R265" s="674"/>
      <c r="S265" s="674"/>
      <c r="T265" s="67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79"/>
      <c r="B266" s="679"/>
      <c r="C266" s="679"/>
      <c r="D266" s="679"/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80"/>
      <c r="P266" s="676" t="s">
        <v>40</v>
      </c>
      <c r="Q266" s="677"/>
      <c r="R266" s="677"/>
      <c r="S266" s="677"/>
      <c r="T266" s="677"/>
      <c r="U266" s="677"/>
      <c r="V266" s="678"/>
      <c r="W266" s="42" t="s">
        <v>39</v>
      </c>
      <c r="X266" s="43">
        <f>IFERROR(X260/H260,"0")+IFERROR(X261/H261,"0")+IFERROR(X262/H262,"0")+IFERROR(X263/H263,"0")+IFERROR(X264/H264,"0")+IFERROR(X265/H265,"0")</f>
        <v>20</v>
      </c>
      <c r="Y266" s="43">
        <f>IFERROR(Y260/H260,"0")+IFERROR(Y261/H261,"0")+IFERROR(Y262/H262,"0")+IFERROR(Y263/H263,"0")+IFERROR(Y264/H264,"0")+IFERROR(Y265/H265,"0")</f>
        <v>20</v>
      </c>
      <c r="Z266" s="43">
        <f>IFERROR(IF(Z260="",0,Z260),"0")+IFERROR(IF(Z261="",0,Z261),"0")+IFERROR(IF(Z262="",0,Z262),"0")+IFERROR(IF(Z263="",0,Z263),"0")+IFERROR(IF(Z264="",0,Z264),"0")+IFERROR(IF(Z265="",0,Z265),"0")</f>
        <v>0.1804</v>
      </c>
      <c r="AA266" s="67"/>
      <c r="AB266" s="67"/>
      <c r="AC266" s="67"/>
    </row>
    <row r="267" spans="1:68" x14ac:dyDescent="0.2">
      <c r="A267" s="679"/>
      <c r="B267" s="679"/>
      <c r="C267" s="679"/>
      <c r="D267" s="679"/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80"/>
      <c r="P267" s="676" t="s">
        <v>40</v>
      </c>
      <c r="Q267" s="677"/>
      <c r="R267" s="677"/>
      <c r="S267" s="677"/>
      <c r="T267" s="677"/>
      <c r="U267" s="677"/>
      <c r="V267" s="678"/>
      <c r="W267" s="42" t="s">
        <v>0</v>
      </c>
      <c r="X267" s="43">
        <f>IFERROR(SUM(X260:X265),"0")</f>
        <v>80</v>
      </c>
      <c r="Y267" s="43">
        <f>IFERROR(SUM(Y260:Y265),"0")</f>
        <v>80</v>
      </c>
      <c r="Z267" s="42"/>
      <c r="AA267" s="67"/>
      <c r="AB267" s="67"/>
      <c r="AC267" s="67"/>
    </row>
    <row r="268" spans="1:68" ht="16.5" hidden="1" customHeight="1" x14ac:dyDescent="0.25">
      <c r="A268" s="670" t="s">
        <v>446</v>
      </c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0"/>
      <c r="P268" s="670"/>
      <c r="Q268" s="670"/>
      <c r="R268" s="670"/>
      <c r="S268" s="670"/>
      <c r="T268" s="670"/>
      <c r="U268" s="670"/>
      <c r="V268" s="670"/>
      <c r="W268" s="670"/>
      <c r="X268" s="670"/>
      <c r="Y268" s="670"/>
      <c r="Z268" s="670"/>
      <c r="AA268" s="65"/>
      <c r="AB268" s="65"/>
      <c r="AC268" s="79"/>
    </row>
    <row r="269" spans="1:68" ht="14.25" hidden="1" customHeight="1" x14ac:dyDescent="0.25">
      <c r="A269" s="671" t="s">
        <v>113</v>
      </c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6"/>
      <c r="AB269" s="66"/>
      <c r="AC269" s="80"/>
    </row>
    <row r="270" spans="1:68" ht="27" hidden="1" customHeight="1" x14ac:dyDescent="0.25">
      <c r="A270" s="63" t="s">
        <v>447</v>
      </c>
      <c r="B270" s="63" t="s">
        <v>448</v>
      </c>
      <c r="C270" s="36">
        <v>4301011223</v>
      </c>
      <c r="D270" s="672">
        <v>4607091383423</v>
      </c>
      <c r="E270" s="67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8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4"/>
      <c r="R270" s="674"/>
      <c r="S270" s="674"/>
      <c r="T270" s="67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hidden="1" customHeight="1" x14ac:dyDescent="0.25">
      <c r="A271" s="63" t="s">
        <v>449</v>
      </c>
      <c r="B271" s="63" t="s">
        <v>450</v>
      </c>
      <c r="C271" s="36">
        <v>4301012099</v>
      </c>
      <c r="D271" s="672">
        <v>4680115885691</v>
      </c>
      <c r="E271" s="67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8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4"/>
      <c r="R271" s="674"/>
      <c r="S271" s="674"/>
      <c r="T271" s="6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hidden="1" customHeight="1" x14ac:dyDescent="0.25">
      <c r="A272" s="63" t="s">
        <v>452</v>
      </c>
      <c r="B272" s="63" t="s">
        <v>453</v>
      </c>
      <c r="C272" s="36">
        <v>4301012098</v>
      </c>
      <c r="D272" s="672">
        <v>4680115885660</v>
      </c>
      <c r="E272" s="67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4"/>
      <c r="R272" s="674"/>
      <c r="S272" s="674"/>
      <c r="T272" s="6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hidden="1" customHeight="1" x14ac:dyDescent="0.25">
      <c r="A273" s="63" t="s">
        <v>455</v>
      </c>
      <c r="B273" s="63" t="s">
        <v>456</v>
      </c>
      <c r="C273" s="36">
        <v>4301012176</v>
      </c>
      <c r="D273" s="672">
        <v>4680115886773</v>
      </c>
      <c r="E273" s="67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813" t="s">
        <v>457</v>
      </c>
      <c r="Q273" s="674"/>
      <c r="R273" s="674"/>
      <c r="S273" s="674"/>
      <c r="T273" s="67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79"/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80"/>
      <c r="P274" s="676" t="s">
        <v>40</v>
      </c>
      <c r="Q274" s="677"/>
      <c r="R274" s="677"/>
      <c r="S274" s="677"/>
      <c r="T274" s="677"/>
      <c r="U274" s="677"/>
      <c r="V274" s="678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hidden="1" x14ac:dyDescent="0.2">
      <c r="A275" s="679"/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80"/>
      <c r="P275" s="676" t="s">
        <v>40</v>
      </c>
      <c r="Q275" s="677"/>
      <c r="R275" s="677"/>
      <c r="S275" s="677"/>
      <c r="T275" s="677"/>
      <c r="U275" s="677"/>
      <c r="V275" s="678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hidden="1" customHeight="1" x14ac:dyDescent="0.25">
      <c r="A276" s="670" t="s">
        <v>459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"/>
      <c r="AB276" s="65"/>
      <c r="AC276" s="79"/>
    </row>
    <row r="277" spans="1:68" ht="14.25" hidden="1" customHeight="1" x14ac:dyDescent="0.25">
      <c r="A277" s="671" t="s">
        <v>85</v>
      </c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6"/>
      <c r="AB277" s="66"/>
      <c r="AC277" s="80"/>
    </row>
    <row r="278" spans="1:68" ht="27" hidden="1" customHeight="1" x14ac:dyDescent="0.25">
      <c r="A278" s="63" t="s">
        <v>460</v>
      </c>
      <c r="B278" s="63" t="s">
        <v>461</v>
      </c>
      <c r="C278" s="36">
        <v>4301051893</v>
      </c>
      <c r="D278" s="672">
        <v>4680115886186</v>
      </c>
      <c r="E278" s="67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4"/>
      <c r="R278" s="674"/>
      <c r="S278" s="674"/>
      <c r="T278" s="67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hidden="1" customHeight="1" x14ac:dyDescent="0.25">
      <c r="A279" s="63" t="s">
        <v>463</v>
      </c>
      <c r="B279" s="63" t="s">
        <v>464</v>
      </c>
      <c r="C279" s="36">
        <v>4301051795</v>
      </c>
      <c r="D279" s="672">
        <v>4680115881228</v>
      </c>
      <c r="E279" s="67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150</v>
      </c>
      <c r="N279" s="38"/>
      <c r="O279" s="37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4"/>
      <c r="R279" s="674"/>
      <c r="S279" s="674"/>
      <c r="T279" s="67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hidden="1" customHeight="1" x14ac:dyDescent="0.25">
      <c r="A280" s="63" t="s">
        <v>466</v>
      </c>
      <c r="B280" s="63" t="s">
        <v>467</v>
      </c>
      <c r="C280" s="36">
        <v>4301051388</v>
      </c>
      <c r="D280" s="672">
        <v>4680115881211</v>
      </c>
      <c r="E280" s="67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4"/>
      <c r="R280" s="674"/>
      <c r="S280" s="674"/>
      <c r="T280" s="67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124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79"/>
      <c r="B281" s="679"/>
      <c r="C281" s="679"/>
      <c r="D281" s="679"/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80"/>
      <c r="P281" s="676" t="s">
        <v>40</v>
      </c>
      <c r="Q281" s="677"/>
      <c r="R281" s="677"/>
      <c r="S281" s="677"/>
      <c r="T281" s="677"/>
      <c r="U281" s="677"/>
      <c r="V281" s="678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idden="1" x14ac:dyDescent="0.2">
      <c r="A282" s="679"/>
      <c r="B282" s="679"/>
      <c r="C282" s="679"/>
      <c r="D282" s="679"/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80"/>
      <c r="P282" s="676" t="s">
        <v>40</v>
      </c>
      <c r="Q282" s="677"/>
      <c r="R282" s="677"/>
      <c r="S282" s="677"/>
      <c r="T282" s="677"/>
      <c r="U282" s="677"/>
      <c r="V282" s="678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hidden="1" customHeight="1" x14ac:dyDescent="0.25">
      <c r="A283" s="670" t="s">
        <v>469</v>
      </c>
      <c r="B283" s="670"/>
      <c r="C283" s="670"/>
      <c r="D283" s="670"/>
      <c r="E283" s="670"/>
      <c r="F283" s="670"/>
      <c r="G283" s="670"/>
      <c r="H283" s="670"/>
      <c r="I283" s="670"/>
      <c r="J283" s="670"/>
      <c r="K283" s="670"/>
      <c r="L283" s="670"/>
      <c r="M283" s="670"/>
      <c r="N283" s="670"/>
      <c r="O283" s="670"/>
      <c r="P283" s="670"/>
      <c r="Q283" s="670"/>
      <c r="R283" s="670"/>
      <c r="S283" s="670"/>
      <c r="T283" s="670"/>
      <c r="U283" s="670"/>
      <c r="V283" s="670"/>
      <c r="W283" s="670"/>
      <c r="X283" s="670"/>
      <c r="Y283" s="670"/>
      <c r="Z283" s="670"/>
      <c r="AA283" s="65"/>
      <c r="AB283" s="65"/>
      <c r="AC283" s="79"/>
    </row>
    <row r="284" spans="1:68" ht="14.25" hidden="1" customHeight="1" x14ac:dyDescent="0.25">
      <c r="A284" s="671" t="s">
        <v>78</v>
      </c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6"/>
      <c r="AB284" s="66"/>
      <c r="AC284" s="80"/>
    </row>
    <row r="285" spans="1:68" ht="27" hidden="1" customHeight="1" x14ac:dyDescent="0.25">
      <c r="A285" s="63" t="s">
        <v>470</v>
      </c>
      <c r="B285" s="63" t="s">
        <v>471</v>
      </c>
      <c r="C285" s="36">
        <v>4301031307</v>
      </c>
      <c r="D285" s="672">
        <v>4680115880344</v>
      </c>
      <c r="E285" s="672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8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74"/>
      <c r="R285" s="674"/>
      <c r="S285" s="674"/>
      <c r="T285" s="67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idden="1" x14ac:dyDescent="0.2">
      <c r="A286" s="679"/>
      <c r="B286" s="679"/>
      <c r="C286" s="679"/>
      <c r="D286" s="679"/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80"/>
      <c r="P286" s="676" t="s">
        <v>40</v>
      </c>
      <c r="Q286" s="677"/>
      <c r="R286" s="677"/>
      <c r="S286" s="677"/>
      <c r="T286" s="677"/>
      <c r="U286" s="677"/>
      <c r="V286" s="67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hidden="1" x14ac:dyDescent="0.2">
      <c r="A287" s="679"/>
      <c r="B287" s="679"/>
      <c r="C287" s="679"/>
      <c r="D287" s="679"/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80"/>
      <c r="P287" s="676" t="s">
        <v>40</v>
      </c>
      <c r="Q287" s="677"/>
      <c r="R287" s="677"/>
      <c r="S287" s="677"/>
      <c r="T287" s="677"/>
      <c r="U287" s="677"/>
      <c r="V287" s="67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hidden="1" customHeight="1" x14ac:dyDescent="0.25">
      <c r="A288" s="671" t="s">
        <v>85</v>
      </c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6"/>
      <c r="AB288" s="66"/>
      <c r="AC288" s="80"/>
    </row>
    <row r="289" spans="1:68" ht="27" customHeight="1" x14ac:dyDescent="0.25">
      <c r="A289" s="63" t="s">
        <v>473</v>
      </c>
      <c r="B289" s="63" t="s">
        <v>474</v>
      </c>
      <c r="C289" s="36">
        <v>4301051782</v>
      </c>
      <c r="D289" s="672">
        <v>4680115884618</v>
      </c>
      <c r="E289" s="672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74"/>
      <c r="R289" s="674"/>
      <c r="S289" s="674"/>
      <c r="T289" s="675"/>
      <c r="U289" s="39" t="s">
        <v>45</v>
      </c>
      <c r="V289" s="39" t="s">
        <v>45</v>
      </c>
      <c r="W289" s="40" t="s">
        <v>0</v>
      </c>
      <c r="X289" s="58">
        <v>36</v>
      </c>
      <c r="Y289" s="55">
        <f>IFERROR(IF(X289="",0,CEILING((X289/$H289),1)*$H289),"")</f>
        <v>36</v>
      </c>
      <c r="Z289" s="41">
        <f>IFERROR(IF(Y289=0,"",ROUNDUP(Y289/H289,0)*0.00902),"")</f>
        <v>9.0200000000000002E-2</v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38.1</v>
      </c>
      <c r="BN289" s="78">
        <f>IFERROR(Y289*I289/H289,"0")</f>
        <v>38.1</v>
      </c>
      <c r="BO289" s="78">
        <f>IFERROR(1/J289*(X289/H289),"0")</f>
        <v>7.575757575757576E-2</v>
      </c>
      <c r="BP289" s="78">
        <f>IFERROR(1/J289*(Y289/H289),"0")</f>
        <v>7.575757575757576E-2</v>
      </c>
    </row>
    <row r="290" spans="1:68" x14ac:dyDescent="0.2">
      <c r="A290" s="679"/>
      <c r="B290" s="679"/>
      <c r="C290" s="679"/>
      <c r="D290" s="679"/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80"/>
      <c r="P290" s="676" t="s">
        <v>40</v>
      </c>
      <c r="Q290" s="677"/>
      <c r="R290" s="677"/>
      <c r="S290" s="677"/>
      <c r="T290" s="677"/>
      <c r="U290" s="677"/>
      <c r="V290" s="678"/>
      <c r="W290" s="42" t="s">
        <v>39</v>
      </c>
      <c r="X290" s="43">
        <f>IFERROR(X289/H289,"0")</f>
        <v>10</v>
      </c>
      <c r="Y290" s="43">
        <f>IFERROR(Y289/H289,"0")</f>
        <v>10</v>
      </c>
      <c r="Z290" s="43">
        <f>IFERROR(IF(Z289="",0,Z289),"0")</f>
        <v>9.0200000000000002E-2</v>
      </c>
      <c r="AA290" s="67"/>
      <c r="AB290" s="67"/>
      <c r="AC290" s="67"/>
    </row>
    <row r="291" spans="1:68" x14ac:dyDescent="0.2">
      <c r="A291" s="679"/>
      <c r="B291" s="679"/>
      <c r="C291" s="679"/>
      <c r="D291" s="679"/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80"/>
      <c r="P291" s="676" t="s">
        <v>40</v>
      </c>
      <c r="Q291" s="677"/>
      <c r="R291" s="677"/>
      <c r="S291" s="677"/>
      <c r="T291" s="677"/>
      <c r="U291" s="677"/>
      <c r="V291" s="678"/>
      <c r="W291" s="42" t="s">
        <v>0</v>
      </c>
      <c r="X291" s="43">
        <f>IFERROR(SUM(X289:X289),"0")</f>
        <v>36</v>
      </c>
      <c r="Y291" s="43">
        <f>IFERROR(SUM(Y289:Y289),"0")</f>
        <v>36</v>
      </c>
      <c r="Z291" s="42"/>
      <c r="AA291" s="67"/>
      <c r="AB291" s="67"/>
      <c r="AC291" s="67"/>
    </row>
    <row r="292" spans="1:68" ht="16.5" hidden="1" customHeight="1" x14ac:dyDescent="0.25">
      <c r="A292" s="670" t="s">
        <v>476</v>
      </c>
      <c r="B292" s="670"/>
      <c r="C292" s="670"/>
      <c r="D292" s="670"/>
      <c r="E292" s="670"/>
      <c r="F292" s="670"/>
      <c r="G292" s="670"/>
      <c r="H292" s="670"/>
      <c r="I292" s="670"/>
      <c r="J292" s="670"/>
      <c r="K292" s="670"/>
      <c r="L292" s="670"/>
      <c r="M292" s="670"/>
      <c r="N292" s="670"/>
      <c r="O292" s="670"/>
      <c r="P292" s="670"/>
      <c r="Q292" s="670"/>
      <c r="R292" s="670"/>
      <c r="S292" s="670"/>
      <c r="T292" s="670"/>
      <c r="U292" s="670"/>
      <c r="V292" s="670"/>
      <c r="W292" s="670"/>
      <c r="X292" s="670"/>
      <c r="Y292" s="670"/>
      <c r="Z292" s="670"/>
      <c r="AA292" s="65"/>
      <c r="AB292" s="65"/>
      <c r="AC292" s="79"/>
    </row>
    <row r="293" spans="1:68" ht="14.25" hidden="1" customHeight="1" x14ac:dyDescent="0.25">
      <c r="A293" s="671" t="s">
        <v>85</v>
      </c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6"/>
      <c r="AB293" s="66"/>
      <c r="AC293" s="80"/>
    </row>
    <row r="294" spans="1:68" ht="27" hidden="1" customHeight="1" x14ac:dyDescent="0.25">
      <c r="A294" s="63" t="s">
        <v>477</v>
      </c>
      <c r="B294" s="63" t="s">
        <v>478</v>
      </c>
      <c r="C294" s="36">
        <v>4301051277</v>
      </c>
      <c r="D294" s="672">
        <v>4680115880511</v>
      </c>
      <c r="E294" s="672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8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74"/>
      <c r="R294" s="674"/>
      <c r="S294" s="674"/>
      <c r="T294" s="67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679"/>
      <c r="B295" s="679"/>
      <c r="C295" s="679"/>
      <c r="D295" s="679"/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80"/>
      <c r="P295" s="676" t="s">
        <v>40</v>
      </c>
      <c r="Q295" s="677"/>
      <c r="R295" s="677"/>
      <c r="S295" s="677"/>
      <c r="T295" s="677"/>
      <c r="U295" s="677"/>
      <c r="V295" s="67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hidden="1" x14ac:dyDescent="0.2">
      <c r="A296" s="679"/>
      <c r="B296" s="679"/>
      <c r="C296" s="679"/>
      <c r="D296" s="679"/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80"/>
      <c r="P296" s="676" t="s">
        <v>40</v>
      </c>
      <c r="Q296" s="677"/>
      <c r="R296" s="677"/>
      <c r="S296" s="677"/>
      <c r="T296" s="677"/>
      <c r="U296" s="677"/>
      <c r="V296" s="67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hidden="1" customHeight="1" x14ac:dyDescent="0.25">
      <c r="A297" s="670" t="s">
        <v>480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"/>
      <c r="AB297" s="65"/>
      <c r="AC297" s="79"/>
    </row>
    <row r="298" spans="1:68" ht="14.25" hidden="1" customHeight="1" x14ac:dyDescent="0.25">
      <c r="A298" s="671" t="s">
        <v>78</v>
      </c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6"/>
      <c r="AB298" s="66"/>
      <c r="AC298" s="80"/>
    </row>
    <row r="299" spans="1:68" ht="27" hidden="1" customHeight="1" x14ac:dyDescent="0.25">
      <c r="A299" s="63" t="s">
        <v>481</v>
      </c>
      <c r="B299" s="63" t="s">
        <v>482</v>
      </c>
      <c r="C299" s="36">
        <v>4301031305</v>
      </c>
      <c r="D299" s="672">
        <v>4607091389845</v>
      </c>
      <c r="E299" s="672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8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74"/>
      <c r="R299" s="674"/>
      <c r="S299" s="674"/>
      <c r="T299" s="67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hidden="1" customHeight="1" x14ac:dyDescent="0.25">
      <c r="A300" s="63" t="s">
        <v>484</v>
      </c>
      <c r="B300" s="63" t="s">
        <v>485</v>
      </c>
      <c r="C300" s="36">
        <v>4301031306</v>
      </c>
      <c r="D300" s="672">
        <v>4680115882881</v>
      </c>
      <c r="E300" s="672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8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74"/>
      <c r="R300" s="674"/>
      <c r="S300" s="674"/>
      <c r="T300" s="67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idden="1" x14ac:dyDescent="0.2">
      <c r="A301" s="679"/>
      <c r="B301" s="679"/>
      <c r="C301" s="679"/>
      <c r="D301" s="679"/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80"/>
      <c r="P301" s="676" t="s">
        <v>40</v>
      </c>
      <c r="Q301" s="677"/>
      <c r="R301" s="677"/>
      <c r="S301" s="677"/>
      <c r="T301" s="677"/>
      <c r="U301" s="677"/>
      <c r="V301" s="678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hidden="1" x14ac:dyDescent="0.2">
      <c r="A302" s="679"/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80"/>
      <c r="P302" s="676" t="s">
        <v>40</v>
      </c>
      <c r="Q302" s="677"/>
      <c r="R302" s="677"/>
      <c r="S302" s="677"/>
      <c r="T302" s="677"/>
      <c r="U302" s="677"/>
      <c r="V302" s="678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hidden="1" customHeight="1" x14ac:dyDescent="0.25">
      <c r="A303" s="670" t="s">
        <v>486</v>
      </c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0"/>
      <c r="P303" s="670"/>
      <c r="Q303" s="670"/>
      <c r="R303" s="670"/>
      <c r="S303" s="670"/>
      <c r="T303" s="670"/>
      <c r="U303" s="670"/>
      <c r="V303" s="670"/>
      <c r="W303" s="670"/>
      <c r="X303" s="670"/>
      <c r="Y303" s="670"/>
      <c r="Z303" s="670"/>
      <c r="AA303" s="65"/>
      <c r="AB303" s="65"/>
      <c r="AC303" s="79"/>
    </row>
    <row r="304" spans="1:68" ht="14.25" hidden="1" customHeight="1" x14ac:dyDescent="0.25">
      <c r="A304" s="671" t="s">
        <v>113</v>
      </c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6"/>
      <c r="AB304" s="66"/>
      <c r="AC304" s="80"/>
    </row>
    <row r="305" spans="1:68" ht="27" hidden="1" customHeight="1" x14ac:dyDescent="0.25">
      <c r="A305" s="63" t="s">
        <v>487</v>
      </c>
      <c r="B305" s="63" t="s">
        <v>488</v>
      </c>
      <c r="C305" s="36">
        <v>4301011662</v>
      </c>
      <c r="D305" s="672">
        <v>4680115883703</v>
      </c>
      <c r="E305" s="672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74"/>
      <c r="R305" s="674"/>
      <c r="S305" s="674"/>
      <c r="T305" s="6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idden="1" x14ac:dyDescent="0.2">
      <c r="A306" s="679"/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80"/>
      <c r="P306" s="676" t="s">
        <v>40</v>
      </c>
      <c r="Q306" s="677"/>
      <c r="R306" s="677"/>
      <c r="S306" s="677"/>
      <c r="T306" s="677"/>
      <c r="U306" s="677"/>
      <c r="V306" s="678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hidden="1" x14ac:dyDescent="0.2">
      <c r="A307" s="679"/>
      <c r="B307" s="679"/>
      <c r="C307" s="679"/>
      <c r="D307" s="679"/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80"/>
      <c r="P307" s="676" t="s">
        <v>40</v>
      </c>
      <c r="Q307" s="677"/>
      <c r="R307" s="677"/>
      <c r="S307" s="677"/>
      <c r="T307" s="677"/>
      <c r="U307" s="677"/>
      <c r="V307" s="678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hidden="1" customHeight="1" x14ac:dyDescent="0.25">
      <c r="A308" s="670" t="s">
        <v>491</v>
      </c>
      <c r="B308" s="670"/>
      <c r="C308" s="670"/>
      <c r="D308" s="670"/>
      <c r="E308" s="670"/>
      <c r="F308" s="670"/>
      <c r="G308" s="670"/>
      <c r="H308" s="670"/>
      <c r="I308" s="670"/>
      <c r="J308" s="670"/>
      <c r="K308" s="670"/>
      <c r="L308" s="670"/>
      <c r="M308" s="670"/>
      <c r="N308" s="670"/>
      <c r="O308" s="670"/>
      <c r="P308" s="670"/>
      <c r="Q308" s="670"/>
      <c r="R308" s="670"/>
      <c r="S308" s="670"/>
      <c r="T308" s="670"/>
      <c r="U308" s="670"/>
      <c r="V308" s="670"/>
      <c r="W308" s="670"/>
      <c r="X308" s="670"/>
      <c r="Y308" s="670"/>
      <c r="Z308" s="670"/>
      <c r="AA308" s="65"/>
      <c r="AB308" s="65"/>
      <c r="AC308" s="79"/>
    </row>
    <row r="309" spans="1:68" ht="14.25" hidden="1" customHeight="1" x14ac:dyDescent="0.25">
      <c r="A309" s="671" t="s">
        <v>113</v>
      </c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6"/>
      <c r="AB309" s="66"/>
      <c r="AC309" s="80"/>
    </row>
    <row r="310" spans="1:68" ht="27" customHeight="1" x14ac:dyDescent="0.25">
      <c r="A310" s="63" t="s">
        <v>492</v>
      </c>
      <c r="B310" s="63" t="s">
        <v>493</v>
      </c>
      <c r="C310" s="36">
        <v>4301012024</v>
      </c>
      <c r="D310" s="672">
        <v>4680115885615</v>
      </c>
      <c r="E310" s="672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8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74"/>
      <c r="R310" s="674"/>
      <c r="S310" s="674"/>
      <c r="T310" s="675"/>
      <c r="U310" s="39" t="s">
        <v>45</v>
      </c>
      <c r="V310" s="39" t="s">
        <v>45</v>
      </c>
      <c r="W310" s="40" t="s">
        <v>0</v>
      </c>
      <c r="X310" s="58">
        <v>100</v>
      </c>
      <c r="Y310" s="55">
        <f t="shared" ref="Y310:Y315" si="52">IFERROR(IF(X310="",0,CEILING((X310/$H310),1)*$H310),"")</f>
        <v>108</v>
      </c>
      <c r="Z310" s="41">
        <f>IFERROR(IF(Y310=0,"",ROUNDUP(Y310/H310,0)*0.01898),"")</f>
        <v>0.1898</v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104.02777777777777</v>
      </c>
      <c r="BN310" s="78">
        <f t="shared" ref="BN310:BN315" si="54">IFERROR(Y310*I310/H310,"0")</f>
        <v>112.34999999999998</v>
      </c>
      <c r="BO310" s="78">
        <f t="shared" ref="BO310:BO315" si="55">IFERROR(1/J310*(X310/H310),"0")</f>
        <v>0.14467592592592593</v>
      </c>
      <c r="BP310" s="78">
        <f t="shared" ref="BP310:BP315" si="56">IFERROR(1/J310*(Y310/H310),"0")</f>
        <v>0.15625</v>
      </c>
    </row>
    <row r="311" spans="1:68" ht="27" hidden="1" customHeight="1" x14ac:dyDescent="0.25">
      <c r="A311" s="63" t="s">
        <v>495</v>
      </c>
      <c r="B311" s="63" t="s">
        <v>496</v>
      </c>
      <c r="C311" s="36">
        <v>4301012016</v>
      </c>
      <c r="D311" s="672">
        <v>4680115885554</v>
      </c>
      <c r="E311" s="67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140</v>
      </c>
      <c r="M311" s="38" t="s">
        <v>121</v>
      </c>
      <c r="N311" s="38"/>
      <c r="O311" s="37">
        <v>55</v>
      </c>
      <c r="P311" s="8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74"/>
      <c r="R311" s="674"/>
      <c r="S311" s="674"/>
      <c r="T311" s="67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141</v>
      </c>
      <c r="AK311" s="84">
        <v>691.2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hidden="1" customHeight="1" x14ac:dyDescent="0.25">
      <c r="A312" s="63" t="s">
        <v>495</v>
      </c>
      <c r="B312" s="63" t="s">
        <v>498</v>
      </c>
      <c r="C312" s="36">
        <v>4301011911</v>
      </c>
      <c r="D312" s="672">
        <v>4680115885554</v>
      </c>
      <c r="E312" s="67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74"/>
      <c r="R312" s="674"/>
      <c r="S312" s="674"/>
      <c r="T312" s="67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 x14ac:dyDescent="0.25">
      <c r="A313" s="63" t="s">
        <v>500</v>
      </c>
      <c r="B313" s="63" t="s">
        <v>501</v>
      </c>
      <c r="C313" s="36">
        <v>4301011858</v>
      </c>
      <c r="D313" s="672">
        <v>4680115885646</v>
      </c>
      <c r="E313" s="67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8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74"/>
      <c r="R313" s="674"/>
      <c r="S313" s="674"/>
      <c r="T313" s="675"/>
      <c r="U313" s="39" t="s">
        <v>45</v>
      </c>
      <c r="V313" s="39" t="s">
        <v>45</v>
      </c>
      <c r="W313" s="40" t="s">
        <v>0</v>
      </c>
      <c r="X313" s="58">
        <v>150</v>
      </c>
      <c r="Y313" s="55">
        <f t="shared" si="52"/>
        <v>151.20000000000002</v>
      </c>
      <c r="Z313" s="41">
        <f>IFERROR(IF(Y313=0,"",ROUNDUP(Y313/H313,0)*0.01898),"")</f>
        <v>0.26572000000000001</v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156.04166666666666</v>
      </c>
      <c r="BN313" s="78">
        <f t="shared" si="54"/>
        <v>157.29000000000002</v>
      </c>
      <c r="BO313" s="78">
        <f t="shared" si="55"/>
        <v>0.21701388888888887</v>
      </c>
      <c r="BP313" s="78">
        <f t="shared" si="56"/>
        <v>0.21875</v>
      </c>
    </row>
    <row r="314" spans="1:68" ht="27" hidden="1" customHeight="1" x14ac:dyDescent="0.25">
      <c r="A314" s="63" t="s">
        <v>503</v>
      </c>
      <c r="B314" s="63" t="s">
        <v>504</v>
      </c>
      <c r="C314" s="36">
        <v>4301011857</v>
      </c>
      <c r="D314" s="672">
        <v>4680115885622</v>
      </c>
      <c r="E314" s="672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8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74"/>
      <c r="R314" s="674"/>
      <c r="S314" s="674"/>
      <c r="T314" s="67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hidden="1" customHeight="1" x14ac:dyDescent="0.25">
      <c r="A315" s="63" t="s">
        <v>506</v>
      </c>
      <c r="B315" s="63" t="s">
        <v>507</v>
      </c>
      <c r="C315" s="36">
        <v>4301011859</v>
      </c>
      <c r="D315" s="672">
        <v>4680115885608</v>
      </c>
      <c r="E315" s="67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74"/>
      <c r="R315" s="674"/>
      <c r="S315" s="674"/>
      <c r="T315" s="67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79"/>
      <c r="B316" s="679"/>
      <c r="C316" s="679"/>
      <c r="D316" s="679"/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80"/>
      <c r="P316" s="676" t="s">
        <v>40</v>
      </c>
      <c r="Q316" s="677"/>
      <c r="R316" s="677"/>
      <c r="S316" s="677"/>
      <c r="T316" s="677"/>
      <c r="U316" s="677"/>
      <c r="V316" s="678"/>
      <c r="W316" s="42" t="s">
        <v>39</v>
      </c>
      <c r="X316" s="43">
        <f>IFERROR(X310/H310,"0")+IFERROR(X311/H311,"0")+IFERROR(X312/H312,"0")+IFERROR(X313/H313,"0")+IFERROR(X314/H314,"0")+IFERROR(X315/H315,"0")</f>
        <v>23.148148148148145</v>
      </c>
      <c r="Y316" s="43">
        <f>IFERROR(Y310/H310,"0")+IFERROR(Y311/H311,"0")+IFERROR(Y312/H312,"0")+IFERROR(Y313/H313,"0")+IFERROR(Y314/H314,"0")+IFERROR(Y315/H315,"0")</f>
        <v>24</v>
      </c>
      <c r="Z316" s="43">
        <f>IFERROR(IF(Z310="",0,Z310),"0")+IFERROR(IF(Z311="",0,Z311),"0")+IFERROR(IF(Z312="",0,Z312),"0")+IFERROR(IF(Z313="",0,Z313),"0")+IFERROR(IF(Z314="",0,Z314),"0")+IFERROR(IF(Z315="",0,Z315),"0")</f>
        <v>0.45552000000000004</v>
      </c>
      <c r="AA316" s="67"/>
      <c r="AB316" s="67"/>
      <c r="AC316" s="67"/>
    </row>
    <row r="317" spans="1:68" x14ac:dyDescent="0.2">
      <c r="A317" s="679"/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80"/>
      <c r="P317" s="676" t="s">
        <v>40</v>
      </c>
      <c r="Q317" s="677"/>
      <c r="R317" s="677"/>
      <c r="S317" s="677"/>
      <c r="T317" s="677"/>
      <c r="U317" s="677"/>
      <c r="V317" s="678"/>
      <c r="W317" s="42" t="s">
        <v>0</v>
      </c>
      <c r="X317" s="43">
        <f>IFERROR(SUM(X310:X315),"0")</f>
        <v>250</v>
      </c>
      <c r="Y317" s="43">
        <f>IFERROR(SUM(Y310:Y315),"0")</f>
        <v>259.20000000000005</v>
      </c>
      <c r="Z317" s="42"/>
      <c r="AA317" s="67"/>
      <c r="AB317" s="67"/>
      <c r="AC317" s="67"/>
    </row>
    <row r="318" spans="1:68" ht="14.25" hidden="1" customHeight="1" x14ac:dyDescent="0.25">
      <c r="A318" s="671" t="s">
        <v>78</v>
      </c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6"/>
      <c r="AB318" s="66"/>
      <c r="AC318" s="80"/>
    </row>
    <row r="319" spans="1:68" ht="27" customHeight="1" x14ac:dyDescent="0.25">
      <c r="A319" s="63" t="s">
        <v>508</v>
      </c>
      <c r="B319" s="63" t="s">
        <v>509</v>
      </c>
      <c r="C319" s="36">
        <v>4301030878</v>
      </c>
      <c r="D319" s="672">
        <v>4607091387193</v>
      </c>
      <c r="E319" s="672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74"/>
      <c r="R319" s="674"/>
      <c r="S319" s="674"/>
      <c r="T319" s="675"/>
      <c r="U319" s="39" t="s">
        <v>45</v>
      </c>
      <c r="V319" s="39" t="s">
        <v>45</v>
      </c>
      <c r="W319" s="40" t="s">
        <v>0</v>
      </c>
      <c r="X319" s="58">
        <v>200</v>
      </c>
      <c r="Y319" s="55">
        <f>IFERROR(IF(X319="",0,CEILING((X319/$H319),1)*$H319),"")</f>
        <v>201.60000000000002</v>
      </c>
      <c r="Z319" s="41">
        <f>IFERROR(IF(Y319=0,"",ROUNDUP(Y319/H319,0)*0.00902),"")</f>
        <v>0.43296000000000001</v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212.85714285714286</v>
      </c>
      <c r="BN319" s="78">
        <f>IFERROR(Y319*I319/H319,"0")</f>
        <v>214.56</v>
      </c>
      <c r="BO319" s="78">
        <f>IFERROR(1/J319*(X319/H319),"0")</f>
        <v>0.36075036075036077</v>
      </c>
      <c r="BP319" s="78">
        <f>IFERROR(1/J319*(Y319/H319),"0")</f>
        <v>0.36363636363636365</v>
      </c>
    </row>
    <row r="320" spans="1:68" ht="27" customHeight="1" x14ac:dyDescent="0.25">
      <c r="A320" s="63" t="s">
        <v>511</v>
      </c>
      <c r="B320" s="63" t="s">
        <v>512</v>
      </c>
      <c r="C320" s="36">
        <v>4301031153</v>
      </c>
      <c r="D320" s="672">
        <v>4607091387230</v>
      </c>
      <c r="E320" s="67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74"/>
      <c r="R320" s="674"/>
      <c r="S320" s="674"/>
      <c r="T320" s="675"/>
      <c r="U320" s="39" t="s">
        <v>45</v>
      </c>
      <c r="V320" s="39" t="s">
        <v>45</v>
      </c>
      <c r="W320" s="40" t="s">
        <v>0</v>
      </c>
      <c r="X320" s="58">
        <v>200</v>
      </c>
      <c r="Y320" s="55">
        <f>IFERROR(IF(X320="",0,CEILING((X320/$H320),1)*$H320),"")</f>
        <v>201.60000000000002</v>
      </c>
      <c r="Z320" s="41">
        <f>IFERROR(IF(Y320=0,"",ROUNDUP(Y320/H320,0)*0.00902),"")</f>
        <v>0.43296000000000001</v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212.85714285714286</v>
      </c>
      <c r="BN320" s="78">
        <f>IFERROR(Y320*I320/H320,"0")</f>
        <v>214.56</v>
      </c>
      <c r="BO320" s="78">
        <f>IFERROR(1/J320*(X320/H320),"0")</f>
        <v>0.36075036075036077</v>
      </c>
      <c r="BP320" s="78">
        <f>IFERROR(1/J320*(Y320/H320),"0")</f>
        <v>0.36363636363636365</v>
      </c>
    </row>
    <row r="321" spans="1:68" ht="27" hidden="1" customHeight="1" x14ac:dyDescent="0.25">
      <c r="A321" s="63" t="s">
        <v>514</v>
      </c>
      <c r="B321" s="63" t="s">
        <v>515</v>
      </c>
      <c r="C321" s="36">
        <v>4301031154</v>
      </c>
      <c r="D321" s="672">
        <v>4607091387292</v>
      </c>
      <c r="E321" s="672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83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74"/>
      <c r="R321" s="674"/>
      <c r="S321" s="674"/>
      <c r="T321" s="67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517</v>
      </c>
      <c r="B322" s="63" t="s">
        <v>518</v>
      </c>
      <c r="C322" s="36">
        <v>4301031152</v>
      </c>
      <c r="D322" s="672">
        <v>4607091387285</v>
      </c>
      <c r="E322" s="672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74"/>
      <c r="R322" s="674"/>
      <c r="S322" s="674"/>
      <c r="T322" s="675"/>
      <c r="U322" s="39" t="s">
        <v>45</v>
      </c>
      <c r="V322" s="39" t="s">
        <v>45</v>
      </c>
      <c r="W322" s="40" t="s">
        <v>0</v>
      </c>
      <c r="X322" s="58">
        <v>31</v>
      </c>
      <c r="Y322" s="55">
        <f>IFERROR(IF(X322="",0,CEILING((X322/$H322),1)*$H322),"")</f>
        <v>31.5</v>
      </c>
      <c r="Z322" s="41">
        <f>IFERROR(IF(Y322=0,"",ROUNDUP(Y322/H322,0)*0.00502),"")</f>
        <v>7.5300000000000006E-2</v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32.919047619047618</v>
      </c>
      <c r="BN322" s="78">
        <f>IFERROR(Y322*I322/H322,"0")</f>
        <v>33.450000000000003</v>
      </c>
      <c r="BO322" s="78">
        <f>IFERROR(1/J322*(X322/H322),"0")</f>
        <v>6.3085063085063092E-2</v>
      </c>
      <c r="BP322" s="78">
        <f>IFERROR(1/J322*(Y322/H322),"0")</f>
        <v>6.4102564102564111E-2</v>
      </c>
    </row>
    <row r="323" spans="1:68" x14ac:dyDescent="0.2">
      <c r="A323" s="679"/>
      <c r="B323" s="679"/>
      <c r="C323" s="679"/>
      <c r="D323" s="679"/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80"/>
      <c r="P323" s="676" t="s">
        <v>40</v>
      </c>
      <c r="Q323" s="677"/>
      <c r="R323" s="677"/>
      <c r="S323" s="677"/>
      <c r="T323" s="677"/>
      <c r="U323" s="677"/>
      <c r="V323" s="678"/>
      <c r="W323" s="42" t="s">
        <v>39</v>
      </c>
      <c r="X323" s="43">
        <f>IFERROR(X319/H319,"0")+IFERROR(X320/H320,"0")+IFERROR(X321/H321,"0")+IFERROR(X322/H322,"0")</f>
        <v>110</v>
      </c>
      <c r="Y323" s="43">
        <f>IFERROR(Y319/H319,"0")+IFERROR(Y320/H320,"0")+IFERROR(Y321/H321,"0")+IFERROR(Y322/H322,"0")</f>
        <v>111</v>
      </c>
      <c r="Z323" s="43">
        <f>IFERROR(IF(Z319="",0,Z319),"0")+IFERROR(IF(Z320="",0,Z320),"0")+IFERROR(IF(Z321="",0,Z321),"0")+IFERROR(IF(Z322="",0,Z322),"0")</f>
        <v>0.94122000000000006</v>
      </c>
      <c r="AA323" s="67"/>
      <c r="AB323" s="67"/>
      <c r="AC323" s="67"/>
    </row>
    <row r="324" spans="1:68" x14ac:dyDescent="0.2">
      <c r="A324" s="679"/>
      <c r="B324" s="679"/>
      <c r="C324" s="679"/>
      <c r="D324" s="679"/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80"/>
      <c r="P324" s="676" t="s">
        <v>40</v>
      </c>
      <c r="Q324" s="677"/>
      <c r="R324" s="677"/>
      <c r="S324" s="677"/>
      <c r="T324" s="677"/>
      <c r="U324" s="677"/>
      <c r="V324" s="678"/>
      <c r="W324" s="42" t="s">
        <v>0</v>
      </c>
      <c r="X324" s="43">
        <f>IFERROR(SUM(X319:X322),"0")</f>
        <v>431</v>
      </c>
      <c r="Y324" s="43">
        <f>IFERROR(SUM(Y319:Y322),"0")</f>
        <v>434.70000000000005</v>
      </c>
      <c r="Z324" s="42"/>
      <c r="AA324" s="67"/>
      <c r="AB324" s="67"/>
      <c r="AC324" s="67"/>
    </row>
    <row r="325" spans="1:68" ht="14.25" hidden="1" customHeight="1" x14ac:dyDescent="0.25">
      <c r="A325" s="671" t="s">
        <v>85</v>
      </c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6"/>
      <c r="AB325" s="66"/>
      <c r="AC325" s="80"/>
    </row>
    <row r="326" spans="1:68" ht="27" hidden="1" customHeight="1" x14ac:dyDescent="0.25">
      <c r="A326" s="63" t="s">
        <v>519</v>
      </c>
      <c r="B326" s="63" t="s">
        <v>520</v>
      </c>
      <c r="C326" s="36">
        <v>4301051100</v>
      </c>
      <c r="D326" s="672">
        <v>4607091387766</v>
      </c>
      <c r="E326" s="672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74"/>
      <c r="R326" s="674"/>
      <c r="S326" s="674"/>
      <c r="T326" s="67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522</v>
      </c>
      <c r="B327" s="63" t="s">
        <v>523</v>
      </c>
      <c r="C327" s="36">
        <v>4301051818</v>
      </c>
      <c r="D327" s="672">
        <v>4607091387957</v>
      </c>
      <c r="E327" s="67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8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74"/>
      <c r="R327" s="674"/>
      <c r="S327" s="674"/>
      <c r="T327" s="67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525</v>
      </c>
      <c r="B328" s="63" t="s">
        <v>526</v>
      </c>
      <c r="C328" s="36">
        <v>4301051819</v>
      </c>
      <c r="D328" s="672">
        <v>4607091387964</v>
      </c>
      <c r="E328" s="672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74"/>
      <c r="R328" s="674"/>
      <c r="S328" s="674"/>
      <c r="T328" s="67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528</v>
      </c>
      <c r="B329" s="63" t="s">
        <v>529</v>
      </c>
      <c r="C329" s="36">
        <v>4301051734</v>
      </c>
      <c r="D329" s="672">
        <v>4680115884588</v>
      </c>
      <c r="E329" s="672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74"/>
      <c r="R329" s="674"/>
      <c r="S329" s="674"/>
      <c r="T329" s="675"/>
      <c r="U329" s="39" t="s">
        <v>45</v>
      </c>
      <c r="V329" s="39" t="s">
        <v>45</v>
      </c>
      <c r="W329" s="40" t="s">
        <v>0</v>
      </c>
      <c r="X329" s="58">
        <v>180</v>
      </c>
      <c r="Y329" s="55">
        <f>IFERROR(IF(X329="",0,CEILING((X329/$H329),1)*$H329),"")</f>
        <v>180</v>
      </c>
      <c r="Z329" s="41">
        <f>IFERROR(IF(Y329=0,"",ROUNDUP(Y329/H329,0)*0.00651),"")</f>
        <v>0.3906</v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194.76</v>
      </c>
      <c r="BN329" s="78">
        <f>IFERROR(Y329*I329/H329,"0")</f>
        <v>194.76</v>
      </c>
      <c r="BO329" s="78">
        <f>IFERROR(1/J329*(X329/H329),"0")</f>
        <v>0.32967032967032972</v>
      </c>
      <c r="BP329" s="78">
        <f>IFERROR(1/J329*(Y329/H329),"0")</f>
        <v>0.32967032967032972</v>
      </c>
    </row>
    <row r="330" spans="1:68" ht="27" hidden="1" customHeight="1" x14ac:dyDescent="0.25">
      <c r="A330" s="63" t="s">
        <v>531</v>
      </c>
      <c r="B330" s="63" t="s">
        <v>532</v>
      </c>
      <c r="C330" s="36">
        <v>4301051578</v>
      </c>
      <c r="D330" s="672">
        <v>4607091387513</v>
      </c>
      <c r="E330" s="672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150</v>
      </c>
      <c r="N330" s="38"/>
      <c r="O330" s="37">
        <v>40</v>
      </c>
      <c r="P330" s="8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74"/>
      <c r="R330" s="674"/>
      <c r="S330" s="674"/>
      <c r="T330" s="67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9"/>
      <c r="B331" s="679"/>
      <c r="C331" s="679"/>
      <c r="D331" s="679"/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80"/>
      <c r="P331" s="676" t="s">
        <v>40</v>
      </c>
      <c r="Q331" s="677"/>
      <c r="R331" s="677"/>
      <c r="S331" s="677"/>
      <c r="T331" s="677"/>
      <c r="U331" s="677"/>
      <c r="V331" s="678"/>
      <c r="W331" s="42" t="s">
        <v>39</v>
      </c>
      <c r="X331" s="43">
        <f>IFERROR(X326/H326,"0")+IFERROR(X327/H327,"0")+IFERROR(X328/H328,"0")+IFERROR(X329/H329,"0")+IFERROR(X330/H330,"0")</f>
        <v>60</v>
      </c>
      <c r="Y331" s="43">
        <f>IFERROR(Y326/H326,"0")+IFERROR(Y327/H327,"0")+IFERROR(Y328/H328,"0")+IFERROR(Y329/H329,"0")+IFERROR(Y330/H330,"0")</f>
        <v>60</v>
      </c>
      <c r="Z331" s="43">
        <f>IFERROR(IF(Z326="",0,Z326),"0")+IFERROR(IF(Z327="",0,Z327),"0")+IFERROR(IF(Z328="",0,Z328),"0")+IFERROR(IF(Z329="",0,Z329),"0")+IFERROR(IF(Z330="",0,Z330),"0")</f>
        <v>0.3906</v>
      </c>
      <c r="AA331" s="67"/>
      <c r="AB331" s="67"/>
      <c r="AC331" s="67"/>
    </row>
    <row r="332" spans="1:68" x14ac:dyDescent="0.2">
      <c r="A332" s="679"/>
      <c r="B332" s="679"/>
      <c r="C332" s="679"/>
      <c r="D332" s="679"/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80"/>
      <c r="P332" s="676" t="s">
        <v>40</v>
      </c>
      <c r="Q332" s="677"/>
      <c r="R332" s="677"/>
      <c r="S332" s="677"/>
      <c r="T332" s="677"/>
      <c r="U332" s="677"/>
      <c r="V332" s="678"/>
      <c r="W332" s="42" t="s">
        <v>0</v>
      </c>
      <c r="X332" s="43">
        <f>IFERROR(SUM(X326:X330),"0")</f>
        <v>180</v>
      </c>
      <c r="Y332" s="43">
        <f>IFERROR(SUM(Y326:Y330),"0")</f>
        <v>180</v>
      </c>
      <c r="Z332" s="42"/>
      <c r="AA332" s="67"/>
      <c r="AB332" s="67"/>
      <c r="AC332" s="67"/>
    </row>
    <row r="333" spans="1:68" ht="14.25" hidden="1" customHeight="1" x14ac:dyDescent="0.25">
      <c r="A333" s="671" t="s">
        <v>189</v>
      </c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6"/>
      <c r="AB333" s="66"/>
      <c r="AC333" s="80"/>
    </row>
    <row r="334" spans="1:68" ht="27" customHeight="1" x14ac:dyDescent="0.25">
      <c r="A334" s="63" t="s">
        <v>534</v>
      </c>
      <c r="B334" s="63" t="s">
        <v>535</v>
      </c>
      <c r="C334" s="36">
        <v>4301060387</v>
      </c>
      <c r="D334" s="672">
        <v>4607091380880</v>
      </c>
      <c r="E334" s="672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8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74"/>
      <c r="R334" s="674"/>
      <c r="S334" s="674"/>
      <c r="T334" s="675"/>
      <c r="U334" s="39" t="s">
        <v>45</v>
      </c>
      <c r="V334" s="39" t="s">
        <v>45</v>
      </c>
      <c r="W334" s="40" t="s">
        <v>0</v>
      </c>
      <c r="X334" s="58">
        <v>40</v>
      </c>
      <c r="Y334" s="55">
        <f>IFERROR(IF(X334="",0,CEILING((X334/$H334),1)*$H334),"")</f>
        <v>42</v>
      </c>
      <c r="Z334" s="41">
        <f>IFERROR(IF(Y334=0,"",ROUNDUP(Y334/H334,0)*0.01898),"")</f>
        <v>9.4899999999999998E-2</v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42.471428571428568</v>
      </c>
      <c r="BN334" s="78">
        <f>IFERROR(Y334*I334/H334,"0")</f>
        <v>44.594999999999999</v>
      </c>
      <c r="BO334" s="78">
        <f>IFERROR(1/J334*(X334/H334),"0")</f>
        <v>7.4404761904761904E-2</v>
      </c>
      <c r="BP334" s="78">
        <f>IFERROR(1/J334*(Y334/H334),"0")</f>
        <v>7.8125E-2</v>
      </c>
    </row>
    <row r="335" spans="1:68" ht="27" hidden="1" customHeight="1" x14ac:dyDescent="0.25">
      <c r="A335" s="63" t="s">
        <v>537</v>
      </c>
      <c r="B335" s="63" t="s">
        <v>538</v>
      </c>
      <c r="C335" s="36">
        <v>4301060406</v>
      </c>
      <c r="D335" s="672">
        <v>4607091384482</v>
      </c>
      <c r="E335" s="672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74"/>
      <c r="R335" s="674"/>
      <c r="S335" s="674"/>
      <c r="T335" s="67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16.5" customHeight="1" x14ac:dyDescent="0.25">
      <c r="A336" s="63" t="s">
        <v>540</v>
      </c>
      <c r="B336" s="63" t="s">
        <v>541</v>
      </c>
      <c r="C336" s="36">
        <v>4301060484</v>
      </c>
      <c r="D336" s="672">
        <v>4607091380897</v>
      </c>
      <c r="E336" s="672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150</v>
      </c>
      <c r="N336" s="38"/>
      <c r="O336" s="37">
        <v>30</v>
      </c>
      <c r="P336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74"/>
      <c r="R336" s="674"/>
      <c r="S336" s="674"/>
      <c r="T336" s="675"/>
      <c r="U336" s="39" t="s">
        <v>45</v>
      </c>
      <c r="V336" s="39" t="s">
        <v>45</v>
      </c>
      <c r="W336" s="40" t="s">
        <v>0</v>
      </c>
      <c r="X336" s="58">
        <v>160</v>
      </c>
      <c r="Y336" s="55">
        <f>IFERROR(IF(X336="",0,CEILING((X336/$H336),1)*$H336),"")</f>
        <v>168</v>
      </c>
      <c r="Z336" s="41">
        <f>IFERROR(IF(Y336=0,"",ROUNDUP(Y336/H336,0)*0.01898),"")</f>
        <v>0.37959999999999999</v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169.88571428571427</v>
      </c>
      <c r="BN336" s="78">
        <f>IFERROR(Y336*I336/H336,"0")</f>
        <v>178.38</v>
      </c>
      <c r="BO336" s="78">
        <f>IFERROR(1/J336*(X336/H336),"0")</f>
        <v>0.29761904761904762</v>
      </c>
      <c r="BP336" s="78">
        <f>IFERROR(1/J336*(Y336/H336),"0")</f>
        <v>0.3125</v>
      </c>
    </row>
    <row r="337" spans="1:68" x14ac:dyDescent="0.2">
      <c r="A337" s="679"/>
      <c r="B337" s="679"/>
      <c r="C337" s="679"/>
      <c r="D337" s="679"/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80"/>
      <c r="P337" s="676" t="s">
        <v>40</v>
      </c>
      <c r="Q337" s="677"/>
      <c r="R337" s="677"/>
      <c r="S337" s="677"/>
      <c r="T337" s="677"/>
      <c r="U337" s="677"/>
      <c r="V337" s="678"/>
      <c r="W337" s="42" t="s">
        <v>39</v>
      </c>
      <c r="X337" s="43">
        <f>IFERROR(X334/H334,"0")+IFERROR(X335/H335,"0")+IFERROR(X336/H336,"0")</f>
        <v>23.80952380952381</v>
      </c>
      <c r="Y337" s="43">
        <f>IFERROR(Y334/H334,"0")+IFERROR(Y335/H335,"0")+IFERROR(Y336/H336,"0")</f>
        <v>25</v>
      </c>
      <c r="Z337" s="43">
        <f>IFERROR(IF(Z334="",0,Z334),"0")+IFERROR(IF(Z335="",0,Z335),"0")+IFERROR(IF(Z336="",0,Z336),"0")</f>
        <v>0.47449999999999998</v>
      </c>
      <c r="AA337" s="67"/>
      <c r="AB337" s="67"/>
      <c r="AC337" s="67"/>
    </row>
    <row r="338" spans="1:68" x14ac:dyDescent="0.2">
      <c r="A338" s="679"/>
      <c r="B338" s="679"/>
      <c r="C338" s="679"/>
      <c r="D338" s="679"/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80"/>
      <c r="P338" s="676" t="s">
        <v>40</v>
      </c>
      <c r="Q338" s="677"/>
      <c r="R338" s="677"/>
      <c r="S338" s="677"/>
      <c r="T338" s="677"/>
      <c r="U338" s="677"/>
      <c r="V338" s="678"/>
      <c r="W338" s="42" t="s">
        <v>0</v>
      </c>
      <c r="X338" s="43">
        <f>IFERROR(SUM(X334:X336),"0")</f>
        <v>200</v>
      </c>
      <c r="Y338" s="43">
        <f>IFERROR(SUM(Y334:Y336),"0")</f>
        <v>210</v>
      </c>
      <c r="Z338" s="42"/>
      <c r="AA338" s="67"/>
      <c r="AB338" s="67"/>
      <c r="AC338" s="67"/>
    </row>
    <row r="339" spans="1:68" ht="14.25" hidden="1" customHeight="1" x14ac:dyDescent="0.25">
      <c r="A339" s="671" t="s">
        <v>105</v>
      </c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6"/>
      <c r="AB339" s="66"/>
      <c r="AC339" s="80"/>
    </row>
    <row r="340" spans="1:68" ht="27" hidden="1" customHeight="1" x14ac:dyDescent="0.25">
      <c r="A340" s="63" t="s">
        <v>543</v>
      </c>
      <c r="B340" s="63" t="s">
        <v>544</v>
      </c>
      <c r="C340" s="36">
        <v>4301032055</v>
      </c>
      <c r="D340" s="672">
        <v>4680115886476</v>
      </c>
      <c r="E340" s="672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841" t="s">
        <v>545</v>
      </c>
      <c r="Q340" s="674"/>
      <c r="R340" s="674"/>
      <c r="S340" s="674"/>
      <c r="T340" s="67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547</v>
      </c>
      <c r="B341" s="63" t="s">
        <v>548</v>
      </c>
      <c r="C341" s="36">
        <v>4301030232</v>
      </c>
      <c r="D341" s="672">
        <v>4607091388374</v>
      </c>
      <c r="E341" s="672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842" t="s">
        <v>549</v>
      </c>
      <c r="Q341" s="674"/>
      <c r="R341" s="674"/>
      <c r="S341" s="674"/>
      <c r="T341" s="67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hidden="1" customHeight="1" x14ac:dyDescent="0.25">
      <c r="A342" s="63" t="s">
        <v>551</v>
      </c>
      <c r="B342" s="63" t="s">
        <v>552</v>
      </c>
      <c r="C342" s="36">
        <v>4301032015</v>
      </c>
      <c r="D342" s="672">
        <v>4607091383102</v>
      </c>
      <c r="E342" s="672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74"/>
      <c r="R342" s="674"/>
      <c r="S342" s="674"/>
      <c r="T342" s="67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554</v>
      </c>
      <c r="B343" s="63" t="s">
        <v>555</v>
      </c>
      <c r="C343" s="36">
        <v>4301030233</v>
      </c>
      <c r="D343" s="672">
        <v>4607091388404</v>
      </c>
      <c r="E343" s="672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74"/>
      <c r="R343" s="674"/>
      <c r="S343" s="674"/>
      <c r="T343" s="67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idden="1" x14ac:dyDescent="0.2">
      <c r="A344" s="679"/>
      <c r="B344" s="679"/>
      <c r="C344" s="679"/>
      <c r="D344" s="679"/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80"/>
      <c r="P344" s="676" t="s">
        <v>40</v>
      </c>
      <c r="Q344" s="677"/>
      <c r="R344" s="677"/>
      <c r="S344" s="677"/>
      <c r="T344" s="677"/>
      <c r="U344" s="677"/>
      <c r="V344" s="678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hidden="1" x14ac:dyDescent="0.2">
      <c r="A345" s="679"/>
      <c r="B345" s="679"/>
      <c r="C345" s="679"/>
      <c r="D345" s="679"/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80"/>
      <c r="P345" s="676" t="s">
        <v>40</v>
      </c>
      <c r="Q345" s="677"/>
      <c r="R345" s="677"/>
      <c r="S345" s="677"/>
      <c r="T345" s="677"/>
      <c r="U345" s="677"/>
      <c r="V345" s="678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hidden="1" customHeight="1" x14ac:dyDescent="0.25">
      <c r="A346" s="671" t="s">
        <v>556</v>
      </c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6"/>
      <c r="AB346" s="66"/>
      <c r="AC346" s="80"/>
    </row>
    <row r="347" spans="1:68" ht="16.5" hidden="1" customHeight="1" x14ac:dyDescent="0.25">
      <c r="A347" s="63" t="s">
        <v>557</v>
      </c>
      <c r="B347" s="63" t="s">
        <v>558</v>
      </c>
      <c r="C347" s="36">
        <v>4301180007</v>
      </c>
      <c r="D347" s="672">
        <v>4680115881808</v>
      </c>
      <c r="E347" s="672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74"/>
      <c r="R347" s="674"/>
      <c r="S347" s="674"/>
      <c r="T347" s="67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hidden="1" customHeight="1" x14ac:dyDescent="0.25">
      <c r="A348" s="63" t="s">
        <v>561</v>
      </c>
      <c r="B348" s="63" t="s">
        <v>562</v>
      </c>
      <c r="C348" s="36">
        <v>4301180006</v>
      </c>
      <c r="D348" s="672">
        <v>4680115881822</v>
      </c>
      <c r="E348" s="67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74"/>
      <c r="R348" s="674"/>
      <c r="S348" s="674"/>
      <c r="T348" s="67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hidden="1" customHeight="1" x14ac:dyDescent="0.25">
      <c r="A349" s="63" t="s">
        <v>563</v>
      </c>
      <c r="B349" s="63" t="s">
        <v>564</v>
      </c>
      <c r="C349" s="36">
        <v>4301180001</v>
      </c>
      <c r="D349" s="672">
        <v>4680115880016</v>
      </c>
      <c r="E349" s="67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74"/>
      <c r="R349" s="674"/>
      <c r="S349" s="674"/>
      <c r="T349" s="67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idden="1" x14ac:dyDescent="0.2">
      <c r="A350" s="679"/>
      <c r="B350" s="679"/>
      <c r="C350" s="679"/>
      <c r="D350" s="679"/>
      <c r="E350" s="679"/>
      <c r="F350" s="679"/>
      <c r="G350" s="679"/>
      <c r="H350" s="679"/>
      <c r="I350" s="679"/>
      <c r="J350" s="679"/>
      <c r="K350" s="679"/>
      <c r="L350" s="679"/>
      <c r="M350" s="679"/>
      <c r="N350" s="679"/>
      <c r="O350" s="680"/>
      <c r="P350" s="676" t="s">
        <v>40</v>
      </c>
      <c r="Q350" s="677"/>
      <c r="R350" s="677"/>
      <c r="S350" s="677"/>
      <c r="T350" s="677"/>
      <c r="U350" s="677"/>
      <c r="V350" s="678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hidden="1" x14ac:dyDescent="0.2">
      <c r="A351" s="679"/>
      <c r="B351" s="679"/>
      <c r="C351" s="679"/>
      <c r="D351" s="679"/>
      <c r="E351" s="679"/>
      <c r="F351" s="679"/>
      <c r="G351" s="679"/>
      <c r="H351" s="679"/>
      <c r="I351" s="679"/>
      <c r="J351" s="679"/>
      <c r="K351" s="679"/>
      <c r="L351" s="679"/>
      <c r="M351" s="679"/>
      <c r="N351" s="679"/>
      <c r="O351" s="680"/>
      <c r="P351" s="676" t="s">
        <v>40</v>
      </c>
      <c r="Q351" s="677"/>
      <c r="R351" s="677"/>
      <c r="S351" s="677"/>
      <c r="T351" s="677"/>
      <c r="U351" s="677"/>
      <c r="V351" s="678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hidden="1" customHeight="1" x14ac:dyDescent="0.25">
      <c r="A352" s="670" t="s">
        <v>565</v>
      </c>
      <c r="B352" s="670"/>
      <c r="C352" s="670"/>
      <c r="D352" s="670"/>
      <c r="E352" s="670"/>
      <c r="F352" s="670"/>
      <c r="G352" s="670"/>
      <c r="H352" s="670"/>
      <c r="I352" s="670"/>
      <c r="J352" s="670"/>
      <c r="K352" s="670"/>
      <c r="L352" s="670"/>
      <c r="M352" s="670"/>
      <c r="N352" s="670"/>
      <c r="O352" s="670"/>
      <c r="P352" s="670"/>
      <c r="Q352" s="670"/>
      <c r="R352" s="670"/>
      <c r="S352" s="670"/>
      <c r="T352" s="670"/>
      <c r="U352" s="670"/>
      <c r="V352" s="670"/>
      <c r="W352" s="670"/>
      <c r="X352" s="670"/>
      <c r="Y352" s="670"/>
      <c r="Z352" s="670"/>
      <c r="AA352" s="65"/>
      <c r="AB352" s="65"/>
      <c r="AC352" s="79"/>
    </row>
    <row r="353" spans="1:68" ht="14.25" hidden="1" customHeight="1" x14ac:dyDescent="0.25">
      <c r="A353" s="671" t="s">
        <v>78</v>
      </c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6"/>
      <c r="AB353" s="66"/>
      <c r="AC353" s="80"/>
    </row>
    <row r="354" spans="1:68" ht="27" hidden="1" customHeight="1" x14ac:dyDescent="0.25">
      <c r="A354" s="63" t="s">
        <v>566</v>
      </c>
      <c r="B354" s="63" t="s">
        <v>567</v>
      </c>
      <c r="C354" s="36">
        <v>4301031066</v>
      </c>
      <c r="D354" s="672">
        <v>4607091383836</v>
      </c>
      <c r="E354" s="672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74"/>
      <c r="R354" s="674"/>
      <c r="S354" s="674"/>
      <c r="T354" s="67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idden="1" x14ac:dyDescent="0.2">
      <c r="A355" s="679"/>
      <c r="B355" s="679"/>
      <c r="C355" s="679"/>
      <c r="D355" s="679"/>
      <c r="E355" s="679"/>
      <c r="F355" s="679"/>
      <c r="G355" s="679"/>
      <c r="H355" s="679"/>
      <c r="I355" s="679"/>
      <c r="J355" s="679"/>
      <c r="K355" s="679"/>
      <c r="L355" s="679"/>
      <c r="M355" s="679"/>
      <c r="N355" s="679"/>
      <c r="O355" s="680"/>
      <c r="P355" s="676" t="s">
        <v>40</v>
      </c>
      <c r="Q355" s="677"/>
      <c r="R355" s="677"/>
      <c r="S355" s="677"/>
      <c r="T355" s="677"/>
      <c r="U355" s="677"/>
      <c r="V355" s="678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hidden="1" x14ac:dyDescent="0.2">
      <c r="A356" s="679"/>
      <c r="B356" s="679"/>
      <c r="C356" s="679"/>
      <c r="D356" s="679"/>
      <c r="E356" s="679"/>
      <c r="F356" s="679"/>
      <c r="G356" s="679"/>
      <c r="H356" s="679"/>
      <c r="I356" s="679"/>
      <c r="J356" s="679"/>
      <c r="K356" s="679"/>
      <c r="L356" s="679"/>
      <c r="M356" s="679"/>
      <c r="N356" s="679"/>
      <c r="O356" s="680"/>
      <c r="P356" s="676" t="s">
        <v>40</v>
      </c>
      <c r="Q356" s="677"/>
      <c r="R356" s="677"/>
      <c r="S356" s="677"/>
      <c r="T356" s="677"/>
      <c r="U356" s="677"/>
      <c r="V356" s="678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hidden="1" customHeight="1" x14ac:dyDescent="0.25">
      <c r="A357" s="671" t="s">
        <v>85</v>
      </c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4301051489</v>
      </c>
      <c r="D358" s="672">
        <v>4607091387919</v>
      </c>
      <c r="E358" s="672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150</v>
      </c>
      <c r="N358" s="38"/>
      <c r="O358" s="37">
        <v>45</v>
      </c>
      <c r="P358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74"/>
      <c r="R358" s="674"/>
      <c r="S358" s="674"/>
      <c r="T358" s="675"/>
      <c r="U358" s="39" t="s">
        <v>45</v>
      </c>
      <c r="V358" s="39" t="s">
        <v>45</v>
      </c>
      <c r="W358" s="40" t="s">
        <v>0</v>
      </c>
      <c r="X358" s="58">
        <v>300</v>
      </c>
      <c r="Y358" s="55">
        <f>IFERROR(IF(X358="",0,CEILING((X358/$H358),1)*$H358),"")</f>
        <v>307.8</v>
      </c>
      <c r="Z358" s="41">
        <f>IFERROR(IF(Y358=0,"",ROUNDUP(Y358/H358,0)*0.01898),"")</f>
        <v>0.72123999999999999</v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319.22222222222223</v>
      </c>
      <c r="BN358" s="78">
        <f>IFERROR(Y358*I358/H358,"0")</f>
        <v>327.52199999999999</v>
      </c>
      <c r="BO358" s="78">
        <f>IFERROR(1/J358*(X358/H358),"0")</f>
        <v>0.57870370370370372</v>
      </c>
      <c r="BP358" s="78">
        <f>IFERROR(1/J358*(Y358/H358),"0")</f>
        <v>0.59375</v>
      </c>
    </row>
    <row r="359" spans="1:68" ht="27" customHeight="1" x14ac:dyDescent="0.25">
      <c r="A359" s="63" t="s">
        <v>572</v>
      </c>
      <c r="B359" s="63" t="s">
        <v>573</v>
      </c>
      <c r="C359" s="36">
        <v>4301051461</v>
      </c>
      <c r="D359" s="672">
        <v>4680115883604</v>
      </c>
      <c r="E359" s="672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8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74"/>
      <c r="R359" s="674"/>
      <c r="S359" s="674"/>
      <c r="T359" s="675"/>
      <c r="U359" s="39" t="s">
        <v>45</v>
      </c>
      <c r="V359" s="39" t="s">
        <v>45</v>
      </c>
      <c r="W359" s="40" t="s">
        <v>0</v>
      </c>
      <c r="X359" s="58">
        <v>70</v>
      </c>
      <c r="Y359" s="55">
        <f>IFERROR(IF(X359="",0,CEILING((X359/$H359),1)*$H359),"")</f>
        <v>71.400000000000006</v>
      </c>
      <c r="Z359" s="41">
        <f>IFERROR(IF(Y359=0,"",ROUNDUP(Y359/H359,0)*0.00651),"")</f>
        <v>0.22134000000000001</v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78.399999999999991</v>
      </c>
      <c r="BN359" s="78">
        <f>IFERROR(Y359*I359/H359,"0")</f>
        <v>79.968000000000004</v>
      </c>
      <c r="BO359" s="78">
        <f>IFERROR(1/J359*(X359/H359),"0")</f>
        <v>0.18315018315018314</v>
      </c>
      <c r="BP359" s="78">
        <f>IFERROR(1/J359*(Y359/H359),"0")</f>
        <v>0.18681318681318682</v>
      </c>
    </row>
    <row r="360" spans="1:68" ht="27" customHeight="1" x14ac:dyDescent="0.25">
      <c r="A360" s="63" t="s">
        <v>575</v>
      </c>
      <c r="B360" s="63" t="s">
        <v>576</v>
      </c>
      <c r="C360" s="36">
        <v>4301051864</v>
      </c>
      <c r="D360" s="672">
        <v>4680115883567</v>
      </c>
      <c r="E360" s="672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150</v>
      </c>
      <c r="N360" s="38"/>
      <c r="O360" s="37">
        <v>40</v>
      </c>
      <c r="P360" s="8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74"/>
      <c r="R360" s="674"/>
      <c r="S360" s="674"/>
      <c r="T360" s="675"/>
      <c r="U360" s="39" t="s">
        <v>45</v>
      </c>
      <c r="V360" s="39" t="s">
        <v>45</v>
      </c>
      <c r="W360" s="40" t="s">
        <v>0</v>
      </c>
      <c r="X360" s="58">
        <v>70</v>
      </c>
      <c r="Y360" s="55">
        <f>IFERROR(IF(X360="",0,CEILING((X360/$H360),1)*$H360),"")</f>
        <v>71.400000000000006</v>
      </c>
      <c r="Z360" s="41">
        <f>IFERROR(IF(Y360=0,"",ROUNDUP(Y360/H360,0)*0.00651),"")</f>
        <v>0.22134000000000001</v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77.999999999999986</v>
      </c>
      <c r="BN360" s="78">
        <f>IFERROR(Y360*I360/H360,"0")</f>
        <v>79.559999999999988</v>
      </c>
      <c r="BO360" s="78">
        <f>IFERROR(1/J360*(X360/H360),"0")</f>
        <v>0.18315018315018314</v>
      </c>
      <c r="BP360" s="78">
        <f>IFERROR(1/J360*(Y360/H360),"0")</f>
        <v>0.18681318681318682</v>
      </c>
    </row>
    <row r="361" spans="1:68" x14ac:dyDescent="0.2">
      <c r="A361" s="679"/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80"/>
      <c r="P361" s="676" t="s">
        <v>40</v>
      </c>
      <c r="Q361" s="677"/>
      <c r="R361" s="677"/>
      <c r="S361" s="677"/>
      <c r="T361" s="677"/>
      <c r="U361" s="677"/>
      <c r="V361" s="678"/>
      <c r="W361" s="42" t="s">
        <v>39</v>
      </c>
      <c r="X361" s="43">
        <f>IFERROR(X358/H358,"0")+IFERROR(X359/H359,"0")+IFERROR(X360/H360,"0")</f>
        <v>103.7037037037037</v>
      </c>
      <c r="Y361" s="43">
        <f>IFERROR(Y358/H358,"0")+IFERROR(Y359/H359,"0")+IFERROR(Y360/H360,"0")</f>
        <v>106</v>
      </c>
      <c r="Z361" s="43">
        <f>IFERROR(IF(Z358="",0,Z358),"0")+IFERROR(IF(Z359="",0,Z359),"0")+IFERROR(IF(Z360="",0,Z360),"0")</f>
        <v>1.1639200000000001</v>
      </c>
      <c r="AA361" s="67"/>
      <c r="AB361" s="67"/>
      <c r="AC361" s="67"/>
    </row>
    <row r="362" spans="1:68" x14ac:dyDescent="0.2">
      <c r="A362" s="679"/>
      <c r="B362" s="679"/>
      <c r="C362" s="679"/>
      <c r="D362" s="679"/>
      <c r="E362" s="679"/>
      <c r="F362" s="679"/>
      <c r="G362" s="679"/>
      <c r="H362" s="679"/>
      <c r="I362" s="679"/>
      <c r="J362" s="679"/>
      <c r="K362" s="679"/>
      <c r="L362" s="679"/>
      <c r="M362" s="679"/>
      <c r="N362" s="679"/>
      <c r="O362" s="680"/>
      <c r="P362" s="676" t="s">
        <v>40</v>
      </c>
      <c r="Q362" s="677"/>
      <c r="R362" s="677"/>
      <c r="S362" s="677"/>
      <c r="T362" s="677"/>
      <c r="U362" s="677"/>
      <c r="V362" s="678"/>
      <c r="W362" s="42" t="s">
        <v>0</v>
      </c>
      <c r="X362" s="43">
        <f>IFERROR(SUM(X358:X360),"0")</f>
        <v>440</v>
      </c>
      <c r="Y362" s="43">
        <f>IFERROR(SUM(Y358:Y360),"0")</f>
        <v>450.6</v>
      </c>
      <c r="Z362" s="42"/>
      <c r="AA362" s="67"/>
      <c r="AB362" s="67"/>
      <c r="AC362" s="67"/>
    </row>
    <row r="363" spans="1:68" ht="27.75" hidden="1" customHeight="1" x14ac:dyDescent="0.2">
      <c r="A363" s="669" t="s">
        <v>578</v>
      </c>
      <c r="B363" s="669"/>
      <c r="C363" s="669"/>
      <c r="D363" s="669"/>
      <c r="E363" s="669"/>
      <c r="F363" s="669"/>
      <c r="G363" s="669"/>
      <c r="H363" s="669"/>
      <c r="I363" s="669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54"/>
      <c r="AB363" s="54"/>
      <c r="AC363" s="54"/>
    </row>
    <row r="364" spans="1:68" ht="16.5" hidden="1" customHeight="1" x14ac:dyDescent="0.25">
      <c r="A364" s="670" t="s">
        <v>579</v>
      </c>
      <c r="B364" s="670"/>
      <c r="C364" s="670"/>
      <c r="D364" s="670"/>
      <c r="E364" s="670"/>
      <c r="F364" s="670"/>
      <c r="G364" s="670"/>
      <c r="H364" s="670"/>
      <c r="I364" s="670"/>
      <c r="J364" s="670"/>
      <c r="K364" s="670"/>
      <c r="L364" s="670"/>
      <c r="M364" s="670"/>
      <c r="N364" s="670"/>
      <c r="O364" s="670"/>
      <c r="P364" s="670"/>
      <c r="Q364" s="670"/>
      <c r="R364" s="670"/>
      <c r="S364" s="670"/>
      <c r="T364" s="670"/>
      <c r="U364" s="670"/>
      <c r="V364" s="670"/>
      <c r="W364" s="670"/>
      <c r="X364" s="670"/>
      <c r="Y364" s="670"/>
      <c r="Z364" s="670"/>
      <c r="AA364" s="65"/>
      <c r="AB364" s="65"/>
      <c r="AC364" s="79"/>
    </row>
    <row r="365" spans="1:68" ht="14.25" hidden="1" customHeight="1" x14ac:dyDescent="0.25">
      <c r="A365" s="671" t="s">
        <v>113</v>
      </c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6"/>
      <c r="AB365" s="66"/>
      <c r="AC365" s="80"/>
    </row>
    <row r="366" spans="1:68" ht="37.5" hidden="1" customHeight="1" x14ac:dyDescent="0.25">
      <c r="A366" s="63" t="s">
        <v>580</v>
      </c>
      <c r="B366" s="63" t="s">
        <v>581</v>
      </c>
      <c r="C366" s="36">
        <v>4301011869</v>
      </c>
      <c r="D366" s="672">
        <v>4680115884847</v>
      </c>
      <c r="E366" s="672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140</v>
      </c>
      <c r="M366" s="38" t="s">
        <v>83</v>
      </c>
      <c r="N366" s="38"/>
      <c r="O366" s="37">
        <v>60</v>
      </c>
      <c r="P366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74"/>
      <c r="R366" s="674"/>
      <c r="S366" s="674"/>
      <c r="T366" s="67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141</v>
      </c>
      <c r="AK366" s="84">
        <v>720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 x14ac:dyDescent="0.25">
      <c r="A367" s="63" t="s">
        <v>583</v>
      </c>
      <c r="B367" s="63" t="s">
        <v>584</v>
      </c>
      <c r="C367" s="36">
        <v>4301011870</v>
      </c>
      <c r="D367" s="672">
        <v>4680115884854</v>
      </c>
      <c r="E367" s="67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140</v>
      </c>
      <c r="M367" s="38" t="s">
        <v>83</v>
      </c>
      <c r="N367" s="38"/>
      <c r="O367" s="37">
        <v>60</v>
      </c>
      <c r="P367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74"/>
      <c r="R367" s="674"/>
      <c r="S367" s="674"/>
      <c r="T367" s="675"/>
      <c r="U367" s="39" t="s">
        <v>45</v>
      </c>
      <c r="V367" s="39" t="s">
        <v>45</v>
      </c>
      <c r="W367" s="40" t="s">
        <v>0</v>
      </c>
      <c r="X367" s="58">
        <v>1440</v>
      </c>
      <c r="Y367" s="55">
        <f t="shared" si="57"/>
        <v>1440</v>
      </c>
      <c r="Z367" s="41">
        <f>IFERROR(IF(Y367=0,"",ROUNDUP(Y367/H367,0)*0.02175),"")</f>
        <v>2.0880000000000001</v>
      </c>
      <c r="AA367" s="68" t="s">
        <v>45</v>
      </c>
      <c r="AB367" s="69" t="s">
        <v>45</v>
      </c>
      <c r="AC367" s="432" t="s">
        <v>585</v>
      </c>
      <c r="AG367" s="78"/>
      <c r="AJ367" s="84" t="s">
        <v>141</v>
      </c>
      <c r="AK367" s="84">
        <v>720</v>
      </c>
      <c r="BB367" s="433" t="s">
        <v>66</v>
      </c>
      <c r="BM367" s="78">
        <f t="shared" si="58"/>
        <v>1486.0800000000002</v>
      </c>
      <c r="BN367" s="78">
        <f t="shared" si="59"/>
        <v>1486.0800000000002</v>
      </c>
      <c r="BO367" s="78">
        <f t="shared" si="60"/>
        <v>2</v>
      </c>
      <c r="BP367" s="78">
        <f t="shared" si="61"/>
        <v>2</v>
      </c>
    </row>
    <row r="368" spans="1:68" ht="37.5" hidden="1" customHeight="1" x14ac:dyDescent="0.25">
      <c r="A368" s="63" t="s">
        <v>586</v>
      </c>
      <c r="B368" s="63" t="s">
        <v>587</v>
      </c>
      <c r="C368" s="36">
        <v>4301011867</v>
      </c>
      <c r="D368" s="672">
        <v>4680115884830</v>
      </c>
      <c r="E368" s="67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140</v>
      </c>
      <c r="M368" s="38" t="s">
        <v>83</v>
      </c>
      <c r="N368" s="38"/>
      <c r="O368" s="37">
        <v>60</v>
      </c>
      <c r="P368" s="8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74"/>
      <c r="R368" s="674"/>
      <c r="S368" s="674"/>
      <c r="T368" s="67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141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hidden="1" customHeight="1" x14ac:dyDescent="0.25">
      <c r="A369" s="63" t="s">
        <v>589</v>
      </c>
      <c r="B369" s="63" t="s">
        <v>590</v>
      </c>
      <c r="C369" s="36">
        <v>4301011832</v>
      </c>
      <c r="D369" s="672">
        <v>4607091383997</v>
      </c>
      <c r="E369" s="67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150</v>
      </c>
      <c r="N369" s="38"/>
      <c r="O369" s="37">
        <v>60</v>
      </c>
      <c r="P369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74"/>
      <c r="R369" s="674"/>
      <c r="S369" s="674"/>
      <c r="T369" s="67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hidden="1" customHeight="1" x14ac:dyDescent="0.25">
      <c r="A370" s="63" t="s">
        <v>592</v>
      </c>
      <c r="B370" s="63" t="s">
        <v>593</v>
      </c>
      <c r="C370" s="36">
        <v>4301011433</v>
      </c>
      <c r="D370" s="672">
        <v>4680115882638</v>
      </c>
      <c r="E370" s="67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74"/>
      <c r="R370" s="674"/>
      <c r="S370" s="674"/>
      <c r="T370" s="67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4301011952</v>
      </c>
      <c r="D371" s="672">
        <v>4680115884922</v>
      </c>
      <c r="E371" s="672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74"/>
      <c r="R371" s="674"/>
      <c r="S371" s="674"/>
      <c r="T371" s="675"/>
      <c r="U371" s="39" t="s">
        <v>45</v>
      </c>
      <c r="V371" s="39" t="s">
        <v>45</v>
      </c>
      <c r="W371" s="40" t="s">
        <v>0</v>
      </c>
      <c r="X371" s="58">
        <v>50</v>
      </c>
      <c r="Y371" s="55">
        <f t="shared" si="57"/>
        <v>50</v>
      </c>
      <c r="Z371" s="41">
        <f>IFERROR(IF(Y371=0,"",ROUNDUP(Y371/H371,0)*0.00902),"")</f>
        <v>9.0200000000000002E-2</v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52.1</v>
      </c>
      <c r="BN371" s="78">
        <f t="shared" si="59"/>
        <v>52.1</v>
      </c>
      <c r="BO371" s="78">
        <f t="shared" si="60"/>
        <v>7.575757575757576E-2</v>
      </c>
      <c r="BP371" s="78">
        <f t="shared" si="61"/>
        <v>7.575757575757576E-2</v>
      </c>
    </row>
    <row r="372" spans="1:68" ht="37.5" hidden="1" customHeight="1" x14ac:dyDescent="0.25">
      <c r="A372" s="63" t="s">
        <v>597</v>
      </c>
      <c r="B372" s="63" t="s">
        <v>598</v>
      </c>
      <c r="C372" s="36">
        <v>4301011868</v>
      </c>
      <c r="D372" s="672">
        <v>4680115884861</v>
      </c>
      <c r="E372" s="67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74"/>
      <c r="R372" s="674"/>
      <c r="S372" s="674"/>
      <c r="T372" s="67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79"/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80"/>
      <c r="P373" s="676" t="s">
        <v>40</v>
      </c>
      <c r="Q373" s="677"/>
      <c r="R373" s="677"/>
      <c r="S373" s="677"/>
      <c r="T373" s="677"/>
      <c r="U373" s="677"/>
      <c r="V373" s="678"/>
      <c r="W373" s="42" t="s">
        <v>39</v>
      </c>
      <c r="X373" s="43">
        <f>IFERROR(X366/H366,"0")+IFERROR(X367/H367,"0")+IFERROR(X368/H368,"0")+IFERROR(X369/H369,"0")+IFERROR(X370/H370,"0")+IFERROR(X371/H371,"0")+IFERROR(X372/H372,"0")</f>
        <v>106</v>
      </c>
      <c r="Y373" s="43">
        <f>IFERROR(Y366/H366,"0")+IFERROR(Y367/H367,"0")+IFERROR(Y368/H368,"0")+IFERROR(Y369/H369,"0")+IFERROR(Y370/H370,"0")+IFERROR(Y371/H371,"0")+IFERROR(Y372/H372,"0")</f>
        <v>106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2.1781999999999999</v>
      </c>
      <c r="AA373" s="67"/>
      <c r="AB373" s="67"/>
      <c r="AC373" s="67"/>
    </row>
    <row r="374" spans="1:68" x14ac:dyDescent="0.2">
      <c r="A374" s="679"/>
      <c r="B374" s="679"/>
      <c r="C374" s="679"/>
      <c r="D374" s="679"/>
      <c r="E374" s="679"/>
      <c r="F374" s="679"/>
      <c r="G374" s="679"/>
      <c r="H374" s="679"/>
      <c r="I374" s="679"/>
      <c r="J374" s="679"/>
      <c r="K374" s="679"/>
      <c r="L374" s="679"/>
      <c r="M374" s="679"/>
      <c r="N374" s="679"/>
      <c r="O374" s="680"/>
      <c r="P374" s="676" t="s">
        <v>40</v>
      </c>
      <c r="Q374" s="677"/>
      <c r="R374" s="677"/>
      <c r="S374" s="677"/>
      <c r="T374" s="677"/>
      <c r="U374" s="677"/>
      <c r="V374" s="678"/>
      <c r="W374" s="42" t="s">
        <v>0</v>
      </c>
      <c r="X374" s="43">
        <f>IFERROR(SUM(X366:X372),"0")</f>
        <v>1490</v>
      </c>
      <c r="Y374" s="43">
        <f>IFERROR(SUM(Y366:Y372),"0")</f>
        <v>1490</v>
      </c>
      <c r="Z374" s="42"/>
      <c r="AA374" s="67"/>
      <c r="AB374" s="67"/>
      <c r="AC374" s="67"/>
    </row>
    <row r="375" spans="1:68" ht="14.25" hidden="1" customHeight="1" x14ac:dyDescent="0.25">
      <c r="A375" s="671" t="s">
        <v>154</v>
      </c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6"/>
      <c r="AB375" s="66"/>
      <c r="AC375" s="80"/>
    </row>
    <row r="376" spans="1:68" ht="27" customHeight="1" x14ac:dyDescent="0.25">
      <c r="A376" s="63" t="s">
        <v>599</v>
      </c>
      <c r="B376" s="63" t="s">
        <v>600</v>
      </c>
      <c r="C376" s="36">
        <v>4301020178</v>
      </c>
      <c r="D376" s="672">
        <v>4607091383980</v>
      </c>
      <c r="E376" s="672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140</v>
      </c>
      <c r="M376" s="38" t="s">
        <v>117</v>
      </c>
      <c r="N376" s="38"/>
      <c r="O376" s="37">
        <v>50</v>
      </c>
      <c r="P37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74"/>
      <c r="R376" s="674"/>
      <c r="S376" s="674"/>
      <c r="T376" s="675"/>
      <c r="U376" s="39" t="s">
        <v>45</v>
      </c>
      <c r="V376" s="39" t="s">
        <v>45</v>
      </c>
      <c r="W376" s="40" t="s">
        <v>0</v>
      </c>
      <c r="X376" s="58">
        <v>5760</v>
      </c>
      <c r="Y376" s="55">
        <f>IFERROR(IF(X376="",0,CEILING((X376/$H376),1)*$H376),"")</f>
        <v>5760</v>
      </c>
      <c r="Z376" s="41">
        <f>IFERROR(IF(Y376=0,"",ROUNDUP(Y376/H376,0)*0.02175),"")</f>
        <v>8.3520000000000003</v>
      </c>
      <c r="AA376" s="68" t="s">
        <v>45</v>
      </c>
      <c r="AB376" s="69" t="s">
        <v>45</v>
      </c>
      <c r="AC376" s="444" t="s">
        <v>601</v>
      </c>
      <c r="AG376" s="78"/>
      <c r="AJ376" s="84" t="s">
        <v>141</v>
      </c>
      <c r="AK376" s="84">
        <v>720</v>
      </c>
      <c r="BB376" s="445" t="s">
        <v>66</v>
      </c>
      <c r="BM376" s="78">
        <f>IFERROR(X376*I376/H376,"0")</f>
        <v>5944.3200000000006</v>
      </c>
      <c r="BN376" s="78">
        <f>IFERROR(Y376*I376/H376,"0")</f>
        <v>5944.3200000000006</v>
      </c>
      <c r="BO376" s="78">
        <f>IFERROR(1/J376*(X376/H376),"0")</f>
        <v>8</v>
      </c>
      <c r="BP376" s="78">
        <f>IFERROR(1/J376*(Y376/H376),"0")</f>
        <v>8</v>
      </c>
    </row>
    <row r="377" spans="1:68" ht="16.5" hidden="1" customHeight="1" x14ac:dyDescent="0.25">
      <c r="A377" s="63" t="s">
        <v>602</v>
      </c>
      <c r="B377" s="63" t="s">
        <v>603</v>
      </c>
      <c r="C377" s="36">
        <v>4301020179</v>
      </c>
      <c r="D377" s="672">
        <v>4607091384178</v>
      </c>
      <c r="E377" s="672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8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74"/>
      <c r="R377" s="674"/>
      <c r="S377" s="674"/>
      <c r="T377" s="67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79"/>
      <c r="B378" s="679"/>
      <c r="C378" s="679"/>
      <c r="D378" s="679"/>
      <c r="E378" s="679"/>
      <c r="F378" s="679"/>
      <c r="G378" s="679"/>
      <c r="H378" s="679"/>
      <c r="I378" s="679"/>
      <c r="J378" s="679"/>
      <c r="K378" s="679"/>
      <c r="L378" s="679"/>
      <c r="M378" s="679"/>
      <c r="N378" s="679"/>
      <c r="O378" s="680"/>
      <c r="P378" s="676" t="s">
        <v>40</v>
      </c>
      <c r="Q378" s="677"/>
      <c r="R378" s="677"/>
      <c r="S378" s="677"/>
      <c r="T378" s="677"/>
      <c r="U378" s="677"/>
      <c r="V378" s="678"/>
      <c r="W378" s="42" t="s">
        <v>39</v>
      </c>
      <c r="X378" s="43">
        <f>IFERROR(X376/H376,"0")+IFERROR(X377/H377,"0")</f>
        <v>384</v>
      </c>
      <c r="Y378" s="43">
        <f>IFERROR(Y376/H376,"0")+IFERROR(Y377/H377,"0")</f>
        <v>384</v>
      </c>
      <c r="Z378" s="43">
        <f>IFERROR(IF(Z376="",0,Z376),"0")+IFERROR(IF(Z377="",0,Z377),"0")</f>
        <v>8.3520000000000003</v>
      </c>
      <c r="AA378" s="67"/>
      <c r="AB378" s="67"/>
      <c r="AC378" s="67"/>
    </row>
    <row r="379" spans="1:68" x14ac:dyDescent="0.2">
      <c r="A379" s="679"/>
      <c r="B379" s="679"/>
      <c r="C379" s="679"/>
      <c r="D379" s="679"/>
      <c r="E379" s="679"/>
      <c r="F379" s="679"/>
      <c r="G379" s="679"/>
      <c r="H379" s="679"/>
      <c r="I379" s="679"/>
      <c r="J379" s="679"/>
      <c r="K379" s="679"/>
      <c r="L379" s="679"/>
      <c r="M379" s="679"/>
      <c r="N379" s="679"/>
      <c r="O379" s="680"/>
      <c r="P379" s="676" t="s">
        <v>40</v>
      </c>
      <c r="Q379" s="677"/>
      <c r="R379" s="677"/>
      <c r="S379" s="677"/>
      <c r="T379" s="677"/>
      <c r="U379" s="677"/>
      <c r="V379" s="678"/>
      <c r="W379" s="42" t="s">
        <v>0</v>
      </c>
      <c r="X379" s="43">
        <f>IFERROR(SUM(X376:X377),"0")</f>
        <v>5760</v>
      </c>
      <c r="Y379" s="43">
        <f>IFERROR(SUM(Y376:Y377),"0")</f>
        <v>5760</v>
      </c>
      <c r="Z379" s="42"/>
      <c r="AA379" s="67"/>
      <c r="AB379" s="67"/>
      <c r="AC379" s="67"/>
    </row>
    <row r="380" spans="1:68" ht="14.25" hidden="1" customHeight="1" x14ac:dyDescent="0.25">
      <c r="A380" s="671" t="s">
        <v>85</v>
      </c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6"/>
      <c r="AB380" s="66"/>
      <c r="AC380" s="80"/>
    </row>
    <row r="381" spans="1:68" ht="27" customHeight="1" x14ac:dyDescent="0.25">
      <c r="A381" s="63" t="s">
        <v>604</v>
      </c>
      <c r="B381" s="63" t="s">
        <v>605</v>
      </c>
      <c r="C381" s="36">
        <v>4301051903</v>
      </c>
      <c r="D381" s="672">
        <v>4607091383928</v>
      </c>
      <c r="E381" s="672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74"/>
      <c r="R381" s="674"/>
      <c r="S381" s="674"/>
      <c r="T381" s="675"/>
      <c r="U381" s="39" t="s">
        <v>45</v>
      </c>
      <c r="V381" s="39" t="s">
        <v>45</v>
      </c>
      <c r="W381" s="40" t="s">
        <v>0</v>
      </c>
      <c r="X381" s="58">
        <v>900</v>
      </c>
      <c r="Y381" s="55">
        <f>IFERROR(IF(X381="",0,CEILING((X381/$H381),1)*$H381),"")</f>
        <v>900</v>
      </c>
      <c r="Z381" s="41">
        <f>IFERROR(IF(Y381=0,"",ROUNDUP(Y381/H381,0)*0.01898),"")</f>
        <v>1.8980000000000001</v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952.5</v>
      </c>
      <c r="BN381" s="78">
        <f>IFERROR(Y381*I381/H381,"0")</f>
        <v>952.5</v>
      </c>
      <c r="BO381" s="78">
        <f>IFERROR(1/J381*(X381/H381),"0")</f>
        <v>1.5625</v>
      </c>
      <c r="BP381" s="78">
        <f>IFERROR(1/J381*(Y381/H381),"0")</f>
        <v>1.5625</v>
      </c>
    </row>
    <row r="382" spans="1:68" ht="27" customHeight="1" x14ac:dyDescent="0.25">
      <c r="A382" s="63" t="s">
        <v>607</v>
      </c>
      <c r="B382" s="63" t="s">
        <v>608</v>
      </c>
      <c r="C382" s="36">
        <v>4301051897</v>
      </c>
      <c r="D382" s="672">
        <v>4607091384260</v>
      </c>
      <c r="E382" s="672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8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74"/>
      <c r="R382" s="674"/>
      <c r="S382" s="674"/>
      <c r="T382" s="675"/>
      <c r="U382" s="39" t="s">
        <v>45</v>
      </c>
      <c r="V382" s="39" t="s">
        <v>45</v>
      </c>
      <c r="W382" s="40" t="s">
        <v>0</v>
      </c>
      <c r="X382" s="58">
        <v>135</v>
      </c>
      <c r="Y382" s="55">
        <f>IFERROR(IF(X382="",0,CEILING((X382/$H382),1)*$H382),"")</f>
        <v>135</v>
      </c>
      <c r="Z382" s="41">
        <f>IFERROR(IF(Y382=0,"",ROUNDUP(Y382/H382,0)*0.01898),"")</f>
        <v>0.28470000000000001</v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142.785</v>
      </c>
      <c r="BN382" s="78">
        <f>IFERROR(Y382*I382/H382,"0")</f>
        <v>142.785</v>
      </c>
      <c r="BO382" s="78">
        <f>IFERROR(1/J382*(X382/H382),"0")</f>
        <v>0.234375</v>
      </c>
      <c r="BP382" s="78">
        <f>IFERROR(1/J382*(Y382/H382),"0")</f>
        <v>0.234375</v>
      </c>
    </row>
    <row r="383" spans="1:68" x14ac:dyDescent="0.2">
      <c r="A383" s="679"/>
      <c r="B383" s="679"/>
      <c r="C383" s="679"/>
      <c r="D383" s="679"/>
      <c r="E383" s="679"/>
      <c r="F383" s="679"/>
      <c r="G383" s="679"/>
      <c r="H383" s="679"/>
      <c r="I383" s="679"/>
      <c r="J383" s="679"/>
      <c r="K383" s="679"/>
      <c r="L383" s="679"/>
      <c r="M383" s="679"/>
      <c r="N383" s="679"/>
      <c r="O383" s="680"/>
      <c r="P383" s="676" t="s">
        <v>40</v>
      </c>
      <c r="Q383" s="677"/>
      <c r="R383" s="677"/>
      <c r="S383" s="677"/>
      <c r="T383" s="677"/>
      <c r="U383" s="677"/>
      <c r="V383" s="678"/>
      <c r="W383" s="42" t="s">
        <v>39</v>
      </c>
      <c r="X383" s="43">
        <f>IFERROR(X381/H381,"0")+IFERROR(X382/H382,"0")</f>
        <v>115</v>
      </c>
      <c r="Y383" s="43">
        <f>IFERROR(Y381/H381,"0")+IFERROR(Y382/H382,"0")</f>
        <v>115</v>
      </c>
      <c r="Z383" s="43">
        <f>IFERROR(IF(Z381="",0,Z381),"0")+IFERROR(IF(Z382="",0,Z382),"0")</f>
        <v>2.1827000000000001</v>
      </c>
      <c r="AA383" s="67"/>
      <c r="AB383" s="67"/>
      <c r="AC383" s="67"/>
    </row>
    <row r="384" spans="1:68" x14ac:dyDescent="0.2">
      <c r="A384" s="679"/>
      <c r="B384" s="679"/>
      <c r="C384" s="679"/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80"/>
      <c r="P384" s="676" t="s">
        <v>40</v>
      </c>
      <c r="Q384" s="677"/>
      <c r="R384" s="677"/>
      <c r="S384" s="677"/>
      <c r="T384" s="677"/>
      <c r="U384" s="677"/>
      <c r="V384" s="678"/>
      <c r="W384" s="42" t="s">
        <v>0</v>
      </c>
      <c r="X384" s="43">
        <f>IFERROR(SUM(X381:X382),"0")</f>
        <v>1035</v>
      </c>
      <c r="Y384" s="43">
        <f>IFERROR(SUM(Y381:Y382),"0")</f>
        <v>1035</v>
      </c>
      <c r="Z384" s="42"/>
      <c r="AA384" s="67"/>
      <c r="AB384" s="67"/>
      <c r="AC384" s="67"/>
    </row>
    <row r="385" spans="1:68" ht="14.25" hidden="1" customHeight="1" x14ac:dyDescent="0.25">
      <c r="A385" s="671" t="s">
        <v>189</v>
      </c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6"/>
      <c r="AB385" s="66"/>
      <c r="AC385" s="80"/>
    </row>
    <row r="386" spans="1:68" ht="27" hidden="1" customHeight="1" x14ac:dyDescent="0.25">
      <c r="A386" s="63" t="s">
        <v>610</v>
      </c>
      <c r="B386" s="63" t="s">
        <v>611</v>
      </c>
      <c r="C386" s="36">
        <v>4301060439</v>
      </c>
      <c r="D386" s="672">
        <v>4607091384673</v>
      </c>
      <c r="E386" s="672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74"/>
      <c r="R386" s="674"/>
      <c r="S386" s="674"/>
      <c r="T386" s="67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idden="1" x14ac:dyDescent="0.2">
      <c r="A387" s="679"/>
      <c r="B387" s="679"/>
      <c r="C387" s="679"/>
      <c r="D387" s="679"/>
      <c r="E387" s="679"/>
      <c r="F387" s="679"/>
      <c r="G387" s="679"/>
      <c r="H387" s="679"/>
      <c r="I387" s="679"/>
      <c r="J387" s="679"/>
      <c r="K387" s="679"/>
      <c r="L387" s="679"/>
      <c r="M387" s="679"/>
      <c r="N387" s="679"/>
      <c r="O387" s="680"/>
      <c r="P387" s="676" t="s">
        <v>40</v>
      </c>
      <c r="Q387" s="677"/>
      <c r="R387" s="677"/>
      <c r="S387" s="677"/>
      <c r="T387" s="677"/>
      <c r="U387" s="677"/>
      <c r="V387" s="67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hidden="1" x14ac:dyDescent="0.2">
      <c r="A388" s="679"/>
      <c r="B388" s="679"/>
      <c r="C388" s="679"/>
      <c r="D388" s="679"/>
      <c r="E388" s="679"/>
      <c r="F388" s="679"/>
      <c r="G388" s="679"/>
      <c r="H388" s="679"/>
      <c r="I388" s="679"/>
      <c r="J388" s="679"/>
      <c r="K388" s="679"/>
      <c r="L388" s="679"/>
      <c r="M388" s="679"/>
      <c r="N388" s="679"/>
      <c r="O388" s="680"/>
      <c r="P388" s="676" t="s">
        <v>40</v>
      </c>
      <c r="Q388" s="677"/>
      <c r="R388" s="677"/>
      <c r="S388" s="677"/>
      <c r="T388" s="677"/>
      <c r="U388" s="677"/>
      <c r="V388" s="67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hidden="1" customHeight="1" x14ac:dyDescent="0.25">
      <c r="A389" s="670" t="s">
        <v>613</v>
      </c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0"/>
      <c r="P389" s="670"/>
      <c r="Q389" s="670"/>
      <c r="R389" s="670"/>
      <c r="S389" s="670"/>
      <c r="T389" s="670"/>
      <c r="U389" s="670"/>
      <c r="V389" s="670"/>
      <c r="W389" s="670"/>
      <c r="X389" s="670"/>
      <c r="Y389" s="670"/>
      <c r="Z389" s="670"/>
      <c r="AA389" s="65"/>
      <c r="AB389" s="65"/>
      <c r="AC389" s="79"/>
    </row>
    <row r="390" spans="1:68" ht="14.25" hidden="1" customHeight="1" x14ac:dyDescent="0.25">
      <c r="A390" s="671" t="s">
        <v>113</v>
      </c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6"/>
      <c r="AB390" s="66"/>
      <c r="AC390" s="80"/>
    </row>
    <row r="391" spans="1:68" ht="37.5" hidden="1" customHeight="1" x14ac:dyDescent="0.25">
      <c r="A391" s="63" t="s">
        <v>614</v>
      </c>
      <c r="B391" s="63" t="s">
        <v>615</v>
      </c>
      <c r="C391" s="36">
        <v>4301011873</v>
      </c>
      <c r="D391" s="672">
        <v>4680115881907</v>
      </c>
      <c r="E391" s="672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74"/>
      <c r="R391" s="674"/>
      <c r="S391" s="674"/>
      <c r="T391" s="67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hidden="1" customHeight="1" x14ac:dyDescent="0.25">
      <c r="A392" s="63" t="s">
        <v>617</v>
      </c>
      <c r="B392" s="63" t="s">
        <v>618</v>
      </c>
      <c r="C392" s="36">
        <v>4301011874</v>
      </c>
      <c r="D392" s="672">
        <v>4680115884892</v>
      </c>
      <c r="E392" s="67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4"/>
      <c r="R392" s="674"/>
      <c r="S392" s="674"/>
      <c r="T392" s="67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hidden="1" customHeight="1" x14ac:dyDescent="0.25">
      <c r="A393" s="63" t="s">
        <v>620</v>
      </c>
      <c r="B393" s="63" t="s">
        <v>621</v>
      </c>
      <c r="C393" s="36">
        <v>4301011875</v>
      </c>
      <c r="D393" s="672">
        <v>4680115884885</v>
      </c>
      <c r="E393" s="672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4"/>
      <c r="R393" s="674"/>
      <c r="S393" s="674"/>
      <c r="T393" s="67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hidden="1" customHeight="1" x14ac:dyDescent="0.25">
      <c r="A394" s="63" t="s">
        <v>622</v>
      </c>
      <c r="B394" s="63" t="s">
        <v>623</v>
      </c>
      <c r="C394" s="36">
        <v>4301011871</v>
      </c>
      <c r="D394" s="672">
        <v>4680115884908</v>
      </c>
      <c r="E394" s="672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4"/>
      <c r="R394" s="674"/>
      <c r="S394" s="674"/>
      <c r="T394" s="67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idden="1" x14ac:dyDescent="0.2">
      <c r="A395" s="679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679"/>
      <c r="O395" s="680"/>
      <c r="P395" s="676" t="s">
        <v>40</v>
      </c>
      <c r="Q395" s="677"/>
      <c r="R395" s="677"/>
      <c r="S395" s="677"/>
      <c r="T395" s="677"/>
      <c r="U395" s="677"/>
      <c r="V395" s="678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hidden="1" x14ac:dyDescent="0.2">
      <c r="A396" s="679"/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80"/>
      <c r="P396" s="676" t="s">
        <v>40</v>
      </c>
      <c r="Q396" s="677"/>
      <c r="R396" s="677"/>
      <c r="S396" s="677"/>
      <c r="T396" s="677"/>
      <c r="U396" s="677"/>
      <c r="V396" s="678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hidden="1" customHeight="1" x14ac:dyDescent="0.25">
      <c r="A397" s="671" t="s">
        <v>78</v>
      </c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6"/>
      <c r="AB397" s="66"/>
      <c r="AC397" s="80"/>
    </row>
    <row r="398" spans="1:68" ht="27" hidden="1" customHeight="1" x14ac:dyDescent="0.25">
      <c r="A398" s="63" t="s">
        <v>624</v>
      </c>
      <c r="B398" s="63" t="s">
        <v>625</v>
      </c>
      <c r="C398" s="36">
        <v>4301031303</v>
      </c>
      <c r="D398" s="672">
        <v>4607091384802</v>
      </c>
      <c r="E398" s="672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4"/>
      <c r="R398" s="674"/>
      <c r="S398" s="674"/>
      <c r="T398" s="67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idden="1" x14ac:dyDescent="0.2">
      <c r="A399" s="679"/>
      <c r="B399" s="679"/>
      <c r="C399" s="679"/>
      <c r="D399" s="679"/>
      <c r="E399" s="679"/>
      <c r="F399" s="679"/>
      <c r="G399" s="679"/>
      <c r="H399" s="679"/>
      <c r="I399" s="679"/>
      <c r="J399" s="679"/>
      <c r="K399" s="679"/>
      <c r="L399" s="679"/>
      <c r="M399" s="679"/>
      <c r="N399" s="679"/>
      <c r="O399" s="680"/>
      <c r="P399" s="676" t="s">
        <v>40</v>
      </c>
      <c r="Q399" s="677"/>
      <c r="R399" s="677"/>
      <c r="S399" s="677"/>
      <c r="T399" s="677"/>
      <c r="U399" s="677"/>
      <c r="V399" s="678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hidden="1" x14ac:dyDescent="0.2">
      <c r="A400" s="679"/>
      <c r="B400" s="679"/>
      <c r="C400" s="679"/>
      <c r="D400" s="679"/>
      <c r="E400" s="679"/>
      <c r="F400" s="679"/>
      <c r="G400" s="679"/>
      <c r="H400" s="679"/>
      <c r="I400" s="679"/>
      <c r="J400" s="679"/>
      <c r="K400" s="679"/>
      <c r="L400" s="679"/>
      <c r="M400" s="679"/>
      <c r="N400" s="679"/>
      <c r="O400" s="680"/>
      <c r="P400" s="676" t="s">
        <v>40</v>
      </c>
      <c r="Q400" s="677"/>
      <c r="R400" s="677"/>
      <c r="S400" s="677"/>
      <c r="T400" s="677"/>
      <c r="U400" s="677"/>
      <c r="V400" s="678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hidden="1" customHeight="1" x14ac:dyDescent="0.25">
      <c r="A401" s="671" t="s">
        <v>85</v>
      </c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6"/>
      <c r="AB401" s="66"/>
      <c r="AC401" s="80"/>
    </row>
    <row r="402" spans="1:68" ht="27" hidden="1" customHeight="1" x14ac:dyDescent="0.25">
      <c r="A402" s="63" t="s">
        <v>627</v>
      </c>
      <c r="B402" s="63" t="s">
        <v>628</v>
      </c>
      <c r="C402" s="36">
        <v>4301051899</v>
      </c>
      <c r="D402" s="672">
        <v>4607091384246</v>
      </c>
      <c r="E402" s="672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8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74"/>
      <c r="R402" s="674"/>
      <c r="S402" s="674"/>
      <c r="T402" s="67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hidden="1" customHeight="1" x14ac:dyDescent="0.25">
      <c r="A403" s="63" t="s">
        <v>630</v>
      </c>
      <c r="B403" s="63" t="s">
        <v>631</v>
      </c>
      <c r="C403" s="36">
        <v>4301051901</v>
      </c>
      <c r="D403" s="672">
        <v>4680115881976</v>
      </c>
      <c r="E403" s="672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87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74"/>
      <c r="R403" s="674"/>
      <c r="S403" s="674"/>
      <c r="T403" s="67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633</v>
      </c>
      <c r="B404" s="63" t="s">
        <v>634</v>
      </c>
      <c r="C404" s="36">
        <v>4301051660</v>
      </c>
      <c r="D404" s="672">
        <v>4607091384253</v>
      </c>
      <c r="E404" s="672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74"/>
      <c r="R404" s="674"/>
      <c r="S404" s="674"/>
      <c r="T404" s="67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idden="1" x14ac:dyDescent="0.2">
      <c r="A405" s="679"/>
      <c r="B405" s="679"/>
      <c r="C405" s="679"/>
      <c r="D405" s="679"/>
      <c r="E405" s="679"/>
      <c r="F405" s="679"/>
      <c r="G405" s="679"/>
      <c r="H405" s="679"/>
      <c r="I405" s="679"/>
      <c r="J405" s="679"/>
      <c r="K405" s="679"/>
      <c r="L405" s="679"/>
      <c r="M405" s="679"/>
      <c r="N405" s="679"/>
      <c r="O405" s="680"/>
      <c r="P405" s="676" t="s">
        <v>40</v>
      </c>
      <c r="Q405" s="677"/>
      <c r="R405" s="677"/>
      <c r="S405" s="677"/>
      <c r="T405" s="677"/>
      <c r="U405" s="677"/>
      <c r="V405" s="678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hidden="1" x14ac:dyDescent="0.2">
      <c r="A406" s="679"/>
      <c r="B406" s="679"/>
      <c r="C406" s="679"/>
      <c r="D406" s="679"/>
      <c r="E406" s="679"/>
      <c r="F406" s="679"/>
      <c r="G406" s="679"/>
      <c r="H406" s="679"/>
      <c r="I406" s="679"/>
      <c r="J406" s="679"/>
      <c r="K406" s="679"/>
      <c r="L406" s="679"/>
      <c r="M406" s="679"/>
      <c r="N406" s="679"/>
      <c r="O406" s="680"/>
      <c r="P406" s="676" t="s">
        <v>40</v>
      </c>
      <c r="Q406" s="677"/>
      <c r="R406" s="677"/>
      <c r="S406" s="677"/>
      <c r="T406" s="677"/>
      <c r="U406" s="677"/>
      <c r="V406" s="678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hidden="1" customHeight="1" x14ac:dyDescent="0.25">
      <c r="A407" s="671" t="s">
        <v>189</v>
      </c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6"/>
      <c r="AB407" s="66"/>
      <c r="AC407" s="80"/>
    </row>
    <row r="408" spans="1:68" ht="27" hidden="1" customHeight="1" x14ac:dyDescent="0.25">
      <c r="A408" s="63" t="s">
        <v>635</v>
      </c>
      <c r="B408" s="63" t="s">
        <v>636</v>
      </c>
      <c r="C408" s="36">
        <v>4301060441</v>
      </c>
      <c r="D408" s="672">
        <v>4607091389357</v>
      </c>
      <c r="E408" s="672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8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74"/>
      <c r="R408" s="674"/>
      <c r="S408" s="674"/>
      <c r="T408" s="67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679"/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80"/>
      <c r="P409" s="676" t="s">
        <v>40</v>
      </c>
      <c r="Q409" s="677"/>
      <c r="R409" s="677"/>
      <c r="S409" s="677"/>
      <c r="T409" s="677"/>
      <c r="U409" s="677"/>
      <c r="V409" s="67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679"/>
      <c r="B410" s="679"/>
      <c r="C410" s="679"/>
      <c r="D410" s="679"/>
      <c r="E410" s="679"/>
      <c r="F410" s="679"/>
      <c r="G410" s="679"/>
      <c r="H410" s="679"/>
      <c r="I410" s="679"/>
      <c r="J410" s="679"/>
      <c r="K410" s="679"/>
      <c r="L410" s="679"/>
      <c r="M410" s="679"/>
      <c r="N410" s="679"/>
      <c r="O410" s="680"/>
      <c r="P410" s="676" t="s">
        <v>40</v>
      </c>
      <c r="Q410" s="677"/>
      <c r="R410" s="677"/>
      <c r="S410" s="677"/>
      <c r="T410" s="677"/>
      <c r="U410" s="677"/>
      <c r="V410" s="67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hidden="1" customHeight="1" x14ac:dyDescent="0.2">
      <c r="A411" s="669" t="s">
        <v>638</v>
      </c>
      <c r="B411" s="669"/>
      <c r="C411" s="669"/>
      <c r="D411" s="669"/>
      <c r="E411" s="669"/>
      <c r="F411" s="669"/>
      <c r="G411" s="669"/>
      <c r="H411" s="669"/>
      <c r="I411" s="669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54"/>
      <c r="AB411" s="54"/>
      <c r="AC411" s="54"/>
    </row>
    <row r="412" spans="1:68" ht="16.5" hidden="1" customHeight="1" x14ac:dyDescent="0.25">
      <c r="A412" s="670" t="s">
        <v>639</v>
      </c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0"/>
      <c r="P412" s="670"/>
      <c r="Q412" s="670"/>
      <c r="R412" s="670"/>
      <c r="S412" s="670"/>
      <c r="T412" s="670"/>
      <c r="U412" s="670"/>
      <c r="V412" s="670"/>
      <c r="W412" s="670"/>
      <c r="X412" s="670"/>
      <c r="Y412" s="670"/>
      <c r="Z412" s="670"/>
      <c r="AA412" s="65"/>
      <c r="AB412" s="65"/>
      <c r="AC412" s="79"/>
    </row>
    <row r="413" spans="1:68" ht="14.25" hidden="1" customHeight="1" x14ac:dyDescent="0.25">
      <c r="A413" s="671" t="s">
        <v>78</v>
      </c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6"/>
      <c r="AB413" s="66"/>
      <c r="AC413" s="80"/>
    </row>
    <row r="414" spans="1:68" ht="27" customHeight="1" x14ac:dyDescent="0.25">
      <c r="A414" s="63" t="s">
        <v>640</v>
      </c>
      <c r="B414" s="63" t="s">
        <v>641</v>
      </c>
      <c r="C414" s="36">
        <v>4301031405</v>
      </c>
      <c r="D414" s="672">
        <v>4680115886100</v>
      </c>
      <c r="E414" s="672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74"/>
      <c r="R414" s="674"/>
      <c r="S414" s="674"/>
      <c r="T414" s="675"/>
      <c r="U414" s="39" t="s">
        <v>45</v>
      </c>
      <c r="V414" s="39" t="s">
        <v>45</v>
      </c>
      <c r="W414" s="40" t="s">
        <v>0</v>
      </c>
      <c r="X414" s="58">
        <v>50</v>
      </c>
      <c r="Y414" s="55">
        <f t="shared" ref="Y414:Y423" si="62">IFERROR(IF(X414="",0,CEILING((X414/$H414),1)*$H414),"")</f>
        <v>54</v>
      </c>
      <c r="Z414" s="41">
        <f>IFERROR(IF(Y414=0,"",ROUNDUP(Y414/H414,0)*0.00902),"")</f>
        <v>9.0200000000000002E-2</v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51.944444444444443</v>
      </c>
      <c r="BN414" s="78">
        <f t="shared" ref="BN414:BN423" si="64">IFERROR(Y414*I414/H414,"0")</f>
        <v>56.099999999999994</v>
      </c>
      <c r="BO414" s="78">
        <f t="shared" ref="BO414:BO423" si="65">IFERROR(1/J414*(X414/H414),"0")</f>
        <v>7.0145903479236812E-2</v>
      </c>
      <c r="BP414" s="78">
        <f t="shared" ref="BP414:BP423" si="66">IFERROR(1/J414*(Y414/H414),"0")</f>
        <v>7.575757575757576E-2</v>
      </c>
    </row>
    <row r="415" spans="1:68" ht="27" hidden="1" customHeight="1" x14ac:dyDescent="0.25">
      <c r="A415" s="63" t="s">
        <v>643</v>
      </c>
      <c r="B415" s="63" t="s">
        <v>644</v>
      </c>
      <c r="C415" s="36">
        <v>4301031382</v>
      </c>
      <c r="D415" s="672">
        <v>4680115886117</v>
      </c>
      <c r="E415" s="672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74"/>
      <c r="R415" s="674"/>
      <c r="S415" s="674"/>
      <c r="T415" s="67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hidden="1" customHeight="1" x14ac:dyDescent="0.25">
      <c r="A416" s="63" t="s">
        <v>643</v>
      </c>
      <c r="B416" s="63" t="s">
        <v>646</v>
      </c>
      <c r="C416" s="36">
        <v>4301031406</v>
      </c>
      <c r="D416" s="672">
        <v>4680115886117</v>
      </c>
      <c r="E416" s="672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74"/>
      <c r="R416" s="674"/>
      <c r="S416" s="674"/>
      <c r="T416" s="67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647</v>
      </c>
      <c r="B417" s="63" t="s">
        <v>648</v>
      </c>
      <c r="C417" s="36">
        <v>4301031402</v>
      </c>
      <c r="D417" s="672">
        <v>4680115886124</v>
      </c>
      <c r="E417" s="67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74"/>
      <c r="R417" s="674"/>
      <c r="S417" s="674"/>
      <c r="T417" s="675"/>
      <c r="U417" s="39" t="s">
        <v>45</v>
      </c>
      <c r="V417" s="39" t="s">
        <v>45</v>
      </c>
      <c r="W417" s="40" t="s">
        <v>0</v>
      </c>
      <c r="X417" s="58">
        <v>50</v>
      </c>
      <c r="Y417" s="55">
        <f t="shared" si="62"/>
        <v>54</v>
      </c>
      <c r="Z417" s="41">
        <f>IFERROR(IF(Y417=0,"",ROUNDUP(Y417/H417,0)*0.00902),"")</f>
        <v>9.0200000000000002E-2</v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51.944444444444443</v>
      </c>
      <c r="BN417" s="78">
        <f t="shared" si="64"/>
        <v>56.099999999999994</v>
      </c>
      <c r="BO417" s="78">
        <f t="shared" si="65"/>
        <v>7.0145903479236812E-2</v>
      </c>
      <c r="BP417" s="78">
        <f t="shared" si="66"/>
        <v>7.575757575757576E-2</v>
      </c>
    </row>
    <row r="418" spans="1:68" ht="27" hidden="1" customHeight="1" x14ac:dyDescent="0.25">
      <c r="A418" s="63" t="s">
        <v>650</v>
      </c>
      <c r="B418" s="63" t="s">
        <v>651</v>
      </c>
      <c r="C418" s="36">
        <v>4301031366</v>
      </c>
      <c r="D418" s="672">
        <v>4680115883147</v>
      </c>
      <c r="E418" s="672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74"/>
      <c r="R418" s="674"/>
      <c r="S418" s="674"/>
      <c r="T418" s="67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hidden="1" customHeight="1" x14ac:dyDescent="0.25">
      <c r="A419" s="63" t="s">
        <v>652</v>
      </c>
      <c r="B419" s="63" t="s">
        <v>653</v>
      </c>
      <c r="C419" s="36">
        <v>4301031362</v>
      </c>
      <c r="D419" s="672">
        <v>4607091384338</v>
      </c>
      <c r="E419" s="672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74"/>
      <c r="R419" s="674"/>
      <c r="S419" s="674"/>
      <c r="T419" s="67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hidden="1" customHeight="1" x14ac:dyDescent="0.25">
      <c r="A420" s="63" t="s">
        <v>654</v>
      </c>
      <c r="B420" s="63" t="s">
        <v>655</v>
      </c>
      <c r="C420" s="36">
        <v>4301031361</v>
      </c>
      <c r="D420" s="672">
        <v>4607091389524</v>
      </c>
      <c r="E420" s="672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74"/>
      <c r="R420" s="674"/>
      <c r="S420" s="674"/>
      <c r="T420" s="67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hidden="1" customHeight="1" x14ac:dyDescent="0.25">
      <c r="A421" s="63" t="s">
        <v>657</v>
      </c>
      <c r="B421" s="63" t="s">
        <v>658</v>
      </c>
      <c r="C421" s="36">
        <v>4301031364</v>
      </c>
      <c r="D421" s="672">
        <v>4680115883161</v>
      </c>
      <c r="E421" s="67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74"/>
      <c r="R421" s="674"/>
      <c r="S421" s="674"/>
      <c r="T421" s="67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hidden="1" customHeight="1" x14ac:dyDescent="0.25">
      <c r="A422" s="63" t="s">
        <v>660</v>
      </c>
      <c r="B422" s="63" t="s">
        <v>661</v>
      </c>
      <c r="C422" s="36">
        <v>4301031358</v>
      </c>
      <c r="D422" s="672">
        <v>4607091389531</v>
      </c>
      <c r="E422" s="67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74"/>
      <c r="R422" s="674"/>
      <c r="S422" s="674"/>
      <c r="T422" s="67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hidden="1" customHeight="1" x14ac:dyDescent="0.25">
      <c r="A423" s="63" t="s">
        <v>663</v>
      </c>
      <c r="B423" s="63" t="s">
        <v>664</v>
      </c>
      <c r="C423" s="36">
        <v>4301031360</v>
      </c>
      <c r="D423" s="672">
        <v>4607091384345</v>
      </c>
      <c r="E423" s="67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74"/>
      <c r="R423" s="674"/>
      <c r="S423" s="674"/>
      <c r="T423" s="67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79"/>
      <c r="B424" s="679"/>
      <c r="C424" s="679"/>
      <c r="D424" s="679"/>
      <c r="E424" s="679"/>
      <c r="F424" s="679"/>
      <c r="G424" s="679"/>
      <c r="H424" s="679"/>
      <c r="I424" s="679"/>
      <c r="J424" s="679"/>
      <c r="K424" s="679"/>
      <c r="L424" s="679"/>
      <c r="M424" s="679"/>
      <c r="N424" s="679"/>
      <c r="O424" s="680"/>
      <c r="P424" s="676" t="s">
        <v>40</v>
      </c>
      <c r="Q424" s="677"/>
      <c r="R424" s="677"/>
      <c r="S424" s="677"/>
      <c r="T424" s="677"/>
      <c r="U424" s="677"/>
      <c r="V424" s="678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18.518518518518519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20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0.1804</v>
      </c>
      <c r="AA424" s="67"/>
      <c r="AB424" s="67"/>
      <c r="AC424" s="67"/>
    </row>
    <row r="425" spans="1:68" x14ac:dyDescent="0.2">
      <c r="A425" s="679"/>
      <c r="B425" s="679"/>
      <c r="C425" s="679"/>
      <c r="D425" s="679"/>
      <c r="E425" s="679"/>
      <c r="F425" s="679"/>
      <c r="G425" s="679"/>
      <c r="H425" s="679"/>
      <c r="I425" s="679"/>
      <c r="J425" s="679"/>
      <c r="K425" s="679"/>
      <c r="L425" s="679"/>
      <c r="M425" s="679"/>
      <c r="N425" s="679"/>
      <c r="O425" s="680"/>
      <c r="P425" s="676" t="s">
        <v>40</v>
      </c>
      <c r="Q425" s="677"/>
      <c r="R425" s="677"/>
      <c r="S425" s="677"/>
      <c r="T425" s="677"/>
      <c r="U425" s="677"/>
      <c r="V425" s="678"/>
      <c r="W425" s="42" t="s">
        <v>0</v>
      </c>
      <c r="X425" s="43">
        <f>IFERROR(SUM(X414:X423),"0")</f>
        <v>100</v>
      </c>
      <c r="Y425" s="43">
        <f>IFERROR(SUM(Y414:Y423),"0")</f>
        <v>108</v>
      </c>
      <c r="Z425" s="42"/>
      <c r="AA425" s="67"/>
      <c r="AB425" s="67"/>
      <c r="AC425" s="67"/>
    </row>
    <row r="426" spans="1:68" ht="14.25" hidden="1" customHeight="1" x14ac:dyDescent="0.25">
      <c r="A426" s="671" t="s">
        <v>85</v>
      </c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6"/>
      <c r="AB426" s="66"/>
      <c r="AC426" s="80"/>
    </row>
    <row r="427" spans="1:68" ht="27" hidden="1" customHeight="1" x14ac:dyDescent="0.25">
      <c r="A427" s="63" t="s">
        <v>665</v>
      </c>
      <c r="B427" s="63" t="s">
        <v>666</v>
      </c>
      <c r="C427" s="36">
        <v>4301051284</v>
      </c>
      <c r="D427" s="672">
        <v>4607091384352</v>
      </c>
      <c r="E427" s="672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74"/>
      <c r="R427" s="674"/>
      <c r="S427" s="674"/>
      <c r="T427" s="67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hidden="1" customHeight="1" x14ac:dyDescent="0.25">
      <c r="A428" s="63" t="s">
        <v>668</v>
      </c>
      <c r="B428" s="63" t="s">
        <v>669</v>
      </c>
      <c r="C428" s="36">
        <v>4301051431</v>
      </c>
      <c r="D428" s="672">
        <v>4607091389654</v>
      </c>
      <c r="E428" s="672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74"/>
      <c r="R428" s="674"/>
      <c r="S428" s="674"/>
      <c r="T428" s="67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679"/>
      <c r="B429" s="679"/>
      <c r="C429" s="679"/>
      <c r="D429" s="679"/>
      <c r="E429" s="679"/>
      <c r="F429" s="679"/>
      <c r="G429" s="679"/>
      <c r="H429" s="679"/>
      <c r="I429" s="679"/>
      <c r="J429" s="679"/>
      <c r="K429" s="679"/>
      <c r="L429" s="679"/>
      <c r="M429" s="679"/>
      <c r="N429" s="679"/>
      <c r="O429" s="680"/>
      <c r="P429" s="676" t="s">
        <v>40</v>
      </c>
      <c r="Q429" s="677"/>
      <c r="R429" s="677"/>
      <c r="S429" s="677"/>
      <c r="T429" s="677"/>
      <c r="U429" s="677"/>
      <c r="V429" s="67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hidden="1" x14ac:dyDescent="0.2">
      <c r="A430" s="679"/>
      <c r="B430" s="679"/>
      <c r="C430" s="679"/>
      <c r="D430" s="679"/>
      <c r="E430" s="679"/>
      <c r="F430" s="679"/>
      <c r="G430" s="679"/>
      <c r="H430" s="679"/>
      <c r="I430" s="679"/>
      <c r="J430" s="679"/>
      <c r="K430" s="679"/>
      <c r="L430" s="679"/>
      <c r="M430" s="679"/>
      <c r="N430" s="679"/>
      <c r="O430" s="680"/>
      <c r="P430" s="676" t="s">
        <v>40</v>
      </c>
      <c r="Q430" s="677"/>
      <c r="R430" s="677"/>
      <c r="S430" s="677"/>
      <c r="T430" s="677"/>
      <c r="U430" s="677"/>
      <c r="V430" s="67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hidden="1" customHeight="1" x14ac:dyDescent="0.25">
      <c r="A431" s="670" t="s">
        <v>671</v>
      </c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0"/>
      <c r="P431" s="670"/>
      <c r="Q431" s="670"/>
      <c r="R431" s="670"/>
      <c r="S431" s="670"/>
      <c r="T431" s="670"/>
      <c r="U431" s="670"/>
      <c r="V431" s="670"/>
      <c r="W431" s="670"/>
      <c r="X431" s="670"/>
      <c r="Y431" s="670"/>
      <c r="Z431" s="670"/>
      <c r="AA431" s="65"/>
      <c r="AB431" s="65"/>
      <c r="AC431" s="79"/>
    </row>
    <row r="432" spans="1:68" ht="14.25" hidden="1" customHeight="1" x14ac:dyDescent="0.25">
      <c r="A432" s="671" t="s">
        <v>154</v>
      </c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6"/>
      <c r="AB432" s="66"/>
      <c r="AC432" s="80"/>
    </row>
    <row r="433" spans="1:68" ht="27" hidden="1" customHeight="1" x14ac:dyDescent="0.25">
      <c r="A433" s="63" t="s">
        <v>672</v>
      </c>
      <c r="B433" s="63" t="s">
        <v>673</v>
      </c>
      <c r="C433" s="36">
        <v>4301020319</v>
      </c>
      <c r="D433" s="672">
        <v>4680115885240</v>
      </c>
      <c r="E433" s="672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8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74"/>
      <c r="R433" s="674"/>
      <c r="S433" s="674"/>
      <c r="T433" s="67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hidden="1" customHeight="1" x14ac:dyDescent="0.25">
      <c r="A434" s="63" t="s">
        <v>675</v>
      </c>
      <c r="B434" s="63" t="s">
        <v>676</v>
      </c>
      <c r="C434" s="36">
        <v>4301020315</v>
      </c>
      <c r="D434" s="672">
        <v>4607091389364</v>
      </c>
      <c r="E434" s="672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74"/>
      <c r="R434" s="674"/>
      <c r="S434" s="674"/>
      <c r="T434" s="67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79"/>
      <c r="B435" s="679"/>
      <c r="C435" s="679"/>
      <c r="D435" s="679"/>
      <c r="E435" s="679"/>
      <c r="F435" s="679"/>
      <c r="G435" s="679"/>
      <c r="H435" s="679"/>
      <c r="I435" s="679"/>
      <c r="J435" s="679"/>
      <c r="K435" s="679"/>
      <c r="L435" s="679"/>
      <c r="M435" s="679"/>
      <c r="N435" s="679"/>
      <c r="O435" s="680"/>
      <c r="P435" s="676" t="s">
        <v>40</v>
      </c>
      <c r="Q435" s="677"/>
      <c r="R435" s="677"/>
      <c r="S435" s="677"/>
      <c r="T435" s="677"/>
      <c r="U435" s="677"/>
      <c r="V435" s="678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hidden="1" x14ac:dyDescent="0.2">
      <c r="A436" s="679"/>
      <c r="B436" s="679"/>
      <c r="C436" s="679"/>
      <c r="D436" s="679"/>
      <c r="E436" s="679"/>
      <c r="F436" s="679"/>
      <c r="G436" s="679"/>
      <c r="H436" s="679"/>
      <c r="I436" s="679"/>
      <c r="J436" s="679"/>
      <c r="K436" s="679"/>
      <c r="L436" s="679"/>
      <c r="M436" s="679"/>
      <c r="N436" s="679"/>
      <c r="O436" s="680"/>
      <c r="P436" s="676" t="s">
        <v>40</v>
      </c>
      <c r="Q436" s="677"/>
      <c r="R436" s="677"/>
      <c r="S436" s="677"/>
      <c r="T436" s="677"/>
      <c r="U436" s="677"/>
      <c r="V436" s="678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hidden="1" customHeight="1" x14ac:dyDescent="0.25">
      <c r="A437" s="671" t="s">
        <v>78</v>
      </c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6"/>
      <c r="AB437" s="66"/>
      <c r="AC437" s="80"/>
    </row>
    <row r="438" spans="1:68" ht="27" hidden="1" customHeight="1" x14ac:dyDescent="0.25">
      <c r="A438" s="63" t="s">
        <v>678</v>
      </c>
      <c r="B438" s="63" t="s">
        <v>679</v>
      </c>
      <c r="C438" s="36">
        <v>4301031403</v>
      </c>
      <c r="D438" s="672">
        <v>4680115886094</v>
      </c>
      <c r="E438" s="672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8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74"/>
      <c r="R438" s="674"/>
      <c r="S438" s="674"/>
      <c r="T438" s="67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hidden="1" customHeight="1" x14ac:dyDescent="0.25">
      <c r="A439" s="63" t="s">
        <v>681</v>
      </c>
      <c r="B439" s="63" t="s">
        <v>682</v>
      </c>
      <c r="C439" s="36">
        <v>4301031363</v>
      </c>
      <c r="D439" s="672">
        <v>4607091389425</v>
      </c>
      <c r="E439" s="672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74"/>
      <c r="R439" s="674"/>
      <c r="S439" s="674"/>
      <c r="T439" s="675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hidden="1" customHeight="1" x14ac:dyDescent="0.25">
      <c r="A440" s="63" t="s">
        <v>684</v>
      </c>
      <c r="B440" s="63" t="s">
        <v>685</v>
      </c>
      <c r="C440" s="36">
        <v>4301031373</v>
      </c>
      <c r="D440" s="672">
        <v>4680115880771</v>
      </c>
      <c r="E440" s="672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8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74"/>
      <c r="R440" s="674"/>
      <c r="S440" s="674"/>
      <c r="T440" s="675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hidden="1" customHeight="1" x14ac:dyDescent="0.25">
      <c r="A441" s="63" t="s">
        <v>687</v>
      </c>
      <c r="B441" s="63" t="s">
        <v>688</v>
      </c>
      <c r="C441" s="36">
        <v>4301031359</v>
      </c>
      <c r="D441" s="672">
        <v>4607091389500</v>
      </c>
      <c r="E441" s="672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8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74"/>
      <c r="R441" s="674"/>
      <c r="S441" s="674"/>
      <c r="T441" s="67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idden="1" x14ac:dyDescent="0.2">
      <c r="A442" s="679"/>
      <c r="B442" s="679"/>
      <c r="C442" s="679"/>
      <c r="D442" s="679"/>
      <c r="E442" s="679"/>
      <c r="F442" s="679"/>
      <c r="G442" s="679"/>
      <c r="H442" s="679"/>
      <c r="I442" s="679"/>
      <c r="J442" s="679"/>
      <c r="K442" s="679"/>
      <c r="L442" s="679"/>
      <c r="M442" s="679"/>
      <c r="N442" s="679"/>
      <c r="O442" s="680"/>
      <c r="P442" s="676" t="s">
        <v>40</v>
      </c>
      <c r="Q442" s="677"/>
      <c r="R442" s="677"/>
      <c r="S442" s="677"/>
      <c r="T442" s="677"/>
      <c r="U442" s="677"/>
      <c r="V442" s="678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hidden="1" x14ac:dyDescent="0.2">
      <c r="A443" s="679"/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80"/>
      <c r="P443" s="676" t="s">
        <v>40</v>
      </c>
      <c r="Q443" s="677"/>
      <c r="R443" s="677"/>
      <c r="S443" s="677"/>
      <c r="T443" s="677"/>
      <c r="U443" s="677"/>
      <c r="V443" s="678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hidden="1" customHeight="1" x14ac:dyDescent="0.25">
      <c r="A444" s="670" t="s">
        <v>689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"/>
      <c r="AB444" s="65"/>
      <c r="AC444" s="79"/>
    </row>
    <row r="445" spans="1:68" ht="14.25" hidden="1" customHeight="1" x14ac:dyDescent="0.25">
      <c r="A445" s="671" t="s">
        <v>78</v>
      </c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6"/>
      <c r="AB445" s="66"/>
      <c r="AC445" s="80"/>
    </row>
    <row r="446" spans="1:68" ht="27" hidden="1" customHeight="1" x14ac:dyDescent="0.25">
      <c r="A446" s="63" t="s">
        <v>690</v>
      </c>
      <c r="B446" s="63" t="s">
        <v>691</v>
      </c>
      <c r="C446" s="36">
        <v>4301031347</v>
      </c>
      <c r="D446" s="672">
        <v>4680115885110</v>
      </c>
      <c r="E446" s="672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74"/>
      <c r="R446" s="674"/>
      <c r="S446" s="674"/>
      <c r="T446" s="67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idden="1" x14ac:dyDescent="0.2">
      <c r="A447" s="679"/>
      <c r="B447" s="679"/>
      <c r="C447" s="679"/>
      <c r="D447" s="679"/>
      <c r="E447" s="679"/>
      <c r="F447" s="679"/>
      <c r="G447" s="679"/>
      <c r="H447" s="679"/>
      <c r="I447" s="679"/>
      <c r="J447" s="679"/>
      <c r="K447" s="679"/>
      <c r="L447" s="679"/>
      <c r="M447" s="679"/>
      <c r="N447" s="679"/>
      <c r="O447" s="680"/>
      <c r="P447" s="676" t="s">
        <v>40</v>
      </c>
      <c r="Q447" s="677"/>
      <c r="R447" s="677"/>
      <c r="S447" s="677"/>
      <c r="T447" s="677"/>
      <c r="U447" s="677"/>
      <c r="V447" s="678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hidden="1" x14ac:dyDescent="0.2">
      <c r="A448" s="679"/>
      <c r="B448" s="679"/>
      <c r="C448" s="679"/>
      <c r="D448" s="679"/>
      <c r="E448" s="679"/>
      <c r="F448" s="679"/>
      <c r="G448" s="679"/>
      <c r="H448" s="679"/>
      <c r="I448" s="679"/>
      <c r="J448" s="679"/>
      <c r="K448" s="679"/>
      <c r="L448" s="679"/>
      <c r="M448" s="679"/>
      <c r="N448" s="679"/>
      <c r="O448" s="680"/>
      <c r="P448" s="676" t="s">
        <v>40</v>
      </c>
      <c r="Q448" s="677"/>
      <c r="R448" s="677"/>
      <c r="S448" s="677"/>
      <c r="T448" s="677"/>
      <c r="U448" s="677"/>
      <c r="V448" s="678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hidden="1" customHeight="1" x14ac:dyDescent="0.25">
      <c r="A449" s="670" t="s">
        <v>693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"/>
      <c r="AB449" s="65"/>
      <c r="AC449" s="79"/>
    </row>
    <row r="450" spans="1:68" ht="14.25" hidden="1" customHeight="1" x14ac:dyDescent="0.25">
      <c r="A450" s="671" t="s">
        <v>78</v>
      </c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6"/>
      <c r="AB450" s="66"/>
      <c r="AC450" s="80"/>
    </row>
    <row r="451" spans="1:68" ht="27" hidden="1" customHeight="1" x14ac:dyDescent="0.25">
      <c r="A451" s="63" t="s">
        <v>694</v>
      </c>
      <c r="B451" s="63" t="s">
        <v>695</v>
      </c>
      <c r="C451" s="36">
        <v>4301031261</v>
      </c>
      <c r="D451" s="672">
        <v>4680115885103</v>
      </c>
      <c r="E451" s="672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74"/>
      <c r="R451" s="674"/>
      <c r="S451" s="674"/>
      <c r="T451" s="67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idden="1" x14ac:dyDescent="0.2">
      <c r="A452" s="679"/>
      <c r="B452" s="679"/>
      <c r="C452" s="679"/>
      <c r="D452" s="679"/>
      <c r="E452" s="679"/>
      <c r="F452" s="679"/>
      <c r="G452" s="679"/>
      <c r="H452" s="679"/>
      <c r="I452" s="679"/>
      <c r="J452" s="679"/>
      <c r="K452" s="679"/>
      <c r="L452" s="679"/>
      <c r="M452" s="679"/>
      <c r="N452" s="679"/>
      <c r="O452" s="680"/>
      <c r="P452" s="676" t="s">
        <v>40</v>
      </c>
      <c r="Q452" s="677"/>
      <c r="R452" s="677"/>
      <c r="S452" s="677"/>
      <c r="T452" s="677"/>
      <c r="U452" s="677"/>
      <c r="V452" s="678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hidden="1" x14ac:dyDescent="0.2">
      <c r="A453" s="679"/>
      <c r="B453" s="679"/>
      <c r="C453" s="679"/>
      <c r="D453" s="679"/>
      <c r="E453" s="679"/>
      <c r="F453" s="679"/>
      <c r="G453" s="679"/>
      <c r="H453" s="679"/>
      <c r="I453" s="679"/>
      <c r="J453" s="679"/>
      <c r="K453" s="679"/>
      <c r="L453" s="679"/>
      <c r="M453" s="679"/>
      <c r="N453" s="679"/>
      <c r="O453" s="680"/>
      <c r="P453" s="676" t="s">
        <v>40</v>
      </c>
      <c r="Q453" s="677"/>
      <c r="R453" s="677"/>
      <c r="S453" s="677"/>
      <c r="T453" s="677"/>
      <c r="U453" s="677"/>
      <c r="V453" s="678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hidden="1" customHeight="1" x14ac:dyDescent="0.2">
      <c r="A454" s="669" t="s">
        <v>697</v>
      </c>
      <c r="B454" s="669"/>
      <c r="C454" s="669"/>
      <c r="D454" s="669"/>
      <c r="E454" s="669"/>
      <c r="F454" s="669"/>
      <c r="G454" s="669"/>
      <c r="H454" s="669"/>
      <c r="I454" s="669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54"/>
      <c r="AB454" s="54"/>
      <c r="AC454" s="54"/>
    </row>
    <row r="455" spans="1:68" ht="16.5" hidden="1" customHeight="1" x14ac:dyDescent="0.25">
      <c r="A455" s="670" t="s">
        <v>697</v>
      </c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0"/>
      <c r="P455" s="670"/>
      <c r="Q455" s="670"/>
      <c r="R455" s="670"/>
      <c r="S455" s="670"/>
      <c r="T455" s="670"/>
      <c r="U455" s="670"/>
      <c r="V455" s="670"/>
      <c r="W455" s="670"/>
      <c r="X455" s="670"/>
      <c r="Y455" s="670"/>
      <c r="Z455" s="670"/>
      <c r="AA455" s="65"/>
      <c r="AB455" s="65"/>
      <c r="AC455" s="79"/>
    </row>
    <row r="456" spans="1:68" ht="14.25" hidden="1" customHeight="1" x14ac:dyDescent="0.25">
      <c r="A456" s="671" t="s">
        <v>113</v>
      </c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6"/>
      <c r="AB456" s="66"/>
      <c r="AC456" s="80"/>
    </row>
    <row r="457" spans="1:68" ht="27" hidden="1" customHeight="1" x14ac:dyDescent="0.25">
      <c r="A457" s="63" t="s">
        <v>698</v>
      </c>
      <c r="B457" s="63" t="s">
        <v>699</v>
      </c>
      <c r="C457" s="36">
        <v>4301011795</v>
      </c>
      <c r="D457" s="672">
        <v>4607091389067</v>
      </c>
      <c r="E457" s="67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8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74"/>
      <c r="R457" s="674"/>
      <c r="S457" s="674"/>
      <c r="T457" s="67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hidden="1" customHeight="1" x14ac:dyDescent="0.25">
      <c r="A458" s="63" t="s">
        <v>701</v>
      </c>
      <c r="B458" s="63" t="s">
        <v>702</v>
      </c>
      <c r="C458" s="36">
        <v>4301011961</v>
      </c>
      <c r="D458" s="672">
        <v>4680115885271</v>
      </c>
      <c r="E458" s="67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74"/>
      <c r="R458" s="674"/>
      <c r="S458" s="674"/>
      <c r="T458" s="67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704</v>
      </c>
      <c r="B459" s="63" t="s">
        <v>705</v>
      </c>
      <c r="C459" s="36">
        <v>4301011376</v>
      </c>
      <c r="D459" s="672">
        <v>4680115885226</v>
      </c>
      <c r="E459" s="672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8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74"/>
      <c r="R459" s="674"/>
      <c r="S459" s="674"/>
      <c r="T459" s="675"/>
      <c r="U459" s="39" t="s">
        <v>45</v>
      </c>
      <c r="V459" s="39" t="s">
        <v>45</v>
      </c>
      <c r="W459" s="40" t="s">
        <v>0</v>
      </c>
      <c r="X459" s="58">
        <v>550</v>
      </c>
      <c r="Y459" s="55">
        <f t="shared" si="68"/>
        <v>554.4</v>
      </c>
      <c r="Z459" s="41">
        <f t="shared" si="69"/>
        <v>1.2558</v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587.5</v>
      </c>
      <c r="BN459" s="78">
        <f t="shared" si="71"/>
        <v>592.19999999999993</v>
      </c>
      <c r="BO459" s="78">
        <f t="shared" si="72"/>
        <v>1.0016025641025641</v>
      </c>
      <c r="BP459" s="78">
        <f t="shared" si="73"/>
        <v>1.0096153846153846</v>
      </c>
    </row>
    <row r="460" spans="1:68" ht="16.5" hidden="1" customHeight="1" x14ac:dyDescent="0.25">
      <c r="A460" s="63" t="s">
        <v>707</v>
      </c>
      <c r="B460" s="63" t="s">
        <v>708</v>
      </c>
      <c r="C460" s="36">
        <v>4301011774</v>
      </c>
      <c r="D460" s="672">
        <v>4680115884502</v>
      </c>
      <c r="E460" s="67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74"/>
      <c r="R460" s="674"/>
      <c r="S460" s="674"/>
      <c r="T460" s="67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hidden="1" customHeight="1" x14ac:dyDescent="0.25">
      <c r="A461" s="63" t="s">
        <v>710</v>
      </c>
      <c r="B461" s="63" t="s">
        <v>711</v>
      </c>
      <c r="C461" s="36">
        <v>4301011771</v>
      </c>
      <c r="D461" s="672">
        <v>4607091389104</v>
      </c>
      <c r="E461" s="672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74"/>
      <c r="R461" s="674"/>
      <c r="S461" s="674"/>
      <c r="T461" s="67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hidden="1" customHeight="1" x14ac:dyDescent="0.25">
      <c r="A462" s="63" t="s">
        <v>713</v>
      </c>
      <c r="B462" s="63" t="s">
        <v>714</v>
      </c>
      <c r="C462" s="36">
        <v>4301011799</v>
      </c>
      <c r="D462" s="672">
        <v>4680115884519</v>
      </c>
      <c r="E462" s="672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74"/>
      <c r="R462" s="674"/>
      <c r="S462" s="674"/>
      <c r="T462" s="67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hidden="1" customHeight="1" x14ac:dyDescent="0.25">
      <c r="A463" s="63" t="s">
        <v>716</v>
      </c>
      <c r="B463" s="63" t="s">
        <v>717</v>
      </c>
      <c r="C463" s="36">
        <v>4301012125</v>
      </c>
      <c r="D463" s="672">
        <v>4680115886391</v>
      </c>
      <c r="E463" s="672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8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74"/>
      <c r="R463" s="674"/>
      <c r="S463" s="674"/>
      <c r="T463" s="67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hidden="1" customHeight="1" x14ac:dyDescent="0.25">
      <c r="A464" s="63" t="s">
        <v>718</v>
      </c>
      <c r="B464" s="63" t="s">
        <v>719</v>
      </c>
      <c r="C464" s="36">
        <v>4301011778</v>
      </c>
      <c r="D464" s="672">
        <v>4680115880603</v>
      </c>
      <c r="E464" s="672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74"/>
      <c r="R464" s="674"/>
      <c r="S464" s="674"/>
      <c r="T464" s="67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hidden="1" customHeight="1" x14ac:dyDescent="0.25">
      <c r="A465" s="63" t="s">
        <v>718</v>
      </c>
      <c r="B465" s="63" t="s">
        <v>720</v>
      </c>
      <c r="C465" s="36">
        <v>4301012035</v>
      </c>
      <c r="D465" s="672">
        <v>4680115880603</v>
      </c>
      <c r="E465" s="672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9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74"/>
      <c r="R465" s="674"/>
      <c r="S465" s="674"/>
      <c r="T465" s="67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hidden="1" customHeight="1" x14ac:dyDescent="0.25">
      <c r="A466" s="63" t="s">
        <v>721</v>
      </c>
      <c r="B466" s="63" t="s">
        <v>722</v>
      </c>
      <c r="C466" s="36">
        <v>4301012036</v>
      </c>
      <c r="D466" s="672">
        <v>4680115882782</v>
      </c>
      <c r="E466" s="672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74"/>
      <c r="R466" s="674"/>
      <c r="S466" s="674"/>
      <c r="T466" s="67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hidden="1" customHeight="1" x14ac:dyDescent="0.25">
      <c r="A467" s="63" t="s">
        <v>723</v>
      </c>
      <c r="B467" s="63" t="s">
        <v>724</v>
      </c>
      <c r="C467" s="36">
        <v>4301012050</v>
      </c>
      <c r="D467" s="672">
        <v>4680115885479</v>
      </c>
      <c r="E467" s="672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9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74"/>
      <c r="R467" s="674"/>
      <c r="S467" s="674"/>
      <c r="T467" s="67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hidden="1" customHeight="1" x14ac:dyDescent="0.25">
      <c r="A468" s="63" t="s">
        <v>725</v>
      </c>
      <c r="B468" s="63" t="s">
        <v>726</v>
      </c>
      <c r="C468" s="36">
        <v>4301011784</v>
      </c>
      <c r="D468" s="672">
        <v>4607091389982</v>
      </c>
      <c r="E468" s="672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9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74"/>
      <c r="R468" s="674"/>
      <c r="S468" s="674"/>
      <c r="T468" s="67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hidden="1" customHeight="1" x14ac:dyDescent="0.25">
      <c r="A469" s="63" t="s">
        <v>725</v>
      </c>
      <c r="B469" s="63" t="s">
        <v>727</v>
      </c>
      <c r="C469" s="36">
        <v>4301012034</v>
      </c>
      <c r="D469" s="672">
        <v>4607091389982</v>
      </c>
      <c r="E469" s="672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9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74"/>
      <c r="R469" s="674"/>
      <c r="S469" s="674"/>
      <c r="T469" s="67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79"/>
      <c r="B470" s="679"/>
      <c r="C470" s="679"/>
      <c r="D470" s="679"/>
      <c r="E470" s="679"/>
      <c r="F470" s="679"/>
      <c r="G470" s="679"/>
      <c r="H470" s="679"/>
      <c r="I470" s="679"/>
      <c r="J470" s="679"/>
      <c r="K470" s="679"/>
      <c r="L470" s="679"/>
      <c r="M470" s="679"/>
      <c r="N470" s="679"/>
      <c r="O470" s="680"/>
      <c r="P470" s="676" t="s">
        <v>40</v>
      </c>
      <c r="Q470" s="677"/>
      <c r="R470" s="677"/>
      <c r="S470" s="677"/>
      <c r="T470" s="677"/>
      <c r="U470" s="677"/>
      <c r="V470" s="678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104.16666666666666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104.99999999999999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1.2558</v>
      </c>
      <c r="AA470" s="67"/>
      <c r="AB470" s="67"/>
      <c r="AC470" s="67"/>
    </row>
    <row r="471" spans="1:68" x14ac:dyDescent="0.2">
      <c r="A471" s="679"/>
      <c r="B471" s="679"/>
      <c r="C471" s="679"/>
      <c r="D471" s="679"/>
      <c r="E471" s="679"/>
      <c r="F471" s="679"/>
      <c r="G471" s="679"/>
      <c r="H471" s="679"/>
      <c r="I471" s="679"/>
      <c r="J471" s="679"/>
      <c r="K471" s="679"/>
      <c r="L471" s="679"/>
      <c r="M471" s="679"/>
      <c r="N471" s="679"/>
      <c r="O471" s="680"/>
      <c r="P471" s="676" t="s">
        <v>40</v>
      </c>
      <c r="Q471" s="677"/>
      <c r="R471" s="677"/>
      <c r="S471" s="677"/>
      <c r="T471" s="677"/>
      <c r="U471" s="677"/>
      <c r="V471" s="678"/>
      <c r="W471" s="42" t="s">
        <v>0</v>
      </c>
      <c r="X471" s="43">
        <f>IFERROR(SUM(X457:X469),"0")</f>
        <v>550</v>
      </c>
      <c r="Y471" s="43">
        <f>IFERROR(SUM(Y457:Y469),"0")</f>
        <v>554.4</v>
      </c>
      <c r="Z471" s="42"/>
      <c r="AA471" s="67"/>
      <c r="AB471" s="67"/>
      <c r="AC471" s="67"/>
    </row>
    <row r="472" spans="1:68" ht="14.25" hidden="1" customHeight="1" x14ac:dyDescent="0.25">
      <c r="A472" s="671" t="s">
        <v>154</v>
      </c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6"/>
      <c r="AB472" s="66"/>
      <c r="AC472" s="80"/>
    </row>
    <row r="473" spans="1:68" ht="16.5" hidden="1" customHeight="1" x14ac:dyDescent="0.25">
      <c r="A473" s="63" t="s">
        <v>728</v>
      </c>
      <c r="B473" s="63" t="s">
        <v>729</v>
      </c>
      <c r="C473" s="36">
        <v>4301020334</v>
      </c>
      <c r="D473" s="672">
        <v>4607091388930</v>
      </c>
      <c r="E473" s="672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9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74"/>
      <c r="R473" s="674"/>
      <c r="S473" s="674"/>
      <c r="T473" s="67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hidden="1" customHeight="1" x14ac:dyDescent="0.25">
      <c r="A474" s="63" t="s">
        <v>731</v>
      </c>
      <c r="B474" s="63" t="s">
        <v>732</v>
      </c>
      <c r="C474" s="36">
        <v>4301020384</v>
      </c>
      <c r="D474" s="672">
        <v>4680115886407</v>
      </c>
      <c r="E474" s="672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74"/>
      <c r="R474" s="674"/>
      <c r="S474" s="674"/>
      <c r="T474" s="67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hidden="1" customHeight="1" x14ac:dyDescent="0.25">
      <c r="A475" s="63" t="s">
        <v>733</v>
      </c>
      <c r="B475" s="63" t="s">
        <v>734</v>
      </c>
      <c r="C475" s="36">
        <v>4301020385</v>
      </c>
      <c r="D475" s="672">
        <v>4680115880054</v>
      </c>
      <c r="E475" s="672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9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74"/>
      <c r="R475" s="674"/>
      <c r="S475" s="674"/>
      <c r="T475" s="67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idden="1" x14ac:dyDescent="0.2">
      <c r="A476" s="679"/>
      <c r="B476" s="679"/>
      <c r="C476" s="679"/>
      <c r="D476" s="679"/>
      <c r="E476" s="679"/>
      <c r="F476" s="679"/>
      <c r="G476" s="679"/>
      <c r="H476" s="679"/>
      <c r="I476" s="679"/>
      <c r="J476" s="679"/>
      <c r="K476" s="679"/>
      <c r="L476" s="679"/>
      <c r="M476" s="679"/>
      <c r="N476" s="679"/>
      <c r="O476" s="680"/>
      <c r="P476" s="676" t="s">
        <v>40</v>
      </c>
      <c r="Q476" s="677"/>
      <c r="R476" s="677"/>
      <c r="S476" s="677"/>
      <c r="T476" s="677"/>
      <c r="U476" s="677"/>
      <c r="V476" s="67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hidden="1" x14ac:dyDescent="0.2">
      <c r="A477" s="679"/>
      <c r="B477" s="679"/>
      <c r="C477" s="679"/>
      <c r="D477" s="679"/>
      <c r="E477" s="679"/>
      <c r="F477" s="679"/>
      <c r="G477" s="679"/>
      <c r="H477" s="679"/>
      <c r="I477" s="679"/>
      <c r="J477" s="679"/>
      <c r="K477" s="679"/>
      <c r="L477" s="679"/>
      <c r="M477" s="679"/>
      <c r="N477" s="679"/>
      <c r="O477" s="680"/>
      <c r="P477" s="676" t="s">
        <v>40</v>
      </c>
      <c r="Q477" s="677"/>
      <c r="R477" s="677"/>
      <c r="S477" s="677"/>
      <c r="T477" s="677"/>
      <c r="U477" s="677"/>
      <c r="V477" s="67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hidden="1" customHeight="1" x14ac:dyDescent="0.25">
      <c r="A478" s="671" t="s">
        <v>78</v>
      </c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6"/>
      <c r="AB478" s="66"/>
      <c r="AC478" s="80"/>
    </row>
    <row r="479" spans="1:68" ht="27" hidden="1" customHeight="1" x14ac:dyDescent="0.25">
      <c r="A479" s="63" t="s">
        <v>735</v>
      </c>
      <c r="B479" s="63" t="s">
        <v>736</v>
      </c>
      <c r="C479" s="36">
        <v>4301031349</v>
      </c>
      <c r="D479" s="672">
        <v>4680115883116</v>
      </c>
      <c r="E479" s="672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9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74"/>
      <c r="R479" s="674"/>
      <c r="S479" s="674"/>
      <c r="T479" s="67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hidden="1" customHeight="1" x14ac:dyDescent="0.25">
      <c r="A480" s="63" t="s">
        <v>738</v>
      </c>
      <c r="B480" s="63" t="s">
        <v>739</v>
      </c>
      <c r="C480" s="36">
        <v>4301031350</v>
      </c>
      <c r="D480" s="672">
        <v>4680115883093</v>
      </c>
      <c r="E480" s="672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9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74"/>
      <c r="R480" s="674"/>
      <c r="S480" s="674"/>
      <c r="T480" s="67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4301031353</v>
      </c>
      <c r="D481" s="672">
        <v>4680115883109</v>
      </c>
      <c r="E481" s="672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9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74"/>
      <c r="R481" s="674"/>
      <c r="S481" s="674"/>
      <c r="T481" s="675"/>
      <c r="U481" s="39" t="s">
        <v>45</v>
      </c>
      <c r="V481" s="39" t="s">
        <v>45</v>
      </c>
      <c r="W481" s="40" t="s">
        <v>0</v>
      </c>
      <c r="X481" s="58">
        <v>100</v>
      </c>
      <c r="Y481" s="55">
        <f t="shared" si="74"/>
        <v>100.32000000000001</v>
      </c>
      <c r="Z481" s="41">
        <f>IFERROR(IF(Y481=0,"",ROUNDUP(Y481/H481,0)*0.01196),"")</f>
        <v>0.22724</v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106.81818181818181</v>
      </c>
      <c r="BN481" s="78">
        <f t="shared" si="76"/>
        <v>107.16</v>
      </c>
      <c r="BO481" s="78">
        <f t="shared" si="77"/>
        <v>0.18210955710955709</v>
      </c>
      <c r="BP481" s="78">
        <f t="shared" si="78"/>
        <v>0.18269230769230771</v>
      </c>
    </row>
    <row r="482" spans="1:68" ht="27" hidden="1" customHeight="1" x14ac:dyDescent="0.25">
      <c r="A482" s="63" t="s">
        <v>744</v>
      </c>
      <c r="B482" s="63" t="s">
        <v>745</v>
      </c>
      <c r="C482" s="36">
        <v>4301031351</v>
      </c>
      <c r="D482" s="672">
        <v>4680115882072</v>
      </c>
      <c r="E482" s="672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9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74"/>
      <c r="R482" s="674"/>
      <c r="S482" s="674"/>
      <c r="T482" s="67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hidden="1" customHeight="1" x14ac:dyDescent="0.25">
      <c r="A483" s="63" t="s">
        <v>744</v>
      </c>
      <c r="B483" s="63" t="s">
        <v>746</v>
      </c>
      <c r="C483" s="36">
        <v>4301031419</v>
      </c>
      <c r="D483" s="672">
        <v>4680115882072</v>
      </c>
      <c r="E483" s="672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9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74"/>
      <c r="R483" s="674"/>
      <c r="S483" s="674"/>
      <c r="T483" s="67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hidden="1" customHeight="1" x14ac:dyDescent="0.25">
      <c r="A484" s="63" t="s">
        <v>747</v>
      </c>
      <c r="B484" s="63" t="s">
        <v>748</v>
      </c>
      <c r="C484" s="36">
        <v>4301031418</v>
      </c>
      <c r="D484" s="672">
        <v>4680115882102</v>
      </c>
      <c r="E484" s="672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9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74"/>
      <c r="R484" s="674"/>
      <c r="S484" s="674"/>
      <c r="T484" s="67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hidden="1" customHeight="1" x14ac:dyDescent="0.25">
      <c r="A485" s="63" t="s">
        <v>749</v>
      </c>
      <c r="B485" s="63" t="s">
        <v>750</v>
      </c>
      <c r="C485" s="36">
        <v>4301031384</v>
      </c>
      <c r="D485" s="672">
        <v>4680115882096</v>
      </c>
      <c r="E485" s="672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9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74"/>
      <c r="R485" s="674"/>
      <c r="S485" s="674"/>
      <c r="T485" s="67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hidden="1" customHeight="1" x14ac:dyDescent="0.25">
      <c r="A486" s="63" t="s">
        <v>749</v>
      </c>
      <c r="B486" s="63" t="s">
        <v>751</v>
      </c>
      <c r="C486" s="36">
        <v>4301031417</v>
      </c>
      <c r="D486" s="672">
        <v>4680115882096</v>
      </c>
      <c r="E486" s="672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9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74"/>
      <c r="R486" s="674"/>
      <c r="S486" s="674"/>
      <c r="T486" s="67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79"/>
      <c r="B487" s="679"/>
      <c r="C487" s="679"/>
      <c r="D487" s="679"/>
      <c r="E487" s="679"/>
      <c r="F487" s="679"/>
      <c r="G487" s="679"/>
      <c r="H487" s="679"/>
      <c r="I487" s="679"/>
      <c r="J487" s="679"/>
      <c r="K487" s="679"/>
      <c r="L487" s="679"/>
      <c r="M487" s="679"/>
      <c r="N487" s="679"/>
      <c r="O487" s="680"/>
      <c r="P487" s="676" t="s">
        <v>40</v>
      </c>
      <c r="Q487" s="677"/>
      <c r="R487" s="677"/>
      <c r="S487" s="677"/>
      <c r="T487" s="677"/>
      <c r="U487" s="677"/>
      <c r="V487" s="678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18.939393939393938</v>
      </c>
      <c r="Y487" s="43">
        <f>IFERROR(Y479/H479,"0")+IFERROR(Y480/H480,"0")+IFERROR(Y481/H481,"0")+IFERROR(Y482/H482,"0")+IFERROR(Y483/H483,"0")+IFERROR(Y484/H484,"0")+IFERROR(Y485/H485,"0")+IFERROR(Y486/H486,"0")</f>
        <v>19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0.22724</v>
      </c>
      <c r="AA487" s="67"/>
      <c r="AB487" s="67"/>
      <c r="AC487" s="67"/>
    </row>
    <row r="488" spans="1:68" x14ac:dyDescent="0.2">
      <c r="A488" s="679"/>
      <c r="B488" s="679"/>
      <c r="C488" s="679"/>
      <c r="D488" s="679"/>
      <c r="E488" s="679"/>
      <c r="F488" s="679"/>
      <c r="G488" s="679"/>
      <c r="H488" s="679"/>
      <c r="I488" s="679"/>
      <c r="J488" s="679"/>
      <c r="K488" s="679"/>
      <c r="L488" s="679"/>
      <c r="M488" s="679"/>
      <c r="N488" s="679"/>
      <c r="O488" s="680"/>
      <c r="P488" s="676" t="s">
        <v>40</v>
      </c>
      <c r="Q488" s="677"/>
      <c r="R488" s="677"/>
      <c r="S488" s="677"/>
      <c r="T488" s="677"/>
      <c r="U488" s="677"/>
      <c r="V488" s="678"/>
      <c r="W488" s="42" t="s">
        <v>0</v>
      </c>
      <c r="X488" s="43">
        <f>IFERROR(SUM(X479:X486),"0")</f>
        <v>100</v>
      </c>
      <c r="Y488" s="43">
        <f>IFERROR(SUM(Y479:Y486),"0")</f>
        <v>100.32000000000001</v>
      </c>
      <c r="Z488" s="42"/>
      <c r="AA488" s="67"/>
      <c r="AB488" s="67"/>
      <c r="AC488" s="67"/>
    </row>
    <row r="489" spans="1:68" ht="14.25" hidden="1" customHeight="1" x14ac:dyDescent="0.25">
      <c r="A489" s="671" t="s">
        <v>85</v>
      </c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6"/>
      <c r="AB489" s="66"/>
      <c r="AC489" s="80"/>
    </row>
    <row r="490" spans="1:68" ht="16.5" hidden="1" customHeight="1" x14ac:dyDescent="0.25">
      <c r="A490" s="63" t="s">
        <v>752</v>
      </c>
      <c r="B490" s="63" t="s">
        <v>753</v>
      </c>
      <c r="C490" s="36">
        <v>4301051232</v>
      </c>
      <c r="D490" s="672">
        <v>4607091383409</v>
      </c>
      <c r="E490" s="672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9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74"/>
      <c r="R490" s="674"/>
      <c r="S490" s="674"/>
      <c r="T490" s="67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hidden="1" customHeight="1" x14ac:dyDescent="0.25">
      <c r="A491" s="63" t="s">
        <v>755</v>
      </c>
      <c r="B491" s="63" t="s">
        <v>756</v>
      </c>
      <c r="C491" s="36">
        <v>4301051233</v>
      </c>
      <c r="D491" s="672">
        <v>4607091383416</v>
      </c>
      <c r="E491" s="672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9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74"/>
      <c r="R491" s="674"/>
      <c r="S491" s="674"/>
      <c r="T491" s="675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758</v>
      </c>
      <c r="B492" s="63" t="s">
        <v>759</v>
      </c>
      <c r="C492" s="36">
        <v>4301051064</v>
      </c>
      <c r="D492" s="672">
        <v>4680115883536</v>
      </c>
      <c r="E492" s="672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74"/>
      <c r="R492" s="674"/>
      <c r="S492" s="674"/>
      <c r="T492" s="675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79"/>
      <c r="B493" s="679"/>
      <c r="C493" s="679"/>
      <c r="D493" s="679"/>
      <c r="E493" s="679"/>
      <c r="F493" s="679"/>
      <c r="G493" s="679"/>
      <c r="H493" s="679"/>
      <c r="I493" s="679"/>
      <c r="J493" s="679"/>
      <c r="K493" s="679"/>
      <c r="L493" s="679"/>
      <c r="M493" s="679"/>
      <c r="N493" s="679"/>
      <c r="O493" s="680"/>
      <c r="P493" s="676" t="s">
        <v>40</v>
      </c>
      <c r="Q493" s="677"/>
      <c r="R493" s="677"/>
      <c r="S493" s="677"/>
      <c r="T493" s="677"/>
      <c r="U493" s="677"/>
      <c r="V493" s="678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79"/>
      <c r="B494" s="679"/>
      <c r="C494" s="679"/>
      <c r="D494" s="679"/>
      <c r="E494" s="679"/>
      <c r="F494" s="679"/>
      <c r="G494" s="679"/>
      <c r="H494" s="679"/>
      <c r="I494" s="679"/>
      <c r="J494" s="679"/>
      <c r="K494" s="679"/>
      <c r="L494" s="679"/>
      <c r="M494" s="679"/>
      <c r="N494" s="679"/>
      <c r="O494" s="680"/>
      <c r="P494" s="676" t="s">
        <v>40</v>
      </c>
      <c r="Q494" s="677"/>
      <c r="R494" s="677"/>
      <c r="S494" s="677"/>
      <c r="T494" s="677"/>
      <c r="U494" s="677"/>
      <c r="V494" s="678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71" t="s">
        <v>189</v>
      </c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6"/>
      <c r="AB495" s="66"/>
      <c r="AC495" s="80"/>
    </row>
    <row r="496" spans="1:68" ht="27" hidden="1" customHeight="1" x14ac:dyDescent="0.25">
      <c r="A496" s="63" t="s">
        <v>761</v>
      </c>
      <c r="B496" s="63" t="s">
        <v>762</v>
      </c>
      <c r="C496" s="36">
        <v>4301060450</v>
      </c>
      <c r="D496" s="672">
        <v>4680115885035</v>
      </c>
      <c r="E496" s="672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9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74"/>
      <c r="R496" s="674"/>
      <c r="S496" s="674"/>
      <c r="T496" s="67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idden="1" x14ac:dyDescent="0.2">
      <c r="A497" s="679"/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80"/>
      <c r="P497" s="676" t="s">
        <v>40</v>
      </c>
      <c r="Q497" s="677"/>
      <c r="R497" s="677"/>
      <c r="S497" s="677"/>
      <c r="T497" s="677"/>
      <c r="U497" s="677"/>
      <c r="V497" s="678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hidden="1" x14ac:dyDescent="0.2">
      <c r="A498" s="679"/>
      <c r="B498" s="679"/>
      <c r="C498" s="679"/>
      <c r="D498" s="679"/>
      <c r="E498" s="679"/>
      <c r="F498" s="679"/>
      <c r="G498" s="679"/>
      <c r="H498" s="679"/>
      <c r="I498" s="679"/>
      <c r="J498" s="679"/>
      <c r="K498" s="679"/>
      <c r="L498" s="679"/>
      <c r="M498" s="679"/>
      <c r="N498" s="679"/>
      <c r="O498" s="680"/>
      <c r="P498" s="676" t="s">
        <v>40</v>
      </c>
      <c r="Q498" s="677"/>
      <c r="R498" s="677"/>
      <c r="S498" s="677"/>
      <c r="T498" s="677"/>
      <c r="U498" s="677"/>
      <c r="V498" s="678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hidden="1" customHeight="1" x14ac:dyDescent="0.2">
      <c r="A499" s="669" t="s">
        <v>764</v>
      </c>
      <c r="B499" s="669"/>
      <c r="C499" s="669"/>
      <c r="D499" s="669"/>
      <c r="E499" s="669"/>
      <c r="F499" s="669"/>
      <c r="G499" s="669"/>
      <c r="H499" s="669"/>
      <c r="I499" s="669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54"/>
      <c r="AB499" s="54"/>
      <c r="AC499" s="54"/>
    </row>
    <row r="500" spans="1:68" ht="16.5" hidden="1" customHeight="1" x14ac:dyDescent="0.25">
      <c r="A500" s="670" t="s">
        <v>764</v>
      </c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0"/>
      <c r="P500" s="670"/>
      <c r="Q500" s="670"/>
      <c r="R500" s="670"/>
      <c r="S500" s="670"/>
      <c r="T500" s="670"/>
      <c r="U500" s="670"/>
      <c r="V500" s="670"/>
      <c r="W500" s="670"/>
      <c r="X500" s="670"/>
      <c r="Y500" s="670"/>
      <c r="Z500" s="670"/>
      <c r="AA500" s="65"/>
      <c r="AB500" s="65"/>
      <c r="AC500" s="79"/>
    </row>
    <row r="501" spans="1:68" ht="14.25" hidden="1" customHeight="1" x14ac:dyDescent="0.25">
      <c r="A501" s="671" t="s">
        <v>113</v>
      </c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6"/>
      <c r="AB501" s="66"/>
      <c r="AC501" s="80"/>
    </row>
    <row r="502" spans="1:68" ht="27" hidden="1" customHeight="1" x14ac:dyDescent="0.25">
      <c r="A502" s="63" t="s">
        <v>765</v>
      </c>
      <c r="B502" s="63" t="s">
        <v>766</v>
      </c>
      <c r="C502" s="36">
        <v>4301011763</v>
      </c>
      <c r="D502" s="672">
        <v>4640242181011</v>
      </c>
      <c r="E502" s="672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921" t="s">
        <v>767</v>
      </c>
      <c r="Q502" s="674"/>
      <c r="R502" s="674"/>
      <c r="S502" s="674"/>
      <c r="T502" s="67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769</v>
      </c>
      <c r="B503" s="63" t="s">
        <v>770</v>
      </c>
      <c r="C503" s="36">
        <v>4301011585</v>
      </c>
      <c r="D503" s="672">
        <v>4640242180441</v>
      </c>
      <c r="E503" s="672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922" t="s">
        <v>771</v>
      </c>
      <c r="Q503" s="674"/>
      <c r="R503" s="674"/>
      <c r="S503" s="674"/>
      <c r="T503" s="67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hidden="1" customHeight="1" x14ac:dyDescent="0.25">
      <c r="A504" s="63" t="s">
        <v>773</v>
      </c>
      <c r="B504" s="63" t="s">
        <v>774</v>
      </c>
      <c r="C504" s="36">
        <v>4301011584</v>
      </c>
      <c r="D504" s="672">
        <v>4640242180564</v>
      </c>
      <c r="E504" s="67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923" t="s">
        <v>775</v>
      </c>
      <c r="Q504" s="674"/>
      <c r="R504" s="674"/>
      <c r="S504" s="674"/>
      <c r="T504" s="67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idden="1" x14ac:dyDescent="0.2">
      <c r="A505" s="679"/>
      <c r="B505" s="679"/>
      <c r="C505" s="679"/>
      <c r="D505" s="679"/>
      <c r="E505" s="679"/>
      <c r="F505" s="679"/>
      <c r="G505" s="679"/>
      <c r="H505" s="679"/>
      <c r="I505" s="679"/>
      <c r="J505" s="679"/>
      <c r="K505" s="679"/>
      <c r="L505" s="679"/>
      <c r="M505" s="679"/>
      <c r="N505" s="679"/>
      <c r="O505" s="680"/>
      <c r="P505" s="676" t="s">
        <v>40</v>
      </c>
      <c r="Q505" s="677"/>
      <c r="R505" s="677"/>
      <c r="S505" s="677"/>
      <c r="T505" s="677"/>
      <c r="U505" s="677"/>
      <c r="V505" s="678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hidden="1" x14ac:dyDescent="0.2">
      <c r="A506" s="679"/>
      <c r="B506" s="679"/>
      <c r="C506" s="679"/>
      <c r="D506" s="679"/>
      <c r="E506" s="679"/>
      <c r="F506" s="679"/>
      <c r="G506" s="679"/>
      <c r="H506" s="679"/>
      <c r="I506" s="679"/>
      <c r="J506" s="679"/>
      <c r="K506" s="679"/>
      <c r="L506" s="679"/>
      <c r="M506" s="679"/>
      <c r="N506" s="679"/>
      <c r="O506" s="680"/>
      <c r="P506" s="676" t="s">
        <v>40</v>
      </c>
      <c r="Q506" s="677"/>
      <c r="R506" s="677"/>
      <c r="S506" s="677"/>
      <c r="T506" s="677"/>
      <c r="U506" s="677"/>
      <c r="V506" s="678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hidden="1" customHeight="1" x14ac:dyDescent="0.25">
      <c r="A507" s="671" t="s">
        <v>154</v>
      </c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6"/>
      <c r="AB507" s="66"/>
      <c r="AC507" s="80"/>
    </row>
    <row r="508" spans="1:68" ht="27" hidden="1" customHeight="1" x14ac:dyDescent="0.25">
      <c r="A508" s="63" t="s">
        <v>777</v>
      </c>
      <c r="B508" s="63" t="s">
        <v>778</v>
      </c>
      <c r="C508" s="36">
        <v>4301020400</v>
      </c>
      <c r="D508" s="672">
        <v>4640242180519</v>
      </c>
      <c r="E508" s="672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118</v>
      </c>
      <c r="L508" s="37" t="s">
        <v>45</v>
      </c>
      <c r="M508" s="38" t="s">
        <v>117</v>
      </c>
      <c r="N508" s="38"/>
      <c r="O508" s="37">
        <v>50</v>
      </c>
      <c r="P508" s="924" t="s">
        <v>779</v>
      </c>
      <c r="Q508" s="674"/>
      <c r="R508" s="674"/>
      <c r="S508" s="674"/>
      <c r="T508" s="67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777</v>
      </c>
      <c r="B509" s="63" t="s">
        <v>781</v>
      </c>
      <c r="C509" s="36">
        <v>4301020269</v>
      </c>
      <c r="D509" s="672">
        <v>4640242180519</v>
      </c>
      <c r="E509" s="672"/>
      <c r="F509" s="62">
        <v>1.35</v>
      </c>
      <c r="G509" s="37">
        <v>8</v>
      </c>
      <c r="H509" s="62">
        <v>10.8</v>
      </c>
      <c r="I509" s="62">
        <v>11.234999999999999</v>
      </c>
      <c r="J509" s="37">
        <v>64</v>
      </c>
      <c r="K509" s="37" t="s">
        <v>118</v>
      </c>
      <c r="L509" s="37" t="s">
        <v>45</v>
      </c>
      <c r="M509" s="38" t="s">
        <v>121</v>
      </c>
      <c r="N509" s="38"/>
      <c r="O509" s="37">
        <v>50</v>
      </c>
      <c r="P509" s="925" t="s">
        <v>782</v>
      </c>
      <c r="Q509" s="674"/>
      <c r="R509" s="674"/>
      <c r="S509" s="674"/>
      <c r="T509" s="67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hidden="1" customHeight="1" x14ac:dyDescent="0.25">
      <c r="A510" s="63" t="s">
        <v>784</v>
      </c>
      <c r="B510" s="63" t="s">
        <v>785</v>
      </c>
      <c r="C510" s="36">
        <v>4301020260</v>
      </c>
      <c r="D510" s="672">
        <v>4640242180526</v>
      </c>
      <c r="E510" s="672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926" t="s">
        <v>786</v>
      </c>
      <c r="Q510" s="674"/>
      <c r="R510" s="674"/>
      <c r="S510" s="674"/>
      <c r="T510" s="67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783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hidden="1" customHeight="1" x14ac:dyDescent="0.25">
      <c r="A511" s="63" t="s">
        <v>787</v>
      </c>
      <c r="B511" s="63" t="s">
        <v>788</v>
      </c>
      <c r="C511" s="36">
        <v>4301020295</v>
      </c>
      <c r="D511" s="672">
        <v>4640242181363</v>
      </c>
      <c r="E511" s="672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927" t="s">
        <v>789</v>
      </c>
      <c r="Q511" s="674"/>
      <c r="R511" s="674"/>
      <c r="S511" s="674"/>
      <c r="T511" s="67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idden="1" x14ac:dyDescent="0.2">
      <c r="A512" s="679"/>
      <c r="B512" s="679"/>
      <c r="C512" s="679"/>
      <c r="D512" s="679"/>
      <c r="E512" s="679"/>
      <c r="F512" s="679"/>
      <c r="G512" s="679"/>
      <c r="H512" s="679"/>
      <c r="I512" s="679"/>
      <c r="J512" s="679"/>
      <c r="K512" s="679"/>
      <c r="L512" s="679"/>
      <c r="M512" s="679"/>
      <c r="N512" s="679"/>
      <c r="O512" s="680"/>
      <c r="P512" s="676" t="s">
        <v>40</v>
      </c>
      <c r="Q512" s="677"/>
      <c r="R512" s="677"/>
      <c r="S512" s="677"/>
      <c r="T512" s="677"/>
      <c r="U512" s="677"/>
      <c r="V512" s="678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hidden="1" x14ac:dyDescent="0.2">
      <c r="A513" s="679"/>
      <c r="B513" s="679"/>
      <c r="C513" s="679"/>
      <c r="D513" s="679"/>
      <c r="E513" s="679"/>
      <c r="F513" s="679"/>
      <c r="G513" s="679"/>
      <c r="H513" s="679"/>
      <c r="I513" s="679"/>
      <c r="J513" s="679"/>
      <c r="K513" s="679"/>
      <c r="L513" s="679"/>
      <c r="M513" s="679"/>
      <c r="N513" s="679"/>
      <c r="O513" s="680"/>
      <c r="P513" s="676" t="s">
        <v>40</v>
      </c>
      <c r="Q513" s="677"/>
      <c r="R513" s="677"/>
      <c r="S513" s="677"/>
      <c r="T513" s="677"/>
      <c r="U513" s="677"/>
      <c r="V513" s="678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hidden="1" customHeight="1" x14ac:dyDescent="0.25">
      <c r="A514" s="671" t="s">
        <v>78</v>
      </c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6"/>
      <c r="AB514" s="66"/>
      <c r="AC514" s="80"/>
    </row>
    <row r="515" spans="1:68" ht="27" hidden="1" customHeight="1" x14ac:dyDescent="0.25">
      <c r="A515" s="63" t="s">
        <v>791</v>
      </c>
      <c r="B515" s="63" t="s">
        <v>792</v>
      </c>
      <c r="C515" s="36">
        <v>4301031280</v>
      </c>
      <c r="D515" s="672">
        <v>4640242180816</v>
      </c>
      <c r="E515" s="672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928" t="s">
        <v>793</v>
      </c>
      <c r="Q515" s="674"/>
      <c r="R515" s="674"/>
      <c r="S515" s="674"/>
      <c r="T515" s="67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795</v>
      </c>
      <c r="B516" s="63" t="s">
        <v>796</v>
      </c>
      <c r="C516" s="36">
        <v>4301031244</v>
      </c>
      <c r="D516" s="672">
        <v>4640242180595</v>
      </c>
      <c r="E516" s="672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929" t="s">
        <v>797</v>
      </c>
      <c r="Q516" s="674"/>
      <c r="R516" s="674"/>
      <c r="S516" s="674"/>
      <c r="T516" s="675"/>
      <c r="U516" s="39" t="s">
        <v>45</v>
      </c>
      <c r="V516" s="39" t="s">
        <v>45</v>
      </c>
      <c r="W516" s="40" t="s">
        <v>0</v>
      </c>
      <c r="X516" s="58">
        <v>600</v>
      </c>
      <c r="Y516" s="55">
        <f>IFERROR(IF(X516="",0,CEILING((X516/$H516),1)*$H516),"")</f>
        <v>600.6</v>
      </c>
      <c r="Z516" s="41">
        <f>IFERROR(IF(Y516=0,"",ROUNDUP(Y516/H516,0)*0.00902),"")</f>
        <v>1.28986</v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638.57142857142856</v>
      </c>
      <c r="BN516" s="78">
        <f>IFERROR(Y516*I516/H516,"0")</f>
        <v>639.20999999999992</v>
      </c>
      <c r="BO516" s="78">
        <f>IFERROR(1/J516*(X516/H516),"0")</f>
        <v>1.0822510822510822</v>
      </c>
      <c r="BP516" s="78">
        <f>IFERROR(1/J516*(Y516/H516),"0")</f>
        <v>1.0833333333333333</v>
      </c>
    </row>
    <row r="517" spans="1:68" x14ac:dyDescent="0.2">
      <c r="A517" s="679"/>
      <c r="B517" s="679"/>
      <c r="C517" s="679"/>
      <c r="D517" s="679"/>
      <c r="E517" s="679"/>
      <c r="F517" s="679"/>
      <c r="G517" s="679"/>
      <c r="H517" s="679"/>
      <c r="I517" s="679"/>
      <c r="J517" s="679"/>
      <c r="K517" s="679"/>
      <c r="L517" s="679"/>
      <c r="M517" s="679"/>
      <c r="N517" s="679"/>
      <c r="O517" s="680"/>
      <c r="P517" s="676" t="s">
        <v>40</v>
      </c>
      <c r="Q517" s="677"/>
      <c r="R517" s="677"/>
      <c r="S517" s="677"/>
      <c r="T517" s="677"/>
      <c r="U517" s="677"/>
      <c r="V517" s="678"/>
      <c r="W517" s="42" t="s">
        <v>39</v>
      </c>
      <c r="X517" s="43">
        <f>IFERROR(X515/H515,"0")+IFERROR(X516/H516,"0")</f>
        <v>142.85714285714286</v>
      </c>
      <c r="Y517" s="43">
        <f>IFERROR(Y515/H515,"0")+IFERROR(Y516/H516,"0")</f>
        <v>143</v>
      </c>
      <c r="Z517" s="43">
        <f>IFERROR(IF(Z515="",0,Z515),"0")+IFERROR(IF(Z516="",0,Z516),"0")</f>
        <v>1.28986</v>
      </c>
      <c r="AA517" s="67"/>
      <c r="AB517" s="67"/>
      <c r="AC517" s="67"/>
    </row>
    <row r="518" spans="1:68" x14ac:dyDescent="0.2">
      <c r="A518" s="679"/>
      <c r="B518" s="679"/>
      <c r="C518" s="679"/>
      <c r="D518" s="679"/>
      <c r="E518" s="679"/>
      <c r="F518" s="679"/>
      <c r="G518" s="679"/>
      <c r="H518" s="679"/>
      <c r="I518" s="679"/>
      <c r="J518" s="679"/>
      <c r="K518" s="679"/>
      <c r="L518" s="679"/>
      <c r="M518" s="679"/>
      <c r="N518" s="679"/>
      <c r="O518" s="680"/>
      <c r="P518" s="676" t="s">
        <v>40</v>
      </c>
      <c r="Q518" s="677"/>
      <c r="R518" s="677"/>
      <c r="S518" s="677"/>
      <c r="T518" s="677"/>
      <c r="U518" s="677"/>
      <c r="V518" s="678"/>
      <c r="W518" s="42" t="s">
        <v>0</v>
      </c>
      <c r="X518" s="43">
        <f>IFERROR(SUM(X515:X516),"0")</f>
        <v>600</v>
      </c>
      <c r="Y518" s="43">
        <f>IFERROR(SUM(Y515:Y516),"0")</f>
        <v>600.6</v>
      </c>
      <c r="Z518" s="42"/>
      <c r="AA518" s="67"/>
      <c r="AB518" s="67"/>
      <c r="AC518" s="67"/>
    </row>
    <row r="519" spans="1:68" ht="14.25" hidden="1" customHeight="1" x14ac:dyDescent="0.25">
      <c r="A519" s="671" t="s">
        <v>85</v>
      </c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6"/>
      <c r="AB519" s="66"/>
      <c r="AC519" s="80"/>
    </row>
    <row r="520" spans="1:68" ht="27" hidden="1" customHeight="1" x14ac:dyDescent="0.25">
      <c r="A520" s="63" t="s">
        <v>799</v>
      </c>
      <c r="B520" s="63" t="s">
        <v>800</v>
      </c>
      <c r="C520" s="36">
        <v>4301052046</v>
      </c>
      <c r="D520" s="672">
        <v>4640242180533</v>
      </c>
      <c r="E520" s="672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150</v>
      </c>
      <c r="N520" s="38"/>
      <c r="O520" s="37">
        <v>45</v>
      </c>
      <c r="P520" s="930" t="s">
        <v>801</v>
      </c>
      <c r="Q520" s="674"/>
      <c r="R520" s="674"/>
      <c r="S520" s="674"/>
      <c r="T520" s="675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hidden="1" customHeight="1" x14ac:dyDescent="0.25">
      <c r="A521" s="63" t="s">
        <v>799</v>
      </c>
      <c r="B521" s="63" t="s">
        <v>803</v>
      </c>
      <c r="C521" s="36">
        <v>4301051887</v>
      </c>
      <c r="D521" s="672">
        <v>4640242180533</v>
      </c>
      <c r="E521" s="672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931" t="s">
        <v>801</v>
      </c>
      <c r="Q521" s="674"/>
      <c r="R521" s="674"/>
      <c r="S521" s="674"/>
      <c r="T521" s="675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idden="1" x14ac:dyDescent="0.2">
      <c r="A522" s="679"/>
      <c r="B522" s="679"/>
      <c r="C522" s="679"/>
      <c r="D522" s="679"/>
      <c r="E522" s="679"/>
      <c r="F522" s="679"/>
      <c r="G522" s="679"/>
      <c r="H522" s="679"/>
      <c r="I522" s="679"/>
      <c r="J522" s="679"/>
      <c r="K522" s="679"/>
      <c r="L522" s="679"/>
      <c r="M522" s="679"/>
      <c r="N522" s="679"/>
      <c r="O522" s="680"/>
      <c r="P522" s="676" t="s">
        <v>40</v>
      </c>
      <c r="Q522" s="677"/>
      <c r="R522" s="677"/>
      <c r="S522" s="677"/>
      <c r="T522" s="677"/>
      <c r="U522" s="677"/>
      <c r="V522" s="678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hidden="1" x14ac:dyDescent="0.2">
      <c r="A523" s="679"/>
      <c r="B523" s="679"/>
      <c r="C523" s="679"/>
      <c r="D523" s="679"/>
      <c r="E523" s="679"/>
      <c r="F523" s="679"/>
      <c r="G523" s="679"/>
      <c r="H523" s="679"/>
      <c r="I523" s="679"/>
      <c r="J523" s="679"/>
      <c r="K523" s="679"/>
      <c r="L523" s="679"/>
      <c r="M523" s="679"/>
      <c r="N523" s="679"/>
      <c r="O523" s="680"/>
      <c r="P523" s="676" t="s">
        <v>40</v>
      </c>
      <c r="Q523" s="677"/>
      <c r="R523" s="677"/>
      <c r="S523" s="677"/>
      <c r="T523" s="677"/>
      <c r="U523" s="677"/>
      <c r="V523" s="678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hidden="1" customHeight="1" x14ac:dyDescent="0.25">
      <c r="A524" s="671" t="s">
        <v>189</v>
      </c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6"/>
      <c r="AB524" s="66"/>
      <c r="AC524" s="80"/>
    </row>
    <row r="525" spans="1:68" ht="27" hidden="1" customHeight="1" x14ac:dyDescent="0.25">
      <c r="A525" s="63" t="s">
        <v>804</v>
      </c>
      <c r="B525" s="63" t="s">
        <v>805</v>
      </c>
      <c r="C525" s="36">
        <v>4301060485</v>
      </c>
      <c r="D525" s="672">
        <v>4640242180120</v>
      </c>
      <c r="E525" s="672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932" t="s">
        <v>806</v>
      </c>
      <c r="Q525" s="674"/>
      <c r="R525" s="674"/>
      <c r="S525" s="674"/>
      <c r="T525" s="67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hidden="1" customHeight="1" x14ac:dyDescent="0.25">
      <c r="A526" s="63" t="s">
        <v>804</v>
      </c>
      <c r="B526" s="63" t="s">
        <v>808</v>
      </c>
      <c r="C526" s="36">
        <v>4301060496</v>
      </c>
      <c r="D526" s="672">
        <v>4640242180120</v>
      </c>
      <c r="E526" s="672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150</v>
      </c>
      <c r="N526" s="38"/>
      <c r="O526" s="37">
        <v>40</v>
      </c>
      <c r="P526" s="933" t="s">
        <v>809</v>
      </c>
      <c r="Q526" s="674"/>
      <c r="R526" s="674"/>
      <c r="S526" s="674"/>
      <c r="T526" s="67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hidden="1" customHeight="1" x14ac:dyDescent="0.25">
      <c r="A527" s="63" t="s">
        <v>810</v>
      </c>
      <c r="B527" s="63" t="s">
        <v>811</v>
      </c>
      <c r="C527" s="36">
        <v>4301060486</v>
      </c>
      <c r="D527" s="672">
        <v>4640242180137</v>
      </c>
      <c r="E527" s="672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934" t="s">
        <v>812</v>
      </c>
      <c r="Q527" s="674"/>
      <c r="R527" s="674"/>
      <c r="S527" s="674"/>
      <c r="T527" s="67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hidden="1" customHeight="1" x14ac:dyDescent="0.25">
      <c r="A528" s="63" t="s">
        <v>810</v>
      </c>
      <c r="B528" s="63" t="s">
        <v>814</v>
      </c>
      <c r="C528" s="36">
        <v>4301060498</v>
      </c>
      <c r="D528" s="672">
        <v>4640242180137</v>
      </c>
      <c r="E528" s="672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150</v>
      </c>
      <c r="N528" s="38"/>
      <c r="O528" s="37">
        <v>40</v>
      </c>
      <c r="P528" s="935" t="s">
        <v>815</v>
      </c>
      <c r="Q528" s="674"/>
      <c r="R528" s="674"/>
      <c r="S528" s="674"/>
      <c r="T528" s="67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idden="1" x14ac:dyDescent="0.2">
      <c r="A529" s="679"/>
      <c r="B529" s="679"/>
      <c r="C529" s="679"/>
      <c r="D529" s="679"/>
      <c r="E529" s="679"/>
      <c r="F529" s="679"/>
      <c r="G529" s="679"/>
      <c r="H529" s="679"/>
      <c r="I529" s="679"/>
      <c r="J529" s="679"/>
      <c r="K529" s="679"/>
      <c r="L529" s="679"/>
      <c r="M529" s="679"/>
      <c r="N529" s="679"/>
      <c r="O529" s="680"/>
      <c r="P529" s="676" t="s">
        <v>40</v>
      </c>
      <c r="Q529" s="677"/>
      <c r="R529" s="677"/>
      <c r="S529" s="677"/>
      <c r="T529" s="677"/>
      <c r="U529" s="677"/>
      <c r="V529" s="678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hidden="1" x14ac:dyDescent="0.2">
      <c r="A530" s="679"/>
      <c r="B530" s="679"/>
      <c r="C530" s="679"/>
      <c r="D530" s="679"/>
      <c r="E530" s="679"/>
      <c r="F530" s="679"/>
      <c r="G530" s="679"/>
      <c r="H530" s="679"/>
      <c r="I530" s="679"/>
      <c r="J530" s="679"/>
      <c r="K530" s="679"/>
      <c r="L530" s="679"/>
      <c r="M530" s="679"/>
      <c r="N530" s="679"/>
      <c r="O530" s="680"/>
      <c r="P530" s="676" t="s">
        <v>40</v>
      </c>
      <c r="Q530" s="677"/>
      <c r="R530" s="677"/>
      <c r="S530" s="677"/>
      <c r="T530" s="677"/>
      <c r="U530" s="677"/>
      <c r="V530" s="678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hidden="1" customHeight="1" x14ac:dyDescent="0.25">
      <c r="A531" s="670" t="s">
        <v>816</v>
      </c>
      <c r="B531" s="670"/>
      <c r="C531" s="670"/>
      <c r="D531" s="670"/>
      <c r="E531" s="670"/>
      <c r="F531" s="670"/>
      <c r="G531" s="670"/>
      <c r="H531" s="670"/>
      <c r="I531" s="670"/>
      <c r="J531" s="670"/>
      <c r="K531" s="670"/>
      <c r="L531" s="670"/>
      <c r="M531" s="670"/>
      <c r="N531" s="670"/>
      <c r="O531" s="670"/>
      <c r="P531" s="670"/>
      <c r="Q531" s="670"/>
      <c r="R531" s="670"/>
      <c r="S531" s="670"/>
      <c r="T531" s="670"/>
      <c r="U531" s="670"/>
      <c r="V531" s="670"/>
      <c r="W531" s="670"/>
      <c r="X531" s="670"/>
      <c r="Y531" s="670"/>
      <c r="Z531" s="670"/>
      <c r="AA531" s="65"/>
      <c r="AB531" s="65"/>
      <c r="AC531" s="79"/>
    </row>
    <row r="532" spans="1:68" ht="14.25" hidden="1" customHeight="1" x14ac:dyDescent="0.25">
      <c r="A532" s="671" t="s">
        <v>154</v>
      </c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6"/>
      <c r="AB532" s="66"/>
      <c r="AC532" s="80"/>
    </row>
    <row r="533" spans="1:68" ht="27" hidden="1" customHeight="1" x14ac:dyDescent="0.25">
      <c r="A533" s="63" t="s">
        <v>817</v>
      </c>
      <c r="B533" s="63" t="s">
        <v>818</v>
      </c>
      <c r="C533" s="36">
        <v>4301020314</v>
      </c>
      <c r="D533" s="672">
        <v>4640242180090</v>
      </c>
      <c r="E533" s="672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938" t="s">
        <v>819</v>
      </c>
      <c r="Q533" s="674"/>
      <c r="R533" s="674"/>
      <c r="S533" s="674"/>
      <c r="T533" s="67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idden="1" x14ac:dyDescent="0.2">
      <c r="A534" s="679"/>
      <c r="B534" s="679"/>
      <c r="C534" s="679"/>
      <c r="D534" s="679"/>
      <c r="E534" s="679"/>
      <c r="F534" s="679"/>
      <c r="G534" s="679"/>
      <c r="H534" s="679"/>
      <c r="I534" s="679"/>
      <c r="J534" s="679"/>
      <c r="K534" s="679"/>
      <c r="L534" s="679"/>
      <c r="M534" s="679"/>
      <c r="N534" s="679"/>
      <c r="O534" s="680"/>
      <c r="P534" s="676" t="s">
        <v>40</v>
      </c>
      <c r="Q534" s="677"/>
      <c r="R534" s="677"/>
      <c r="S534" s="677"/>
      <c r="T534" s="677"/>
      <c r="U534" s="677"/>
      <c r="V534" s="678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hidden="1" x14ac:dyDescent="0.2">
      <c r="A535" s="679"/>
      <c r="B535" s="679"/>
      <c r="C535" s="679"/>
      <c r="D535" s="679"/>
      <c r="E535" s="679"/>
      <c r="F535" s="679"/>
      <c r="G535" s="679"/>
      <c r="H535" s="679"/>
      <c r="I535" s="679"/>
      <c r="J535" s="679"/>
      <c r="K535" s="679"/>
      <c r="L535" s="679"/>
      <c r="M535" s="679"/>
      <c r="N535" s="679"/>
      <c r="O535" s="680"/>
      <c r="P535" s="676" t="s">
        <v>40</v>
      </c>
      <c r="Q535" s="677"/>
      <c r="R535" s="677"/>
      <c r="S535" s="677"/>
      <c r="T535" s="677"/>
      <c r="U535" s="677"/>
      <c r="V535" s="678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79"/>
      <c r="B536" s="679"/>
      <c r="C536" s="679"/>
      <c r="D536" s="679"/>
      <c r="E536" s="679"/>
      <c r="F536" s="679"/>
      <c r="G536" s="679"/>
      <c r="H536" s="679"/>
      <c r="I536" s="679"/>
      <c r="J536" s="679"/>
      <c r="K536" s="679"/>
      <c r="L536" s="679"/>
      <c r="M536" s="679"/>
      <c r="N536" s="679"/>
      <c r="O536" s="942"/>
      <c r="P536" s="939" t="s">
        <v>33</v>
      </c>
      <c r="Q536" s="940"/>
      <c r="R536" s="940"/>
      <c r="S536" s="940"/>
      <c r="T536" s="940"/>
      <c r="U536" s="940"/>
      <c r="V536" s="941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18029.400000000001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18116.019999999997</v>
      </c>
      <c r="Z536" s="42"/>
      <c r="AA536" s="67"/>
      <c r="AB536" s="67"/>
      <c r="AC536" s="67"/>
    </row>
    <row r="537" spans="1:68" x14ac:dyDescent="0.2">
      <c r="A537" s="679"/>
      <c r="B537" s="679"/>
      <c r="C537" s="679"/>
      <c r="D537" s="679"/>
      <c r="E537" s="679"/>
      <c r="F537" s="679"/>
      <c r="G537" s="679"/>
      <c r="H537" s="679"/>
      <c r="I537" s="679"/>
      <c r="J537" s="679"/>
      <c r="K537" s="679"/>
      <c r="L537" s="679"/>
      <c r="M537" s="679"/>
      <c r="N537" s="679"/>
      <c r="O537" s="942"/>
      <c r="P537" s="939" t="s">
        <v>34</v>
      </c>
      <c r="Q537" s="940"/>
      <c r="R537" s="940"/>
      <c r="S537" s="940"/>
      <c r="T537" s="940"/>
      <c r="U537" s="940"/>
      <c r="V537" s="941"/>
      <c r="W537" s="42" t="s">
        <v>0</v>
      </c>
      <c r="X537" s="43">
        <f>IFERROR(SUM(BM22:BM533),"0")</f>
        <v>18827.542784992784</v>
      </c>
      <c r="Y537" s="43">
        <f>IFERROR(SUM(BN22:BN533),"0")</f>
        <v>18918.841</v>
      </c>
      <c r="Z537" s="42"/>
      <c r="AA537" s="67"/>
      <c r="AB537" s="67"/>
      <c r="AC537" s="67"/>
    </row>
    <row r="538" spans="1:68" x14ac:dyDescent="0.2">
      <c r="A538" s="679"/>
      <c r="B538" s="679"/>
      <c r="C538" s="679"/>
      <c r="D538" s="679"/>
      <c r="E538" s="679"/>
      <c r="F538" s="679"/>
      <c r="G538" s="679"/>
      <c r="H538" s="679"/>
      <c r="I538" s="679"/>
      <c r="J538" s="679"/>
      <c r="K538" s="679"/>
      <c r="L538" s="679"/>
      <c r="M538" s="679"/>
      <c r="N538" s="679"/>
      <c r="O538" s="942"/>
      <c r="P538" s="939" t="s">
        <v>35</v>
      </c>
      <c r="Q538" s="940"/>
      <c r="R538" s="940"/>
      <c r="S538" s="940"/>
      <c r="T538" s="940"/>
      <c r="U538" s="940"/>
      <c r="V538" s="941"/>
      <c r="W538" s="42" t="s">
        <v>20</v>
      </c>
      <c r="X538" s="44">
        <f>ROUNDUP(SUM(BO22:BO533),0)</f>
        <v>29</v>
      </c>
      <c r="Y538" s="44">
        <f>ROUNDUP(SUM(BP22:BP533),0)</f>
        <v>29</v>
      </c>
      <c r="Z538" s="42"/>
      <c r="AA538" s="67"/>
      <c r="AB538" s="67"/>
      <c r="AC538" s="67"/>
    </row>
    <row r="539" spans="1:68" x14ac:dyDescent="0.2">
      <c r="A539" s="679"/>
      <c r="B539" s="679"/>
      <c r="C539" s="679"/>
      <c r="D539" s="679"/>
      <c r="E539" s="679"/>
      <c r="F539" s="679"/>
      <c r="G539" s="679"/>
      <c r="H539" s="679"/>
      <c r="I539" s="679"/>
      <c r="J539" s="679"/>
      <c r="K539" s="679"/>
      <c r="L539" s="679"/>
      <c r="M539" s="679"/>
      <c r="N539" s="679"/>
      <c r="O539" s="942"/>
      <c r="P539" s="939" t="s">
        <v>36</v>
      </c>
      <c r="Q539" s="940"/>
      <c r="R539" s="940"/>
      <c r="S539" s="940"/>
      <c r="T539" s="940"/>
      <c r="U539" s="940"/>
      <c r="V539" s="941"/>
      <c r="W539" s="42" t="s">
        <v>0</v>
      </c>
      <c r="X539" s="43">
        <f>GrossWeightTotal+PalletQtyTotal*25</f>
        <v>19552.542784992784</v>
      </c>
      <c r="Y539" s="43">
        <f>GrossWeightTotalR+PalletQtyTotalR*25</f>
        <v>19643.841</v>
      </c>
      <c r="Z539" s="42"/>
      <c r="AA539" s="67"/>
      <c r="AB539" s="67"/>
      <c r="AC539" s="67"/>
    </row>
    <row r="540" spans="1:68" x14ac:dyDescent="0.2">
      <c r="A540" s="679"/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942"/>
      <c r="P540" s="939" t="s">
        <v>37</v>
      </c>
      <c r="Q540" s="940"/>
      <c r="R540" s="940"/>
      <c r="S540" s="940"/>
      <c r="T540" s="940"/>
      <c r="U540" s="940"/>
      <c r="V540" s="941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2347.8379830046492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2361</v>
      </c>
      <c r="Z540" s="42"/>
      <c r="AA540" s="67"/>
      <c r="AB540" s="67"/>
      <c r="AC540" s="67"/>
    </row>
    <row r="541" spans="1:68" ht="14.25" hidden="1" x14ac:dyDescent="0.2">
      <c r="A541" s="679"/>
      <c r="B541" s="679"/>
      <c r="C541" s="679"/>
      <c r="D541" s="679"/>
      <c r="E541" s="679"/>
      <c r="F541" s="679"/>
      <c r="G541" s="679"/>
      <c r="H541" s="679"/>
      <c r="I541" s="679"/>
      <c r="J541" s="679"/>
      <c r="K541" s="679"/>
      <c r="L541" s="679"/>
      <c r="M541" s="679"/>
      <c r="N541" s="679"/>
      <c r="O541" s="942"/>
      <c r="P541" s="939" t="s">
        <v>38</v>
      </c>
      <c r="Q541" s="940"/>
      <c r="R541" s="940"/>
      <c r="S541" s="940"/>
      <c r="T541" s="940"/>
      <c r="U541" s="940"/>
      <c r="V541" s="941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32.383229999999998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77</v>
      </c>
      <c r="C543" s="943" t="s">
        <v>111</v>
      </c>
      <c r="D543" s="943" t="s">
        <v>111</v>
      </c>
      <c r="E543" s="943" t="s">
        <v>111</v>
      </c>
      <c r="F543" s="943" t="s">
        <v>111</v>
      </c>
      <c r="G543" s="943" t="s">
        <v>111</v>
      </c>
      <c r="H543" s="943" t="s">
        <v>111</v>
      </c>
      <c r="I543" s="943" t="s">
        <v>286</v>
      </c>
      <c r="J543" s="943" t="s">
        <v>286</v>
      </c>
      <c r="K543" s="943" t="s">
        <v>286</v>
      </c>
      <c r="L543" s="943" t="s">
        <v>286</v>
      </c>
      <c r="M543" s="943" t="s">
        <v>286</v>
      </c>
      <c r="N543" s="944"/>
      <c r="O543" s="943" t="s">
        <v>286</v>
      </c>
      <c r="P543" s="943" t="s">
        <v>286</v>
      </c>
      <c r="Q543" s="943" t="s">
        <v>286</v>
      </c>
      <c r="R543" s="943" t="s">
        <v>286</v>
      </c>
      <c r="S543" s="943" t="s">
        <v>286</v>
      </c>
      <c r="T543" s="943" t="s">
        <v>286</v>
      </c>
      <c r="U543" s="943" t="s">
        <v>286</v>
      </c>
      <c r="V543" s="943" t="s">
        <v>578</v>
      </c>
      <c r="W543" s="943" t="s">
        <v>578</v>
      </c>
      <c r="X543" s="943" t="s">
        <v>638</v>
      </c>
      <c r="Y543" s="943" t="s">
        <v>638</v>
      </c>
      <c r="Z543" s="943" t="s">
        <v>638</v>
      </c>
      <c r="AA543" s="943" t="s">
        <v>638</v>
      </c>
      <c r="AB543" s="85" t="s">
        <v>697</v>
      </c>
      <c r="AC543" s="943" t="s">
        <v>764</v>
      </c>
      <c r="AD543" s="943" t="s">
        <v>764</v>
      </c>
      <c r="AF543" s="1"/>
    </row>
    <row r="544" spans="1:68" ht="14.25" customHeight="1" thickTop="1" x14ac:dyDescent="0.2">
      <c r="A544" s="936" t="s">
        <v>10</v>
      </c>
      <c r="B544" s="943" t="s">
        <v>77</v>
      </c>
      <c r="C544" s="943" t="s">
        <v>112</v>
      </c>
      <c r="D544" s="943" t="s">
        <v>133</v>
      </c>
      <c r="E544" s="943" t="s">
        <v>196</v>
      </c>
      <c r="F544" s="943" t="s">
        <v>223</v>
      </c>
      <c r="G544" s="943" t="s">
        <v>262</v>
      </c>
      <c r="H544" s="943" t="s">
        <v>111</v>
      </c>
      <c r="I544" s="943" t="s">
        <v>287</v>
      </c>
      <c r="J544" s="943" t="s">
        <v>327</v>
      </c>
      <c r="K544" s="943" t="s">
        <v>388</v>
      </c>
      <c r="L544" s="943" t="s">
        <v>428</v>
      </c>
      <c r="M544" s="943" t="s">
        <v>446</v>
      </c>
      <c r="N544" s="1"/>
      <c r="O544" s="943" t="s">
        <v>459</v>
      </c>
      <c r="P544" s="943" t="s">
        <v>469</v>
      </c>
      <c r="Q544" s="943" t="s">
        <v>476</v>
      </c>
      <c r="R544" s="943" t="s">
        <v>480</v>
      </c>
      <c r="S544" s="943" t="s">
        <v>486</v>
      </c>
      <c r="T544" s="943" t="s">
        <v>491</v>
      </c>
      <c r="U544" s="943" t="s">
        <v>565</v>
      </c>
      <c r="V544" s="943" t="s">
        <v>579</v>
      </c>
      <c r="W544" s="943" t="s">
        <v>613</v>
      </c>
      <c r="X544" s="943" t="s">
        <v>639</v>
      </c>
      <c r="Y544" s="943" t="s">
        <v>671</v>
      </c>
      <c r="Z544" s="943" t="s">
        <v>689</v>
      </c>
      <c r="AA544" s="943" t="s">
        <v>693</v>
      </c>
      <c r="AB544" s="943" t="s">
        <v>697</v>
      </c>
      <c r="AC544" s="943" t="s">
        <v>764</v>
      </c>
      <c r="AD544" s="943" t="s">
        <v>816</v>
      </c>
      <c r="AF544" s="1"/>
    </row>
    <row r="545" spans="1:32" ht="13.5" thickBot="1" x14ac:dyDescent="0.25">
      <c r="A545" s="937"/>
      <c r="B545" s="943"/>
      <c r="C545" s="943"/>
      <c r="D545" s="943"/>
      <c r="E545" s="943"/>
      <c r="F545" s="943"/>
      <c r="G545" s="943"/>
      <c r="H545" s="943"/>
      <c r="I545" s="943"/>
      <c r="J545" s="943"/>
      <c r="K545" s="943"/>
      <c r="L545" s="943"/>
      <c r="M545" s="943"/>
      <c r="N545" s="1"/>
      <c r="O545" s="943"/>
      <c r="P545" s="943"/>
      <c r="Q545" s="943"/>
      <c r="R545" s="943"/>
      <c r="S545" s="943"/>
      <c r="T545" s="943"/>
      <c r="U545" s="943"/>
      <c r="V545" s="943"/>
      <c r="W545" s="943"/>
      <c r="X545" s="943"/>
      <c r="Y545" s="943"/>
      <c r="Z545" s="943"/>
      <c r="AA545" s="943"/>
      <c r="AB545" s="943"/>
      <c r="AC545" s="943"/>
      <c r="AD545" s="943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748.80000000000007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4919.0999999999995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151.20000000000002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105.3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232.2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50.400000000000006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610.20000000000005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80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36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1083.9000000000001</v>
      </c>
      <c r="U546" s="52">
        <f>IFERROR(Y354*1,"0")+IFERROR(Y358*1,"0")+IFERROR(Y359*1,"0")+IFERROR(Y360*1,"0")</f>
        <v>450.6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8285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108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654.72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600.6</v>
      </c>
      <c r="AD546" s="52">
        <f>IFERROR(Y533*1,"0")</f>
        <v>0</v>
      </c>
      <c r="AF546" s="1"/>
    </row>
  </sheetData>
  <sheetProtection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5,00"/>
        <filter val="1 440,00"/>
        <filter val="1 490,00"/>
        <filter val="1 782,00"/>
        <filter val="10,00"/>
        <filter val="100,00"/>
        <filter val="103,70"/>
        <filter val="104,17"/>
        <filter val="106,00"/>
        <filter val="11,90"/>
        <filter val="110,00"/>
        <filter val="111,11"/>
        <filter val="115,00"/>
        <filter val="12,35"/>
        <filter val="135,00"/>
        <filter val="142,86"/>
        <filter val="144,00"/>
        <filter val="150,00"/>
        <filter val="160,00"/>
        <filter val="17,86"/>
        <filter val="18 029,40"/>
        <filter val="18 827,54"/>
        <filter val="18,52"/>
        <filter val="18,94"/>
        <filter val="180,00"/>
        <filter val="19 552,54"/>
        <filter val="2 017,00"/>
        <filter val="2 347,84"/>
        <filter val="2 400,00"/>
        <filter val="2 891,40"/>
        <filter val="20,00"/>
        <filter val="200,00"/>
        <filter val="225,00"/>
        <filter val="23,15"/>
        <filter val="23,81"/>
        <filter val="25,00"/>
        <filter val="250,00"/>
        <filter val="28,17"/>
        <filter val="29"/>
        <filter val="300,00"/>
        <filter val="31,00"/>
        <filter val="35,00"/>
        <filter val="36,00"/>
        <filter val="384,00"/>
        <filter val="40,00"/>
        <filter val="404,22"/>
        <filter val="430,52"/>
        <filter val="431,00"/>
        <filter val="440,00"/>
        <filter val="491,40"/>
        <filter val="5 760,00"/>
        <filter val="50,00"/>
        <filter val="550,00"/>
        <filter val="60,00"/>
        <filter val="600,00"/>
        <filter val="70,00"/>
        <filter val="744,00"/>
        <filter val="80,00"/>
        <filter val="900,00"/>
        <filter val="91,56"/>
      </filters>
    </filterColumn>
    <filterColumn colId="29" showButton="0"/>
    <filterColumn colId="30" showButton="0"/>
  </autoFilter>
  <dataConsolidate/>
  <mergeCells count="956"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J544:J545"/>
    <mergeCell ref="K544:K545"/>
    <mergeCell ref="L544:L545"/>
    <mergeCell ref="AA544:AA545"/>
    <mergeCell ref="AB544:AB545"/>
    <mergeCell ref="AC544:AC545"/>
    <mergeCell ref="AD544:AD545"/>
    <mergeCell ref="X543:AA543"/>
    <mergeCell ref="AC543:AD543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Y544:Y545"/>
    <mergeCell ref="Z544:Z545"/>
    <mergeCell ref="B544:B545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80 X109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76 X366:X368 X31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9"/>
    </row>
    <row r="3" spans="2:8" x14ac:dyDescent="0.2">
      <c r="B3" s="53" t="s">
        <v>822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823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824</v>
      </c>
      <c r="D6" s="53" t="s">
        <v>825</v>
      </c>
      <c r="E6" s="53" t="s">
        <v>45</v>
      </c>
    </row>
    <row r="8" spans="2:8" x14ac:dyDescent="0.2">
      <c r="B8" s="53" t="s">
        <v>76</v>
      </c>
      <c r="C8" s="53" t="s">
        <v>824</v>
      </c>
      <c r="D8" s="53" t="s">
        <v>45</v>
      </c>
      <c r="E8" s="53" t="s">
        <v>45</v>
      </c>
    </row>
    <row r="10" spans="2:8" x14ac:dyDescent="0.2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2025-05-27T08:43:02Z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