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C454D18-BAB9-4983-81DE-027BBD9D03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X505" i="1"/>
  <c r="BO504" i="1"/>
  <c r="BM504" i="1"/>
  <c r="Y504" i="1"/>
  <c r="BP504" i="1" s="1"/>
  <c r="BO503" i="1"/>
  <c r="BM503" i="1"/>
  <c r="Y503" i="1"/>
  <c r="BP503" i="1" s="1"/>
  <c r="BO502" i="1"/>
  <c r="BM502" i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BP479" i="1" s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BP433" i="1" s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BP366" i="1" s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BP315" i="1" s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P278" i="1" s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Z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89" i="1"/>
  <c r="X188" i="1"/>
  <c r="BO187" i="1"/>
  <c r="BM187" i="1"/>
  <c r="Y187" i="1"/>
  <c r="Y189" i="1" s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BP181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Y179" i="1" s="1"/>
  <c r="P169" i="1"/>
  <c r="X167" i="1"/>
  <c r="X166" i="1"/>
  <c r="BO165" i="1"/>
  <c r="BM165" i="1"/>
  <c r="Y165" i="1"/>
  <c r="Y166" i="1" s="1"/>
  <c r="P165" i="1"/>
  <c r="X161" i="1"/>
  <c r="X160" i="1"/>
  <c r="BO159" i="1"/>
  <c r="BM159" i="1"/>
  <c r="Y159" i="1"/>
  <c r="BP159" i="1" s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5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BP131" i="1" s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X537" i="1" l="1"/>
  <c r="X540" i="1"/>
  <c r="Z27" i="1"/>
  <c r="BN27" i="1"/>
  <c r="Z159" i="1"/>
  <c r="BN159" i="1"/>
  <c r="Z349" i="1"/>
  <c r="BN349" i="1"/>
  <c r="Z418" i="1"/>
  <c r="BN418" i="1"/>
  <c r="Z479" i="1"/>
  <c r="BN479" i="1"/>
  <c r="J9" i="1"/>
  <c r="F9" i="1"/>
  <c r="F10" i="1"/>
  <c r="Z43" i="1"/>
  <c r="BN43" i="1"/>
  <c r="D546" i="1"/>
  <c r="Z78" i="1"/>
  <c r="BN78" i="1"/>
  <c r="Z109" i="1"/>
  <c r="BN109" i="1"/>
  <c r="Z131" i="1"/>
  <c r="BN131" i="1"/>
  <c r="Z175" i="1"/>
  <c r="BN175" i="1"/>
  <c r="Z208" i="1"/>
  <c r="BN208" i="1"/>
  <c r="Z234" i="1"/>
  <c r="BN234" i="1"/>
  <c r="Z265" i="1"/>
  <c r="BN265" i="1"/>
  <c r="Z280" i="1"/>
  <c r="BN280" i="1"/>
  <c r="Z327" i="1"/>
  <c r="BN327" i="1"/>
  <c r="Z366" i="1"/>
  <c r="BN366" i="1"/>
  <c r="Z404" i="1"/>
  <c r="BN404" i="1"/>
  <c r="Z433" i="1"/>
  <c r="BN433" i="1"/>
  <c r="Z467" i="1"/>
  <c r="BN467" i="1"/>
  <c r="Z491" i="1"/>
  <c r="BN491" i="1"/>
  <c r="Z502" i="1"/>
  <c r="BN502" i="1"/>
  <c r="BP502" i="1"/>
  <c r="Z503" i="1"/>
  <c r="BN503" i="1"/>
  <c r="Z504" i="1"/>
  <c r="BN504" i="1"/>
  <c r="Y505" i="1"/>
  <c r="BP261" i="1"/>
  <c r="BN261" i="1"/>
  <c r="Z261" i="1"/>
  <c r="BP273" i="1"/>
  <c r="BN273" i="1"/>
  <c r="Z273" i="1"/>
  <c r="BP319" i="1"/>
  <c r="BN319" i="1"/>
  <c r="Z319" i="1"/>
  <c r="BP340" i="1"/>
  <c r="BN340" i="1"/>
  <c r="Z340" i="1"/>
  <c r="BP360" i="1"/>
  <c r="BN360" i="1"/>
  <c r="Z360" i="1"/>
  <c r="BP393" i="1"/>
  <c r="BN393" i="1"/>
  <c r="Z393" i="1"/>
  <c r="BP422" i="1"/>
  <c r="BN422" i="1"/>
  <c r="Z422" i="1"/>
  <c r="BP463" i="1"/>
  <c r="BN463" i="1"/>
  <c r="Z463" i="1"/>
  <c r="BP483" i="1"/>
  <c r="BN483" i="1"/>
  <c r="Z483" i="1"/>
  <c r="BP526" i="1"/>
  <c r="BN526" i="1"/>
  <c r="Z526" i="1"/>
  <c r="BP528" i="1"/>
  <c r="BN528" i="1"/>
  <c r="Z528" i="1"/>
  <c r="Z31" i="1"/>
  <c r="BN31" i="1"/>
  <c r="Z56" i="1"/>
  <c r="BN56" i="1"/>
  <c r="Z70" i="1"/>
  <c r="BN70" i="1"/>
  <c r="Y82" i="1"/>
  <c r="Z84" i="1"/>
  <c r="BN84" i="1"/>
  <c r="Z100" i="1"/>
  <c r="BN100" i="1"/>
  <c r="Z115" i="1"/>
  <c r="BN115" i="1"/>
  <c r="Z125" i="1"/>
  <c r="BN125" i="1"/>
  <c r="Z142" i="1"/>
  <c r="BN142" i="1"/>
  <c r="Z171" i="1"/>
  <c r="BN171" i="1"/>
  <c r="Z181" i="1"/>
  <c r="BN181" i="1"/>
  <c r="Z204" i="1"/>
  <c r="BN204" i="1"/>
  <c r="Z216" i="1"/>
  <c r="BN216" i="1"/>
  <c r="BP220" i="1"/>
  <c r="BN220" i="1"/>
  <c r="BP238" i="1"/>
  <c r="BN238" i="1"/>
  <c r="Z238" i="1"/>
  <c r="BP272" i="1"/>
  <c r="BN272" i="1"/>
  <c r="Z272" i="1"/>
  <c r="P546" i="1"/>
  <c r="Y286" i="1"/>
  <c r="BP285" i="1"/>
  <c r="BN285" i="1"/>
  <c r="Z285" i="1"/>
  <c r="Z286" i="1" s="1"/>
  <c r="Y291" i="1"/>
  <c r="Y290" i="1"/>
  <c r="BP289" i="1"/>
  <c r="BN289" i="1"/>
  <c r="Z289" i="1"/>
  <c r="Z290" i="1" s="1"/>
  <c r="Y295" i="1"/>
  <c r="BP294" i="1"/>
  <c r="BN294" i="1"/>
  <c r="Z294" i="1"/>
  <c r="Z295" i="1" s="1"/>
  <c r="BP299" i="1"/>
  <c r="BN299" i="1"/>
  <c r="Z299" i="1"/>
  <c r="BP335" i="1"/>
  <c r="BN335" i="1"/>
  <c r="Z335" i="1"/>
  <c r="BP341" i="1"/>
  <c r="BN341" i="1"/>
  <c r="Z341" i="1"/>
  <c r="BP370" i="1"/>
  <c r="BN370" i="1"/>
  <c r="Z370" i="1"/>
  <c r="Y410" i="1"/>
  <c r="Y409" i="1"/>
  <c r="BP408" i="1"/>
  <c r="BN408" i="1"/>
  <c r="Z408" i="1"/>
  <c r="Z409" i="1" s="1"/>
  <c r="BP414" i="1"/>
  <c r="BN414" i="1"/>
  <c r="Z414" i="1"/>
  <c r="BP441" i="1"/>
  <c r="BN441" i="1"/>
  <c r="Z441" i="1"/>
  <c r="BP473" i="1"/>
  <c r="BN473" i="1"/>
  <c r="Z473" i="1"/>
  <c r="Y530" i="1"/>
  <c r="Y529" i="1"/>
  <c r="BP525" i="1"/>
  <c r="BN525" i="1"/>
  <c r="Z525" i="1"/>
  <c r="BP527" i="1"/>
  <c r="BN527" i="1"/>
  <c r="Z527" i="1"/>
  <c r="Y281" i="1"/>
  <c r="BP347" i="1"/>
  <c r="BN347" i="1"/>
  <c r="U546" i="1"/>
  <c r="Y355" i="1"/>
  <c r="BP354" i="1"/>
  <c r="BN354" i="1"/>
  <c r="Z354" i="1"/>
  <c r="Z355" i="1" s="1"/>
  <c r="Y362" i="1"/>
  <c r="BP358" i="1"/>
  <c r="BN358" i="1"/>
  <c r="Z358" i="1"/>
  <c r="BP372" i="1"/>
  <c r="BN372" i="1"/>
  <c r="Z372" i="1"/>
  <c r="Y400" i="1"/>
  <c r="Y399" i="1"/>
  <c r="BP398" i="1"/>
  <c r="BN398" i="1"/>
  <c r="Z398" i="1"/>
  <c r="Z399" i="1" s="1"/>
  <c r="Y406" i="1"/>
  <c r="BP402" i="1"/>
  <c r="BN402" i="1"/>
  <c r="Z402" i="1"/>
  <c r="BP420" i="1"/>
  <c r="BN420" i="1"/>
  <c r="Z420" i="1"/>
  <c r="BP439" i="1"/>
  <c r="BN439" i="1"/>
  <c r="Z439" i="1"/>
  <c r="BP461" i="1"/>
  <c r="BN461" i="1"/>
  <c r="Z461" i="1"/>
  <c r="BP469" i="1"/>
  <c r="BN469" i="1"/>
  <c r="Z469" i="1"/>
  <c r="BP481" i="1"/>
  <c r="BN481" i="1"/>
  <c r="Z481" i="1"/>
  <c r="Y518" i="1"/>
  <c r="Y517" i="1"/>
  <c r="BP515" i="1"/>
  <c r="BN515" i="1"/>
  <c r="Z515" i="1"/>
  <c r="B546" i="1"/>
  <c r="X538" i="1"/>
  <c r="X539" i="1" s="1"/>
  <c r="Y33" i="1"/>
  <c r="Z29" i="1"/>
  <c r="BN29" i="1"/>
  <c r="Z35" i="1"/>
  <c r="Z36" i="1" s="1"/>
  <c r="BN35" i="1"/>
  <c r="BP35" i="1"/>
  <c r="Y36" i="1"/>
  <c r="Z41" i="1"/>
  <c r="BN41" i="1"/>
  <c r="Z54" i="1"/>
  <c r="BN54" i="1"/>
  <c r="Z58" i="1"/>
  <c r="BN58" i="1"/>
  <c r="Y66" i="1"/>
  <c r="Z64" i="1"/>
  <c r="BN64" i="1"/>
  <c r="Y72" i="1"/>
  <c r="Z76" i="1"/>
  <c r="BN76" i="1"/>
  <c r="Z80" i="1"/>
  <c r="BN80" i="1"/>
  <c r="Y86" i="1"/>
  <c r="Z91" i="1"/>
  <c r="BN91" i="1"/>
  <c r="Z98" i="1"/>
  <c r="BN98" i="1"/>
  <c r="Z102" i="1"/>
  <c r="BN102" i="1"/>
  <c r="Z111" i="1"/>
  <c r="BN111" i="1"/>
  <c r="Z117" i="1"/>
  <c r="BN117" i="1"/>
  <c r="Y129" i="1"/>
  <c r="Z123" i="1"/>
  <c r="BN123" i="1"/>
  <c r="Z127" i="1"/>
  <c r="BN127" i="1"/>
  <c r="Z138" i="1"/>
  <c r="BN138" i="1"/>
  <c r="Y144" i="1"/>
  <c r="Z148" i="1"/>
  <c r="BN148" i="1"/>
  <c r="Z153" i="1"/>
  <c r="Z154" i="1" s="1"/>
  <c r="BN153" i="1"/>
  <c r="BP153" i="1"/>
  <c r="Y154" i="1"/>
  <c r="Z157" i="1"/>
  <c r="BN157" i="1"/>
  <c r="Z165" i="1"/>
  <c r="Z166" i="1" s="1"/>
  <c r="BN165" i="1"/>
  <c r="BP165" i="1"/>
  <c r="Z169" i="1"/>
  <c r="BN169" i="1"/>
  <c r="BP169" i="1"/>
  <c r="Z173" i="1"/>
  <c r="BN173" i="1"/>
  <c r="Z177" i="1"/>
  <c r="BN177" i="1"/>
  <c r="Y185" i="1"/>
  <c r="Z183" i="1"/>
  <c r="BN183" i="1"/>
  <c r="Y184" i="1"/>
  <c r="Z187" i="1"/>
  <c r="Z188" i="1" s="1"/>
  <c r="BN187" i="1"/>
  <c r="BP187" i="1"/>
  <c r="Y188" i="1"/>
  <c r="Z192" i="1"/>
  <c r="BN192" i="1"/>
  <c r="Z202" i="1"/>
  <c r="BN202" i="1"/>
  <c r="BP202" i="1"/>
  <c r="Z206" i="1"/>
  <c r="BN206" i="1"/>
  <c r="Z214" i="1"/>
  <c r="BN214" i="1"/>
  <c r="Z218" i="1"/>
  <c r="BN218" i="1"/>
  <c r="Z226" i="1"/>
  <c r="BN226" i="1"/>
  <c r="Z232" i="1"/>
  <c r="BN232" i="1"/>
  <c r="Z236" i="1"/>
  <c r="BN236" i="1"/>
  <c r="Z242" i="1"/>
  <c r="BN242" i="1"/>
  <c r="BP242" i="1"/>
  <c r="Z254" i="1"/>
  <c r="BN254" i="1"/>
  <c r="Z263" i="1"/>
  <c r="BN263" i="1"/>
  <c r="Z270" i="1"/>
  <c r="BN270" i="1"/>
  <c r="Z278" i="1"/>
  <c r="BN278" i="1"/>
  <c r="Y296" i="1"/>
  <c r="Q546" i="1"/>
  <c r="Z311" i="1"/>
  <c r="BN311" i="1"/>
  <c r="Z315" i="1"/>
  <c r="BN315" i="1"/>
  <c r="Y323" i="1"/>
  <c r="Z321" i="1"/>
  <c r="BN321" i="1"/>
  <c r="Z329" i="1"/>
  <c r="BN329" i="1"/>
  <c r="Y345" i="1"/>
  <c r="Z343" i="1"/>
  <c r="BN343" i="1"/>
  <c r="Y344" i="1"/>
  <c r="Z347" i="1"/>
  <c r="Y361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Y405" i="1"/>
  <c r="BP416" i="1"/>
  <c r="BN416" i="1"/>
  <c r="Z416" i="1"/>
  <c r="BP428" i="1"/>
  <c r="BN428" i="1"/>
  <c r="Z428" i="1"/>
  <c r="Z546" i="1"/>
  <c r="Y447" i="1"/>
  <c r="BP446" i="1"/>
  <c r="BN446" i="1"/>
  <c r="Z446" i="1"/>
  <c r="Z447" i="1" s="1"/>
  <c r="AA546" i="1"/>
  <c r="Y452" i="1"/>
  <c r="BP451" i="1"/>
  <c r="BN451" i="1"/>
  <c r="Z451" i="1"/>
  <c r="Z452" i="1" s="1"/>
  <c r="BP457" i="1"/>
  <c r="BN457" i="1"/>
  <c r="Z457" i="1"/>
  <c r="BP465" i="1"/>
  <c r="BN465" i="1"/>
  <c r="Z465" i="1"/>
  <c r="BP475" i="1"/>
  <c r="BN475" i="1"/>
  <c r="Z475" i="1"/>
  <c r="BP485" i="1"/>
  <c r="BN485" i="1"/>
  <c r="Z485" i="1"/>
  <c r="BP516" i="1"/>
  <c r="BN516" i="1"/>
  <c r="Z516" i="1"/>
  <c r="Y378" i="1"/>
  <c r="Y435" i="1"/>
  <c r="Y487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Y112" i="1"/>
  <c r="BP116" i="1"/>
  <c r="BN116" i="1"/>
  <c r="Z116" i="1"/>
  <c r="Z118" i="1" s="1"/>
  <c r="BP124" i="1"/>
  <c r="BN124" i="1"/>
  <c r="Z124" i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Z194" i="1" s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BP253" i="1"/>
  <c r="BN253" i="1"/>
  <c r="Z253" i="1"/>
  <c r="BP262" i="1"/>
  <c r="BN262" i="1"/>
  <c r="Z262" i="1"/>
  <c r="Y266" i="1"/>
  <c r="BP271" i="1"/>
  <c r="BN271" i="1"/>
  <c r="Z271" i="1"/>
  <c r="Z274" i="1" s="1"/>
  <c r="Y27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BP348" i="1"/>
  <c r="BN348" i="1"/>
  <c r="Z348" i="1"/>
  <c r="Y350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Y24" i="1"/>
  <c r="Y32" i="1"/>
  <c r="Y46" i="1"/>
  <c r="Y50" i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Z85" i="1"/>
  <c r="Z86" i="1" s="1"/>
  <c r="BN85" i="1"/>
  <c r="Z90" i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Y161" i="1"/>
  <c r="Y160" i="1"/>
  <c r="BP170" i="1"/>
  <c r="BN170" i="1"/>
  <c r="Z170" i="1"/>
  <c r="BP174" i="1"/>
  <c r="BN174" i="1"/>
  <c r="Z174" i="1"/>
  <c r="Y178" i="1"/>
  <c r="BP182" i="1"/>
  <c r="BN182" i="1"/>
  <c r="Z182" i="1"/>
  <c r="Y199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Z281" i="1" s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BP342" i="1"/>
  <c r="BN342" i="1"/>
  <c r="Z342" i="1"/>
  <c r="Y351" i="1"/>
  <c r="BP359" i="1"/>
  <c r="BN359" i="1"/>
  <c r="Z359" i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BP394" i="1"/>
  <c r="BN394" i="1"/>
  <c r="Z394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405" i="1" l="1"/>
  <c r="Z323" i="1"/>
  <c r="Z184" i="1"/>
  <c r="Z505" i="1"/>
  <c r="Z350" i="1"/>
  <c r="Z470" i="1"/>
  <c r="Z429" i="1"/>
  <c r="Z361" i="1"/>
  <c r="Z244" i="1"/>
  <c r="Z128" i="1"/>
  <c r="Z93" i="1"/>
  <c r="Z227" i="1"/>
  <c r="Z529" i="1"/>
  <c r="Z66" i="1"/>
  <c r="Z45" i="1"/>
  <c r="Z487" i="1"/>
  <c r="Z476" i="1"/>
  <c r="Z442" i="1"/>
  <c r="Z424" i="1"/>
  <c r="Z383" i="1"/>
  <c r="Z344" i="1"/>
  <c r="Z256" i="1"/>
  <c r="Z373" i="1"/>
  <c r="Z178" i="1"/>
  <c r="Z149" i="1"/>
  <c r="Z81" i="1"/>
  <c r="Z395" i="1"/>
  <c r="Z517" i="1"/>
  <c r="Z512" i="1"/>
  <c r="Z266" i="1"/>
  <c r="Z239" i="1"/>
  <c r="Z210" i="1"/>
  <c r="Z72" i="1"/>
  <c r="Z59" i="1"/>
  <c r="Z32" i="1"/>
  <c r="Y540" i="1"/>
  <c r="Y537" i="1"/>
  <c r="Y536" i="1"/>
  <c r="Z522" i="1"/>
  <c r="Z112" i="1"/>
  <c r="Z104" i="1"/>
  <c r="Z316" i="1"/>
  <c r="Y538" i="1"/>
  <c r="Z493" i="1"/>
  <c r="Z337" i="1"/>
  <c r="Z331" i="1"/>
  <c r="Z222" i="1"/>
  <c r="Z541" i="1" l="1"/>
  <c r="Y539" i="1"/>
</calcChain>
</file>

<file path=xl/sharedStrings.xml><?xml version="1.0" encoding="utf-8"?>
<sst xmlns="http://schemas.openxmlformats.org/spreadsheetml/2006/main" count="2388" uniqueCount="837">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</sst>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326" sqref="AA326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836</v>
      </c>
      <c r="I5" s="843"/>
      <c r="J5" s="843"/>
      <c r="K5" s="843"/>
      <c r="L5" s="843"/>
      <c r="M5" s="684"/>
      <c r="N5" s="58"/>
      <c r="P5" s="24" t="s">
        <v>10</v>
      </c>
      <c r="Q5" s="918">
        <v>45806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14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Четверг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1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 t="s">
        <v>19</v>
      </c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20</v>
      </c>
      <c r="Q8" s="743">
        <v>0.58333333333333337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21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22</v>
      </c>
      <c r="Q10" s="792"/>
      <c r="R10" s="793"/>
      <c r="U10" s="24" t="s">
        <v>23</v>
      </c>
      <c r="V10" s="638" t="s">
        <v>24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41"/>
      <c r="R11" s="742"/>
      <c r="U11" s="24" t="s">
        <v>27</v>
      </c>
      <c r="V11" s="866" t="s">
        <v>28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29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30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31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32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33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35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36</v>
      </c>
      <c r="B17" s="642" t="s">
        <v>37</v>
      </c>
      <c r="C17" s="735" t="s">
        <v>38</v>
      </c>
      <c r="D17" s="642" t="s">
        <v>39</v>
      </c>
      <c r="E17" s="708"/>
      <c r="F17" s="642" t="s">
        <v>40</v>
      </c>
      <c r="G17" s="642" t="s">
        <v>41</v>
      </c>
      <c r="H17" s="642" t="s">
        <v>42</v>
      </c>
      <c r="I17" s="642" t="s">
        <v>43</v>
      </c>
      <c r="J17" s="642" t="s">
        <v>44</v>
      </c>
      <c r="K17" s="642" t="s">
        <v>45</v>
      </c>
      <c r="L17" s="642" t="s">
        <v>46</v>
      </c>
      <c r="M17" s="642" t="s">
        <v>47</v>
      </c>
      <c r="N17" s="642" t="s">
        <v>48</v>
      </c>
      <c r="O17" s="642" t="s">
        <v>49</v>
      </c>
      <c r="P17" s="642" t="s">
        <v>50</v>
      </c>
      <c r="Q17" s="707"/>
      <c r="R17" s="707"/>
      <c r="S17" s="707"/>
      <c r="T17" s="708"/>
      <c r="U17" s="941" t="s">
        <v>51</v>
      </c>
      <c r="V17" s="716"/>
      <c r="W17" s="642" t="s">
        <v>52</v>
      </c>
      <c r="X17" s="642" t="s">
        <v>53</v>
      </c>
      <c r="Y17" s="942" t="s">
        <v>54</v>
      </c>
      <c r="Z17" s="841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92"/>
      <c r="AF17" s="893"/>
      <c r="AG17" s="66"/>
      <c r="BD17" s="65" t="s">
        <v>60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61</v>
      </c>
      <c r="V18" s="67" t="s">
        <v>62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63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63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64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7" t="s">
        <v>69</v>
      </c>
      <c r="Q22" s="596"/>
      <c r="R22" s="596"/>
      <c r="S22" s="596"/>
      <c r="T22" s="597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72</v>
      </c>
      <c r="Q23" s="613"/>
      <c r="R23" s="613"/>
      <c r="S23" s="613"/>
      <c r="T23" s="613"/>
      <c r="U23" s="613"/>
      <c r="V23" s="614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72</v>
      </c>
      <c r="Q24" s="613"/>
      <c r="R24" s="613"/>
      <c r="S24" s="613"/>
      <c r="T24" s="613"/>
      <c r="U24" s="613"/>
      <c r="V24" s="614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74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75</v>
      </c>
      <c r="B26" s="54" t="s">
        <v>76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91</v>
      </c>
      <c r="B31" s="54" t="s">
        <v>92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72</v>
      </c>
      <c r="Q32" s="613"/>
      <c r="R32" s="613"/>
      <c r="S32" s="613"/>
      <c r="T32" s="613"/>
      <c r="U32" s="613"/>
      <c r="V32" s="614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72</v>
      </c>
      <c r="Q33" s="613"/>
      <c r="R33" s="613"/>
      <c r="S33" s="613"/>
      <c r="T33" s="613"/>
      <c r="U33" s="613"/>
      <c r="V33" s="614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94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72</v>
      </c>
      <c r="Q36" s="613"/>
      <c r="R36" s="613"/>
      <c r="S36" s="613"/>
      <c r="T36" s="613"/>
      <c r="U36" s="613"/>
      <c r="V36" s="614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72</v>
      </c>
      <c r="Q37" s="613"/>
      <c r="R37" s="613"/>
      <c r="S37" s="613"/>
      <c r="T37" s="613"/>
      <c r="U37" s="613"/>
      <c r="V37" s="614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101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102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70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600">
        <v>4607091385687</v>
      </c>
      <c r="E42" s="601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70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6"/>
      <c r="R42" s="596"/>
      <c r="S42" s="596"/>
      <c r="T42" s="597"/>
      <c r="U42" s="34"/>
      <c r="V42" s="34"/>
      <c r="W42" s="35" t="s">
        <v>70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600">
        <v>4680115882539</v>
      </c>
      <c r="E43" s="601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6"/>
      <c r="R43" s="596"/>
      <c r="S43" s="596"/>
      <c r="T43" s="597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72</v>
      </c>
      <c r="Q45" s="613"/>
      <c r="R45" s="613"/>
      <c r="S45" s="613"/>
      <c r="T45" s="613"/>
      <c r="U45" s="613"/>
      <c r="V45" s="614"/>
      <c r="W45" s="37" t="s">
        <v>73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hidden="1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72</v>
      </c>
      <c r="Q46" s="613"/>
      <c r="R46" s="613"/>
      <c r="S46" s="613"/>
      <c r="T46" s="613"/>
      <c r="U46" s="613"/>
      <c r="V46" s="614"/>
      <c r="W46" s="37" t="s">
        <v>70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hidden="1" customHeight="1" x14ac:dyDescent="0.25">
      <c r="A47" s="598" t="s">
        <v>74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72</v>
      </c>
      <c r="Q49" s="613"/>
      <c r="R49" s="613"/>
      <c r="S49" s="613"/>
      <c r="T49" s="613"/>
      <c r="U49" s="613"/>
      <c r="V49" s="614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72</v>
      </c>
      <c r="Q50" s="613"/>
      <c r="R50" s="613"/>
      <c r="S50" s="613"/>
      <c r="T50" s="613"/>
      <c r="U50" s="613"/>
      <c r="V50" s="614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122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102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128</v>
      </c>
      <c r="M54" s="33" t="s">
        <v>106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70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138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139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140</v>
      </c>
      <c r="B58" s="54" t="s">
        <v>141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128</v>
      </c>
      <c r="M58" s="33" t="s">
        <v>106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70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142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72</v>
      </c>
      <c r="Q59" s="613"/>
      <c r="R59" s="613"/>
      <c r="S59" s="613"/>
      <c r="T59" s="613"/>
      <c r="U59" s="613"/>
      <c r="V59" s="614"/>
      <c r="W59" s="37" t="s">
        <v>73</v>
      </c>
      <c r="X59" s="593">
        <f>IFERROR(X53/H53,"0")+IFERROR(X54/H54,"0")+IFERROR(X55/H55,"0")+IFERROR(X56/H56,"0")+IFERROR(X57/H57,"0")+IFERROR(X58/H58,"0")</f>
        <v>0</v>
      </c>
      <c r="Y59" s="593">
        <f>IFERROR(Y53/H53,"0")+IFERROR(Y54/H54,"0")+IFERROR(Y55/H55,"0")+IFERROR(Y56/H56,"0")+IFERROR(Y57/H57,"0")+IFERROR(Y58/H58,"0")</f>
        <v>0</v>
      </c>
      <c r="Z59" s="593">
        <f>IFERROR(IF(Z53="",0,Z53),"0")+IFERROR(IF(Z54="",0,Z54),"0")+IFERROR(IF(Z55="",0,Z55),"0")+IFERROR(IF(Z56="",0,Z56),"0")+IFERROR(IF(Z57="",0,Z57),"0")+IFERROR(IF(Z58="",0,Z58),"0")</f>
        <v>0</v>
      </c>
      <c r="AA59" s="594"/>
      <c r="AB59" s="594"/>
      <c r="AC59" s="594"/>
    </row>
    <row r="60" spans="1:68" hidden="1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72</v>
      </c>
      <c r="Q60" s="613"/>
      <c r="R60" s="613"/>
      <c r="S60" s="613"/>
      <c r="T60" s="613"/>
      <c r="U60" s="613"/>
      <c r="V60" s="614"/>
      <c r="W60" s="37" t="s">
        <v>70</v>
      </c>
      <c r="X60" s="593">
        <f>IFERROR(SUM(X53:X58),"0")</f>
        <v>0</v>
      </c>
      <c r="Y60" s="593">
        <f>IFERROR(SUM(Y53:Y58),"0")</f>
        <v>0</v>
      </c>
      <c r="Z60" s="37"/>
      <c r="AA60" s="594"/>
      <c r="AB60" s="594"/>
      <c r="AC60" s="594"/>
    </row>
    <row r="61" spans="1:68" ht="14.25" hidden="1" customHeight="1" x14ac:dyDescent="0.25">
      <c r="A61" s="598" t="s">
        <v>143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hidden="1" customHeight="1" x14ac:dyDescent="0.25">
      <c r="A62" s="54" t="s">
        <v>144</v>
      </c>
      <c r="B62" s="54" t="s">
        <v>145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70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146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147</v>
      </c>
      <c r="B63" s="54" t="s">
        <v>148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150</v>
      </c>
      <c r="B64" s="54" t="s">
        <v>151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152</v>
      </c>
      <c r="B65" s="54" t="s">
        <v>153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128</v>
      </c>
      <c r="M65" s="33" t="s">
        <v>106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70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146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72</v>
      </c>
      <c r="Q66" s="613"/>
      <c r="R66" s="613"/>
      <c r="S66" s="613"/>
      <c r="T66" s="613"/>
      <c r="U66" s="613"/>
      <c r="V66" s="614"/>
      <c r="W66" s="37" t="s">
        <v>73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hidden="1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72</v>
      </c>
      <c r="Q67" s="613"/>
      <c r="R67" s="613"/>
      <c r="S67" s="613"/>
      <c r="T67" s="613"/>
      <c r="U67" s="613"/>
      <c r="V67" s="614"/>
      <c r="W67" s="37" t="s">
        <v>70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hidden="1" customHeight="1" x14ac:dyDescent="0.25">
      <c r="A68" s="598" t="s">
        <v>64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154</v>
      </c>
      <c r="B69" s="54" t="s">
        <v>155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156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159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160</v>
      </c>
      <c r="B71" s="54" t="s">
        <v>161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162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72</v>
      </c>
      <c r="Q72" s="613"/>
      <c r="R72" s="613"/>
      <c r="S72" s="613"/>
      <c r="T72" s="613"/>
      <c r="U72" s="613"/>
      <c r="V72" s="614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72</v>
      </c>
      <c r="Q73" s="613"/>
      <c r="R73" s="613"/>
      <c r="S73" s="613"/>
      <c r="T73" s="613"/>
      <c r="U73" s="613"/>
      <c r="V73" s="614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74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163</v>
      </c>
      <c r="B75" s="54" t="s">
        <v>164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165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166</v>
      </c>
      <c r="B76" s="54" t="s">
        <v>167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168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169</v>
      </c>
      <c r="B77" s="54" t="s">
        <v>170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70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172</v>
      </c>
      <c r="B78" s="54" t="s">
        <v>173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165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174</v>
      </c>
      <c r="B79" s="54" t="s">
        <v>175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176</v>
      </c>
      <c r="B80" s="54" t="s">
        <v>177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70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171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72</v>
      </c>
      <c r="Q81" s="613"/>
      <c r="R81" s="613"/>
      <c r="S81" s="613"/>
      <c r="T81" s="613"/>
      <c r="U81" s="613"/>
      <c r="V81" s="614"/>
      <c r="W81" s="37" t="s">
        <v>73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72</v>
      </c>
      <c r="Q82" s="613"/>
      <c r="R82" s="613"/>
      <c r="S82" s="613"/>
      <c r="T82" s="613"/>
      <c r="U82" s="613"/>
      <c r="V82" s="614"/>
      <c r="W82" s="37" t="s">
        <v>70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598" t="s">
        <v>178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179</v>
      </c>
      <c r="B84" s="54" t="s">
        <v>180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138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70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181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182</v>
      </c>
      <c r="B85" s="54" t="s">
        <v>183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184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72</v>
      </c>
      <c r="Q86" s="613"/>
      <c r="R86" s="613"/>
      <c r="S86" s="613"/>
      <c r="T86" s="613"/>
      <c r="U86" s="613"/>
      <c r="V86" s="614"/>
      <c r="W86" s="37" t="s">
        <v>73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72</v>
      </c>
      <c r="Q87" s="613"/>
      <c r="R87" s="613"/>
      <c r="S87" s="613"/>
      <c r="T87" s="613"/>
      <c r="U87" s="613"/>
      <c r="V87" s="614"/>
      <c r="W87" s="37" t="s">
        <v>70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11" t="s">
        <v>185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102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hidden="1" customHeight="1" x14ac:dyDescent="0.25">
      <c r="A90" s="54" t="s">
        <v>186</v>
      </c>
      <c r="B90" s="54" t="s">
        <v>187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138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70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189</v>
      </c>
      <c r="B91" s="54" t="s">
        <v>190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191</v>
      </c>
      <c r="B92" s="54" t="s">
        <v>192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138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70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193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72</v>
      </c>
      <c r="Q93" s="613"/>
      <c r="R93" s="613"/>
      <c r="S93" s="613"/>
      <c r="T93" s="613"/>
      <c r="U93" s="613"/>
      <c r="V93" s="614"/>
      <c r="W93" s="37" t="s">
        <v>73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hidden="1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72</v>
      </c>
      <c r="Q94" s="613"/>
      <c r="R94" s="613"/>
      <c r="S94" s="613"/>
      <c r="T94" s="613"/>
      <c r="U94" s="613"/>
      <c r="V94" s="614"/>
      <c r="W94" s="37" t="s">
        <v>70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hidden="1" customHeight="1" x14ac:dyDescent="0.25">
      <c r="A95" s="598" t="s">
        <v>74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hidden="1" customHeight="1" x14ac:dyDescent="0.25">
      <c r="A96" s="54" t="s">
        <v>194</v>
      </c>
      <c r="B96" s="54" t="s">
        <v>195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70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196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hidden="1" customHeight="1" x14ac:dyDescent="0.25">
      <c r="A97" s="54" t="s">
        <v>194</v>
      </c>
      <c r="B97" s="54" t="s">
        <v>197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138</v>
      </c>
      <c r="N97" s="33"/>
      <c r="O97" s="32">
        <v>45</v>
      </c>
      <c r="P97" s="688" t="s">
        <v>198</v>
      </c>
      <c r="Q97" s="596"/>
      <c r="R97" s="596"/>
      <c r="S97" s="596"/>
      <c r="T97" s="597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194</v>
      </c>
      <c r="B98" s="54" t="s">
        <v>199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4301052039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112</v>
      </c>
      <c r="N100" s="33"/>
      <c r="O100" s="32">
        <v>45</v>
      </c>
      <c r="P100" s="67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96"/>
      <c r="R100" s="596"/>
      <c r="S100" s="596"/>
      <c r="T100" s="597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205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hidden="1" customHeight="1" x14ac:dyDescent="0.25">
      <c r="A101" s="54" t="s">
        <v>203</v>
      </c>
      <c r="B101" s="54" t="s">
        <v>206</v>
      </c>
      <c r="C101" s="31">
        <v>4301051718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138</v>
      </c>
      <c r="N101" s="33"/>
      <c r="O101" s="32">
        <v>45</v>
      </c>
      <c r="P101" s="8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596"/>
      <c r="R101" s="596"/>
      <c r="S101" s="596"/>
      <c r="T101" s="597"/>
      <c r="U101" s="34"/>
      <c r="V101" s="34"/>
      <c r="W101" s="35" t="s">
        <v>70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196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207</v>
      </c>
      <c r="B102" s="54" t="s">
        <v>208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209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210</v>
      </c>
      <c r="B103" s="54" t="s">
        <v>211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209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hidden="1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72</v>
      </c>
      <c r="Q104" s="613"/>
      <c r="R104" s="613"/>
      <c r="S104" s="613"/>
      <c r="T104" s="613"/>
      <c r="U104" s="613"/>
      <c r="V104" s="614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0</v>
      </c>
      <c r="Y104" s="593">
        <f>IFERROR(Y96/H96,"0")+IFERROR(Y97/H97,"0")+IFERROR(Y98/H98,"0")+IFERROR(Y99/H99,"0")+IFERROR(Y100/H100,"0")+IFERROR(Y101/H101,"0")+IFERROR(Y102/H102,"0")+IFERROR(Y103/H103,"0")</f>
        <v>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594"/>
      <c r="AB104" s="594"/>
      <c r="AC104" s="594"/>
    </row>
    <row r="105" spans="1:68" hidden="1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72</v>
      </c>
      <c r="Q105" s="613"/>
      <c r="R105" s="613"/>
      <c r="S105" s="613"/>
      <c r="T105" s="613"/>
      <c r="U105" s="613"/>
      <c r="V105" s="614"/>
      <c r="W105" s="37" t="s">
        <v>70</v>
      </c>
      <c r="X105" s="593">
        <f>IFERROR(SUM(X96:X103),"0")</f>
        <v>0</v>
      </c>
      <c r="Y105" s="593">
        <f>IFERROR(SUM(Y96:Y103),"0")</f>
        <v>0</v>
      </c>
      <c r="Z105" s="37"/>
      <c r="AA105" s="594"/>
      <c r="AB105" s="594"/>
      <c r="AC105" s="594"/>
    </row>
    <row r="106" spans="1:68" ht="16.5" hidden="1" customHeight="1" x14ac:dyDescent="0.25">
      <c r="A106" s="611" t="s">
        <v>212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102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hidden="1" customHeight="1" x14ac:dyDescent="0.25">
      <c r="A108" s="54" t="s">
        <v>213</v>
      </c>
      <c r="B108" s="54" t="s">
        <v>214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70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216</v>
      </c>
      <c r="B109" s="54" t="s">
        <v>217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 t="s">
        <v>111</v>
      </c>
      <c r="M109" s="33" t="s">
        <v>112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215</v>
      </c>
      <c r="AG109" s="64"/>
      <c r="AJ109" s="68" t="s">
        <v>113</v>
      </c>
      <c r="AK109" s="68">
        <v>45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218</v>
      </c>
      <c r="B110" s="54" t="s">
        <v>219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70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215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220</v>
      </c>
      <c r="B111" s="54" t="s">
        <v>221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72</v>
      </c>
      <c r="Q112" s="613"/>
      <c r="R112" s="613"/>
      <c r="S112" s="613"/>
      <c r="T112" s="613"/>
      <c r="U112" s="613"/>
      <c r="V112" s="614"/>
      <c r="W112" s="37" t="s">
        <v>73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hidden="1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72</v>
      </c>
      <c r="Q113" s="613"/>
      <c r="R113" s="613"/>
      <c r="S113" s="613"/>
      <c r="T113" s="613"/>
      <c r="U113" s="613"/>
      <c r="V113" s="614"/>
      <c r="W113" s="37" t="s">
        <v>70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hidden="1" customHeight="1" x14ac:dyDescent="0.25">
      <c r="A114" s="598" t="s">
        <v>143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222</v>
      </c>
      <c r="B115" s="54" t="s">
        <v>223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225</v>
      </c>
      <c r="B116" s="54" t="s">
        <v>226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224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227</v>
      </c>
      <c r="B117" s="54" t="s">
        <v>228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224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72</v>
      </c>
      <c r="Q118" s="613"/>
      <c r="R118" s="613"/>
      <c r="S118" s="613"/>
      <c r="T118" s="613"/>
      <c r="U118" s="613"/>
      <c r="V118" s="614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72</v>
      </c>
      <c r="Q119" s="613"/>
      <c r="R119" s="613"/>
      <c r="S119" s="613"/>
      <c r="T119" s="613"/>
      <c r="U119" s="613"/>
      <c r="V119" s="614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74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27" hidden="1" customHeight="1" x14ac:dyDescent="0.25">
      <c r="A121" s="54" t="s">
        <v>229</v>
      </c>
      <c r="B121" s="54" t="s">
        <v>230</v>
      </c>
      <c r="C121" s="31">
        <v>4301051360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9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96"/>
      <c r="R121" s="596"/>
      <c r="S121" s="596"/>
      <c r="T121" s="597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231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229</v>
      </c>
      <c r="B122" s="54" t="s">
        <v>232</v>
      </c>
      <c r="C122" s="31">
        <v>4301051724</v>
      </c>
      <c r="D122" s="600">
        <v>4607091385168</v>
      </c>
      <c r="E122" s="601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138</v>
      </c>
      <c r="N122" s="33"/>
      <c r="O122" s="32">
        <v>45</v>
      </c>
      <c r="P122" s="7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596"/>
      <c r="R122" s="596"/>
      <c r="S122" s="596"/>
      <c r="T122" s="597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hidden="1" customHeight="1" x14ac:dyDescent="0.25">
      <c r="A123" s="54" t="s">
        <v>229</v>
      </c>
      <c r="B123" s="54" t="s">
        <v>234</v>
      </c>
      <c r="C123" s="31">
        <v>4301051625</v>
      </c>
      <c r="D123" s="600">
        <v>4607091385168</v>
      </c>
      <c r="E123" s="601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9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596"/>
      <c r="R123" s="596"/>
      <c r="S123" s="596"/>
      <c r="T123" s="597"/>
      <c r="U123" s="34"/>
      <c r="V123" s="34"/>
      <c r="W123" s="35" t="s">
        <v>70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235</v>
      </c>
      <c r="B124" s="54" t="s">
        <v>236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138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233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237</v>
      </c>
      <c r="B125" s="54" t="s">
        <v>238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138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70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233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hidden="1" customHeight="1" x14ac:dyDescent="0.25">
      <c r="A126" s="54" t="s">
        <v>239</v>
      </c>
      <c r="B126" s="54" t="s">
        <v>240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70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241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242</v>
      </c>
      <c r="B127" s="54" t="s">
        <v>243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hidden="1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72</v>
      </c>
      <c r="Q128" s="613"/>
      <c r="R128" s="613"/>
      <c r="S128" s="613"/>
      <c r="T128" s="613"/>
      <c r="U128" s="613"/>
      <c r="V128" s="614"/>
      <c r="W128" s="37" t="s">
        <v>73</v>
      </c>
      <c r="X128" s="593">
        <f>IFERROR(X121/H121,"0")+IFERROR(X122/H122,"0")+IFERROR(X123/H123,"0")+IFERROR(X124/H124,"0")+IFERROR(X125/H125,"0")+IFERROR(X126/H126,"0")+IFERROR(X127/H127,"0")</f>
        <v>0</v>
      </c>
      <c r="Y128" s="593">
        <f>IFERROR(Y121/H121,"0")+IFERROR(Y122/H122,"0")+IFERROR(Y123/H123,"0")+IFERROR(Y124/H124,"0")+IFERROR(Y125/H125,"0")+IFERROR(Y126/H126,"0")+IFERROR(Y127/H127,"0")</f>
        <v>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594"/>
      <c r="AB128" s="594"/>
      <c r="AC128" s="594"/>
    </row>
    <row r="129" spans="1:68" hidden="1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72</v>
      </c>
      <c r="Q129" s="613"/>
      <c r="R129" s="613"/>
      <c r="S129" s="613"/>
      <c r="T129" s="613"/>
      <c r="U129" s="613"/>
      <c r="V129" s="614"/>
      <c r="W129" s="37" t="s">
        <v>70</v>
      </c>
      <c r="X129" s="593">
        <f>IFERROR(SUM(X121:X127),"0")</f>
        <v>0</v>
      </c>
      <c r="Y129" s="593">
        <f>IFERROR(SUM(Y121:Y127),"0")</f>
        <v>0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178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245</v>
      </c>
      <c r="B131" s="54" t="s">
        <v>246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247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70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250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72</v>
      </c>
      <c r="Q133" s="613"/>
      <c r="R133" s="613"/>
      <c r="S133" s="613"/>
      <c r="T133" s="613"/>
      <c r="U133" s="613"/>
      <c r="V133" s="614"/>
      <c r="W133" s="37" t="s">
        <v>73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72</v>
      </c>
      <c r="Q134" s="613"/>
      <c r="R134" s="613"/>
      <c r="S134" s="613"/>
      <c r="T134" s="613"/>
      <c r="U134" s="613"/>
      <c r="V134" s="614"/>
      <c r="W134" s="37" t="s">
        <v>70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251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102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254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70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72</v>
      </c>
      <c r="Q139" s="613"/>
      <c r="R139" s="613"/>
      <c r="S139" s="613"/>
      <c r="T139" s="613"/>
      <c r="U139" s="613"/>
      <c r="V139" s="614"/>
      <c r="W139" s="37" t="s">
        <v>73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72</v>
      </c>
      <c r="Q140" s="613"/>
      <c r="R140" s="613"/>
      <c r="S140" s="613"/>
      <c r="T140" s="613"/>
      <c r="U140" s="613"/>
      <c r="V140" s="614"/>
      <c r="W140" s="37" t="s">
        <v>70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64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256</v>
      </c>
      <c r="B142" s="54" t="s">
        <v>257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258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70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72</v>
      </c>
      <c r="Q144" s="613"/>
      <c r="R144" s="613"/>
      <c r="S144" s="613"/>
      <c r="T144" s="613"/>
      <c r="U144" s="613"/>
      <c r="V144" s="614"/>
      <c r="W144" s="37" t="s">
        <v>73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72</v>
      </c>
      <c r="Q145" s="613"/>
      <c r="R145" s="613"/>
      <c r="S145" s="613"/>
      <c r="T145" s="613"/>
      <c r="U145" s="613"/>
      <c r="V145" s="614"/>
      <c r="W145" s="37" t="s">
        <v>70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74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254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70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254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72</v>
      </c>
      <c r="Q149" s="613"/>
      <c r="R149" s="613"/>
      <c r="S149" s="613"/>
      <c r="T149" s="613"/>
      <c r="U149" s="613"/>
      <c r="V149" s="614"/>
      <c r="W149" s="37" t="s">
        <v>73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72</v>
      </c>
      <c r="Q150" s="613"/>
      <c r="R150" s="613"/>
      <c r="S150" s="613"/>
      <c r="T150" s="613"/>
      <c r="U150" s="613"/>
      <c r="V150" s="614"/>
      <c r="W150" s="37" t="s">
        <v>70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100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102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70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265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72</v>
      </c>
      <c r="Q154" s="613"/>
      <c r="R154" s="613"/>
      <c r="S154" s="613"/>
      <c r="T154" s="613"/>
      <c r="U154" s="613"/>
      <c r="V154" s="614"/>
      <c r="W154" s="37" t="s">
        <v>73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72</v>
      </c>
      <c r="Q155" s="613"/>
      <c r="R155" s="613"/>
      <c r="S155" s="613"/>
      <c r="T155" s="613"/>
      <c r="U155" s="613"/>
      <c r="V155" s="614"/>
      <c r="W155" s="37" t="s">
        <v>70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64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70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269</v>
      </c>
      <c r="B158" s="54" t="s">
        <v>270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271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272</v>
      </c>
      <c r="B159" s="54" t="s">
        <v>273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70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274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72</v>
      </c>
      <c r="Q160" s="613"/>
      <c r="R160" s="613"/>
      <c r="S160" s="613"/>
      <c r="T160" s="613"/>
      <c r="U160" s="613"/>
      <c r="V160" s="614"/>
      <c r="W160" s="37" t="s">
        <v>73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72</v>
      </c>
      <c r="Q161" s="613"/>
      <c r="R161" s="613"/>
      <c r="S161" s="613"/>
      <c r="T161" s="613"/>
      <c r="U161" s="613"/>
      <c r="V161" s="614"/>
      <c r="W161" s="37" t="s">
        <v>70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275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276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143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277</v>
      </c>
      <c r="B165" s="54" t="s">
        <v>278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279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72</v>
      </c>
      <c r="Q166" s="613"/>
      <c r="R166" s="613"/>
      <c r="S166" s="613"/>
      <c r="T166" s="613"/>
      <c r="U166" s="613"/>
      <c r="V166" s="614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72</v>
      </c>
      <c r="Q167" s="613"/>
      <c r="R167" s="613"/>
      <c r="S167" s="613"/>
      <c r="T167" s="613"/>
      <c r="U167" s="613"/>
      <c r="V167" s="614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64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280</v>
      </c>
      <c r="B169" s="54" t="s">
        <v>281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70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70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70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70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282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291</v>
      </c>
      <c r="B173" s="54" t="s">
        <v>292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70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285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293</v>
      </c>
      <c r="B174" s="54" t="s">
        <v>294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70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295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296</v>
      </c>
      <c r="B175" s="54" t="s">
        <v>297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70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298</v>
      </c>
      <c r="B176" s="54" t="s">
        <v>299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288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300</v>
      </c>
      <c r="B177" s="54" t="s">
        <v>301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302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72</v>
      </c>
      <c r="Q178" s="613"/>
      <c r="R178" s="613"/>
      <c r="S178" s="613"/>
      <c r="T178" s="613"/>
      <c r="U178" s="613"/>
      <c r="V178" s="614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hidden="1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72</v>
      </c>
      <c r="Q179" s="613"/>
      <c r="R179" s="613"/>
      <c r="S179" s="613"/>
      <c r="T179" s="613"/>
      <c r="U179" s="613"/>
      <c r="V179" s="614"/>
      <c r="W179" s="37" t="s">
        <v>70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hidden="1" customHeight="1" x14ac:dyDescent="0.25">
      <c r="A180" s="598" t="s">
        <v>94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303</v>
      </c>
      <c r="B181" s="54" t="s">
        <v>304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305</v>
      </c>
      <c r="L181" s="32"/>
      <c r="M181" s="33" t="s">
        <v>306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70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308</v>
      </c>
      <c r="B182" s="54" t="s">
        <v>309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305</v>
      </c>
      <c r="L182" s="32"/>
      <c r="M182" s="33" t="s">
        <v>306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70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310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311</v>
      </c>
      <c r="B183" s="54" t="s">
        <v>312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305</v>
      </c>
      <c r="L183" s="32"/>
      <c r="M183" s="33" t="s">
        <v>306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70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72</v>
      </c>
      <c r="Q184" s="613"/>
      <c r="R184" s="613"/>
      <c r="S184" s="613"/>
      <c r="T184" s="613"/>
      <c r="U184" s="613"/>
      <c r="V184" s="614"/>
      <c r="W184" s="37" t="s">
        <v>73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72</v>
      </c>
      <c r="Q185" s="613"/>
      <c r="R185" s="613"/>
      <c r="S185" s="613"/>
      <c r="T185" s="613"/>
      <c r="U185" s="613"/>
      <c r="V185" s="614"/>
      <c r="W185" s="37" t="s">
        <v>70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313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314</v>
      </c>
      <c r="B187" s="54" t="s">
        <v>315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305</v>
      </c>
      <c r="L187" s="32"/>
      <c r="M187" s="33" t="s">
        <v>306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70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310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72</v>
      </c>
      <c r="Q188" s="613"/>
      <c r="R188" s="613"/>
      <c r="S188" s="613"/>
      <c r="T188" s="613"/>
      <c r="U188" s="613"/>
      <c r="V188" s="614"/>
      <c r="W188" s="37" t="s">
        <v>73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72</v>
      </c>
      <c r="Q189" s="613"/>
      <c r="R189" s="613"/>
      <c r="S189" s="613"/>
      <c r="T189" s="613"/>
      <c r="U189" s="613"/>
      <c r="V189" s="614"/>
      <c r="W189" s="37" t="s">
        <v>70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316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102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317</v>
      </c>
      <c r="B192" s="54" t="s">
        <v>318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319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320</v>
      </c>
      <c r="B193" s="54" t="s">
        <v>321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319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72</v>
      </c>
      <c r="Q194" s="613"/>
      <c r="R194" s="613"/>
      <c r="S194" s="613"/>
      <c r="T194" s="613"/>
      <c r="U194" s="613"/>
      <c r="V194" s="614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72</v>
      </c>
      <c r="Q195" s="613"/>
      <c r="R195" s="613"/>
      <c r="S195" s="613"/>
      <c r="T195" s="613"/>
      <c r="U195" s="613"/>
      <c r="V195" s="614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143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322</v>
      </c>
      <c r="B197" s="54" t="s">
        <v>323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324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325</v>
      </c>
      <c r="B198" s="54" t="s">
        <v>326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324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72</v>
      </c>
      <c r="Q199" s="613"/>
      <c r="R199" s="613"/>
      <c r="S199" s="613"/>
      <c r="T199" s="613"/>
      <c r="U199" s="613"/>
      <c r="V199" s="614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72</v>
      </c>
      <c r="Q200" s="613"/>
      <c r="R200" s="613"/>
      <c r="S200" s="613"/>
      <c r="T200" s="613"/>
      <c r="U200" s="613"/>
      <c r="V200" s="614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64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hidden="1" customHeight="1" x14ac:dyDescent="0.25">
      <c r="A202" s="54" t="s">
        <v>327</v>
      </c>
      <c r="B202" s="54" t="s">
        <v>328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70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330</v>
      </c>
      <c r="B203" s="54" t="s">
        <v>331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70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70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336</v>
      </c>
      <c r="B205" s="54" t="s">
        <v>337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70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70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341</v>
      </c>
      <c r="B207" s="54" t="s">
        <v>342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70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343</v>
      </c>
      <c r="B208" s="54" t="s">
        <v>344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70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335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345</v>
      </c>
      <c r="B209" s="54" t="s">
        <v>346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70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338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72</v>
      </c>
      <c r="Q210" s="613"/>
      <c r="R210" s="613"/>
      <c r="S210" s="613"/>
      <c r="T210" s="613"/>
      <c r="U210" s="613"/>
      <c r="V210" s="614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hidden="1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72</v>
      </c>
      <c r="Q211" s="613"/>
      <c r="R211" s="613"/>
      <c r="S211" s="613"/>
      <c r="T211" s="613"/>
      <c r="U211" s="613"/>
      <c r="V211" s="614"/>
      <c r="W211" s="37" t="s">
        <v>70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hidden="1" customHeight="1" x14ac:dyDescent="0.25">
      <c r="A212" s="598" t="s">
        <v>74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347</v>
      </c>
      <c r="B213" s="54" t="s">
        <v>348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350</v>
      </c>
      <c r="B214" s="54" t="s">
        <v>351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353</v>
      </c>
      <c r="B215" s="54" t="s">
        <v>354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70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70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358</v>
      </c>
      <c r="B217" s="54" t="s">
        <v>359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138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360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361</v>
      </c>
      <c r="B218" s="54" t="s">
        <v>362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70</v>
      </c>
      <c r="X218" s="591">
        <v>0</v>
      </c>
      <c r="Y218" s="592">
        <f t="shared" si="36"/>
        <v>0</v>
      </c>
      <c r="Z218" s="36" t="str">
        <f t="shared" si="41"/>
        <v/>
      </c>
      <c r="AA218" s="56"/>
      <c r="AB218" s="57"/>
      <c r="AC218" s="273" t="s">
        <v>355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363</v>
      </c>
      <c r="B219" s="54" t="s">
        <v>364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70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355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365</v>
      </c>
      <c r="B220" s="54" t="s">
        <v>366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138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70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367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368</v>
      </c>
      <c r="B221" s="54" t="s">
        <v>369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70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idden="1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72</v>
      </c>
      <c r="Q222" s="613"/>
      <c r="R222" s="613"/>
      <c r="S222" s="613"/>
      <c r="T222" s="613"/>
      <c r="U222" s="613"/>
      <c r="V222" s="614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0</v>
      </c>
      <c r="Y222" s="593">
        <f>IFERROR(Y213/H213,"0")+IFERROR(Y214/H214,"0")+IFERROR(Y215/H215,"0")+IFERROR(Y216/H216,"0")+IFERROR(Y217/H217,"0")+IFERROR(Y218/H218,"0")+IFERROR(Y219/H219,"0")+IFERROR(Y220/H220,"0")+IFERROR(Y221/H221,"0")</f>
        <v>0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594"/>
      <c r="AB222" s="594"/>
      <c r="AC222" s="594"/>
    </row>
    <row r="223" spans="1:68" hidden="1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72</v>
      </c>
      <c r="Q223" s="613"/>
      <c r="R223" s="613"/>
      <c r="S223" s="613"/>
      <c r="T223" s="613"/>
      <c r="U223" s="613"/>
      <c r="V223" s="614"/>
      <c r="W223" s="37" t="s">
        <v>70</v>
      </c>
      <c r="X223" s="593">
        <f>IFERROR(SUM(X213:X221),"0")</f>
        <v>0</v>
      </c>
      <c r="Y223" s="593">
        <f>IFERROR(SUM(Y213:Y221),"0")</f>
        <v>0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178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hidden="1" customHeight="1" x14ac:dyDescent="0.25">
      <c r="A225" s="54" t="s">
        <v>371</v>
      </c>
      <c r="B225" s="54" t="s">
        <v>372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138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70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373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374</v>
      </c>
      <c r="B226" s="54" t="s">
        <v>375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70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376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72</v>
      </c>
      <c r="Q227" s="613"/>
      <c r="R227" s="613"/>
      <c r="S227" s="613"/>
      <c r="T227" s="613"/>
      <c r="U227" s="613"/>
      <c r="V227" s="614"/>
      <c r="W227" s="37" t="s">
        <v>73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hidden="1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72</v>
      </c>
      <c r="Q228" s="613"/>
      <c r="R228" s="613"/>
      <c r="S228" s="613"/>
      <c r="T228" s="613"/>
      <c r="U228" s="613"/>
      <c r="V228" s="614"/>
      <c r="W228" s="37" t="s">
        <v>70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hidden="1" customHeight="1" x14ac:dyDescent="0.25">
      <c r="A229" s="611" t="s">
        <v>377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102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378</v>
      </c>
      <c r="B231" s="54" t="s">
        <v>379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70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378</v>
      </c>
      <c r="B232" s="54" t="s">
        <v>381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382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383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384</v>
      </c>
      <c r="B233" s="54" t="s">
        <v>385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386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387</v>
      </c>
      <c r="B234" s="54" t="s">
        <v>388</v>
      </c>
      <c r="C234" s="31">
        <v>4301011941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382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383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387</v>
      </c>
      <c r="B235" s="54" t="s">
        <v>389</v>
      </c>
      <c r="C235" s="31">
        <v>4301011721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70</v>
      </c>
      <c r="X235" s="591">
        <v>0</v>
      </c>
      <c r="Y235" s="59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390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391</v>
      </c>
      <c r="B236" s="54" t="s">
        <v>392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70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380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393</v>
      </c>
      <c r="B237" s="54" t="s">
        <v>394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386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395</v>
      </c>
      <c r="B238" s="54" t="s">
        <v>396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70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390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72</v>
      </c>
      <c r="Q239" s="613"/>
      <c r="R239" s="613"/>
      <c r="S239" s="613"/>
      <c r="T239" s="613"/>
      <c r="U239" s="613"/>
      <c r="V239" s="614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72</v>
      </c>
      <c r="Q240" s="613"/>
      <c r="R240" s="613"/>
      <c r="S240" s="613"/>
      <c r="T240" s="613"/>
      <c r="U240" s="613"/>
      <c r="V240" s="614"/>
      <c r="W240" s="37" t="s">
        <v>70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598" t="s">
        <v>143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397</v>
      </c>
      <c r="B242" s="54" t="s">
        <v>398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399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397</v>
      </c>
      <c r="B243" s="54" t="s">
        <v>400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399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72</v>
      </c>
      <c r="Q244" s="613"/>
      <c r="R244" s="613"/>
      <c r="S244" s="613"/>
      <c r="T244" s="613"/>
      <c r="U244" s="613"/>
      <c r="V244" s="614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72</v>
      </c>
      <c r="Q245" s="613"/>
      <c r="R245" s="613"/>
      <c r="S245" s="613"/>
      <c r="T245" s="613"/>
      <c r="U245" s="613"/>
      <c r="V245" s="614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401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402</v>
      </c>
      <c r="B247" s="54" t="s">
        <v>403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305</v>
      </c>
      <c r="L247" s="32"/>
      <c r="M247" s="33" t="s">
        <v>306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70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72</v>
      </c>
      <c r="Q248" s="613"/>
      <c r="R248" s="613"/>
      <c r="S248" s="613"/>
      <c r="T248" s="613"/>
      <c r="U248" s="613"/>
      <c r="V248" s="614"/>
      <c r="W248" s="37" t="s">
        <v>73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72</v>
      </c>
      <c r="Q249" s="613"/>
      <c r="R249" s="613"/>
      <c r="S249" s="613"/>
      <c r="T249" s="613"/>
      <c r="U249" s="613"/>
      <c r="V249" s="614"/>
      <c r="W249" s="37" t="s">
        <v>70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405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406</v>
      </c>
      <c r="B251" s="54" t="s">
        <v>407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305</v>
      </c>
      <c r="L251" s="32"/>
      <c r="M251" s="33" t="s">
        <v>306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305</v>
      </c>
      <c r="L252" s="32"/>
      <c r="M252" s="33" t="s">
        <v>306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70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411</v>
      </c>
      <c r="B253" s="54" t="s">
        <v>412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305</v>
      </c>
      <c r="L253" s="32"/>
      <c r="M253" s="33" t="s">
        <v>306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70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413</v>
      </c>
      <c r="B254" s="54" t="s">
        <v>414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305</v>
      </c>
      <c r="L254" s="32"/>
      <c r="M254" s="33" t="s">
        <v>306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70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305</v>
      </c>
      <c r="L255" s="32"/>
      <c r="M255" s="33" t="s">
        <v>306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70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72</v>
      </c>
      <c r="Q256" s="613"/>
      <c r="R256" s="613"/>
      <c r="S256" s="613"/>
      <c r="T256" s="613"/>
      <c r="U256" s="613"/>
      <c r="V256" s="614"/>
      <c r="W256" s="37" t="s">
        <v>73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72</v>
      </c>
      <c r="Q257" s="613"/>
      <c r="R257" s="613"/>
      <c r="S257" s="613"/>
      <c r="T257" s="613"/>
      <c r="U257" s="613"/>
      <c r="V257" s="614"/>
      <c r="W257" s="37" t="s">
        <v>70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417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102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418</v>
      </c>
      <c r="B260" s="54" t="s">
        <v>419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382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421</v>
      </c>
      <c r="B262" s="54" t="s">
        <v>424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70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426</v>
      </c>
      <c r="B263" s="54" t="s">
        <v>427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429</v>
      </c>
      <c r="B264" s="54" t="s">
        <v>430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432</v>
      </c>
      <c r="B265" s="54" t="s">
        <v>433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70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72</v>
      </c>
      <c r="Q266" s="613"/>
      <c r="R266" s="613"/>
      <c r="S266" s="613"/>
      <c r="T266" s="613"/>
      <c r="U266" s="613"/>
      <c r="V266" s="614"/>
      <c r="W266" s="37" t="s">
        <v>73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72</v>
      </c>
      <c r="Q267" s="613"/>
      <c r="R267" s="613"/>
      <c r="S267" s="613"/>
      <c r="T267" s="613"/>
      <c r="U267" s="613"/>
      <c r="V267" s="614"/>
      <c r="W267" s="37" t="s">
        <v>70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435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102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436</v>
      </c>
      <c r="B270" s="54" t="s">
        <v>437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438</v>
      </c>
      <c r="B271" s="54" t="s">
        <v>439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441</v>
      </c>
      <c r="B272" s="54" t="s">
        <v>442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444</v>
      </c>
      <c r="B273" s="54" t="s">
        <v>445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695" t="s">
        <v>446</v>
      </c>
      <c r="Q273" s="596"/>
      <c r="R273" s="596"/>
      <c r="S273" s="596"/>
      <c r="T273" s="597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72</v>
      </c>
      <c r="Q274" s="613"/>
      <c r="R274" s="613"/>
      <c r="S274" s="613"/>
      <c r="T274" s="613"/>
      <c r="U274" s="613"/>
      <c r="V274" s="614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72</v>
      </c>
      <c r="Q275" s="613"/>
      <c r="R275" s="613"/>
      <c r="S275" s="613"/>
      <c r="T275" s="613"/>
      <c r="U275" s="613"/>
      <c r="V275" s="614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448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74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449</v>
      </c>
      <c r="B278" s="54" t="s">
        <v>450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452</v>
      </c>
      <c r="B279" s="54" t="s">
        <v>453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138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70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455</v>
      </c>
      <c r="B280" s="54" t="s">
        <v>456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70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457</v>
      </c>
      <c r="AG280" s="64"/>
      <c r="AJ280" s="68" t="s">
        <v>113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72</v>
      </c>
      <c r="Q281" s="613"/>
      <c r="R281" s="613"/>
      <c r="S281" s="613"/>
      <c r="T281" s="613"/>
      <c r="U281" s="613"/>
      <c r="V281" s="614"/>
      <c r="W281" s="37" t="s">
        <v>73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hidden="1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72</v>
      </c>
      <c r="Q282" s="613"/>
      <c r="R282" s="613"/>
      <c r="S282" s="613"/>
      <c r="T282" s="613"/>
      <c r="U282" s="613"/>
      <c r="V282" s="614"/>
      <c r="W282" s="37" t="s">
        <v>70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hidden="1" customHeight="1" x14ac:dyDescent="0.25">
      <c r="A283" s="611" t="s">
        <v>458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64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459</v>
      </c>
      <c r="B285" s="54" t="s">
        <v>460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461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72</v>
      </c>
      <c r="Q286" s="613"/>
      <c r="R286" s="613"/>
      <c r="S286" s="613"/>
      <c r="T286" s="613"/>
      <c r="U286" s="613"/>
      <c r="V286" s="614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72</v>
      </c>
      <c r="Q287" s="613"/>
      <c r="R287" s="613"/>
      <c r="S287" s="613"/>
      <c r="T287" s="613"/>
      <c r="U287" s="613"/>
      <c r="V287" s="614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74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462</v>
      </c>
      <c r="B289" s="54" t="s">
        <v>463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464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72</v>
      </c>
      <c r="Q290" s="613"/>
      <c r="R290" s="613"/>
      <c r="S290" s="613"/>
      <c r="T290" s="613"/>
      <c r="U290" s="613"/>
      <c r="V290" s="614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72</v>
      </c>
      <c r="Q291" s="613"/>
      <c r="R291" s="613"/>
      <c r="S291" s="613"/>
      <c r="T291" s="613"/>
      <c r="U291" s="613"/>
      <c r="V291" s="614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465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74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466</v>
      </c>
      <c r="B294" s="54" t="s">
        <v>467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468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72</v>
      </c>
      <c r="Q295" s="613"/>
      <c r="R295" s="613"/>
      <c r="S295" s="613"/>
      <c r="T295" s="613"/>
      <c r="U295" s="613"/>
      <c r="V295" s="614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72</v>
      </c>
      <c r="Q296" s="613"/>
      <c r="R296" s="613"/>
      <c r="S296" s="613"/>
      <c r="T296" s="613"/>
      <c r="U296" s="613"/>
      <c r="V296" s="614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469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64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470</v>
      </c>
      <c r="B299" s="54" t="s">
        <v>471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70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472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473</v>
      </c>
      <c r="B300" s="54" t="s">
        <v>474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472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72</v>
      </c>
      <c r="Q301" s="613"/>
      <c r="R301" s="613"/>
      <c r="S301" s="613"/>
      <c r="T301" s="613"/>
      <c r="U301" s="613"/>
      <c r="V301" s="614"/>
      <c r="W301" s="37" t="s">
        <v>73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72</v>
      </c>
      <c r="Q302" s="613"/>
      <c r="R302" s="613"/>
      <c r="S302" s="613"/>
      <c r="T302" s="613"/>
      <c r="U302" s="613"/>
      <c r="V302" s="614"/>
      <c r="W302" s="37" t="s">
        <v>70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475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102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476</v>
      </c>
      <c r="B305" s="54" t="s">
        <v>477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478</v>
      </c>
      <c r="AB305" s="57"/>
      <c r="AC305" s="353" t="s">
        <v>479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72</v>
      </c>
      <c r="Q306" s="613"/>
      <c r="R306" s="613"/>
      <c r="S306" s="613"/>
      <c r="T306" s="613"/>
      <c r="U306" s="613"/>
      <c r="V306" s="614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72</v>
      </c>
      <c r="Q307" s="613"/>
      <c r="R307" s="613"/>
      <c r="S307" s="613"/>
      <c r="T307" s="613"/>
      <c r="U307" s="613"/>
      <c r="V307" s="614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480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102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481</v>
      </c>
      <c r="B310" s="54" t="s">
        <v>482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70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483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484</v>
      </c>
      <c r="B311" s="54" t="s">
        <v>485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128</v>
      </c>
      <c r="M311" s="33" t="s">
        <v>112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70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486</v>
      </c>
      <c r="AG311" s="64"/>
      <c r="AJ311" s="68" t="s">
        <v>130</v>
      </c>
      <c r="AK311" s="68">
        <v>691.2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484</v>
      </c>
      <c r="B312" s="54" t="s">
        <v>487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382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489</v>
      </c>
      <c r="B313" s="54" t="s">
        <v>490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70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492</v>
      </c>
      <c r="B314" s="54" t="s">
        <v>493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70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495</v>
      </c>
      <c r="B315" s="54" t="s">
        <v>496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70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72</v>
      </c>
      <c r="Q316" s="613"/>
      <c r="R316" s="613"/>
      <c r="S316" s="613"/>
      <c r="T316" s="613"/>
      <c r="U316" s="613"/>
      <c r="V316" s="614"/>
      <c r="W316" s="37" t="s">
        <v>73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72</v>
      </c>
      <c r="Q317" s="613"/>
      <c r="R317" s="613"/>
      <c r="S317" s="613"/>
      <c r="T317" s="613"/>
      <c r="U317" s="613"/>
      <c r="V317" s="614"/>
      <c r="W317" s="37" t="s">
        <v>70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64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497</v>
      </c>
      <c r="B319" s="54" t="s">
        <v>498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70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500</v>
      </c>
      <c r="B320" s="54" t="s">
        <v>501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70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503</v>
      </c>
      <c r="B321" s="54" t="s">
        <v>504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506</v>
      </c>
      <c r="B322" s="54" t="s">
        <v>507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72</v>
      </c>
      <c r="Q323" s="613"/>
      <c r="R323" s="613"/>
      <c r="S323" s="613"/>
      <c r="T323" s="613"/>
      <c r="U323" s="613"/>
      <c r="V323" s="614"/>
      <c r="W323" s="37" t="s">
        <v>73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72</v>
      </c>
      <c r="Q324" s="613"/>
      <c r="R324" s="613"/>
      <c r="S324" s="613"/>
      <c r="T324" s="613"/>
      <c r="U324" s="613"/>
      <c r="V324" s="614"/>
      <c r="W324" s="37" t="s">
        <v>70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74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customHeight="1" x14ac:dyDescent="0.25">
      <c r="A326" s="54" t="s">
        <v>508</v>
      </c>
      <c r="B326" s="54" t="s">
        <v>509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70</v>
      </c>
      <c r="X326" s="591">
        <v>1000</v>
      </c>
      <c r="Y326" s="592">
        <f>IFERROR(IF(X326="",0,CEILING((X326/$H326),1)*$H326),"")</f>
        <v>1006.1999999999999</v>
      </c>
      <c r="Z326" s="36">
        <f>IFERROR(IF(Y326=0,"",ROUNDUP(Y326/H326,0)*0.01898),"")</f>
        <v>2.44842</v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1065.7692307692307</v>
      </c>
      <c r="BN326" s="64">
        <f>IFERROR(Y326*I326/H326,"0")</f>
        <v>1072.377</v>
      </c>
      <c r="BO326" s="64">
        <f>IFERROR(1/J326*(X326/H326),"0")</f>
        <v>2.0032051282051282</v>
      </c>
      <c r="BP326" s="64">
        <f>IFERROR(1/J326*(Y326/H326),"0")</f>
        <v>2.015625</v>
      </c>
    </row>
    <row r="327" spans="1:68" ht="27" hidden="1" customHeight="1" x14ac:dyDescent="0.25">
      <c r="A327" s="54" t="s">
        <v>511</v>
      </c>
      <c r="B327" s="54" t="s">
        <v>512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514</v>
      </c>
      <c r="B328" s="54" t="s">
        <v>515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517</v>
      </c>
      <c r="B329" s="54" t="s">
        <v>518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70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520</v>
      </c>
      <c r="B330" s="54" t="s">
        <v>521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138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72</v>
      </c>
      <c r="Q331" s="613"/>
      <c r="R331" s="613"/>
      <c r="S331" s="613"/>
      <c r="T331" s="613"/>
      <c r="U331" s="613"/>
      <c r="V331" s="614"/>
      <c r="W331" s="37" t="s">
        <v>73</v>
      </c>
      <c r="X331" s="593">
        <f>IFERROR(X326/H326,"0")+IFERROR(X327/H327,"0")+IFERROR(X328/H328,"0")+IFERROR(X329/H329,"0")+IFERROR(X330/H330,"0")</f>
        <v>128.2051282051282</v>
      </c>
      <c r="Y331" s="593">
        <f>IFERROR(Y326/H326,"0")+IFERROR(Y327/H327,"0")+IFERROR(Y328/H328,"0")+IFERROR(Y329/H329,"0")+IFERROR(Y330/H330,"0")</f>
        <v>129</v>
      </c>
      <c r="Z331" s="593">
        <f>IFERROR(IF(Z326="",0,Z326),"0")+IFERROR(IF(Z327="",0,Z327),"0")+IFERROR(IF(Z328="",0,Z328),"0")+IFERROR(IF(Z329="",0,Z329),"0")+IFERROR(IF(Z330="",0,Z330),"0")</f>
        <v>2.44842</v>
      </c>
      <c r="AA331" s="594"/>
      <c r="AB331" s="594"/>
      <c r="AC331" s="594"/>
    </row>
    <row r="332" spans="1:68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72</v>
      </c>
      <c r="Q332" s="613"/>
      <c r="R332" s="613"/>
      <c r="S332" s="613"/>
      <c r="T332" s="613"/>
      <c r="U332" s="613"/>
      <c r="V332" s="614"/>
      <c r="W332" s="37" t="s">
        <v>70</v>
      </c>
      <c r="X332" s="593">
        <f>IFERROR(SUM(X326:X330),"0")</f>
        <v>1000</v>
      </c>
      <c r="Y332" s="593">
        <f>IFERROR(SUM(Y326:Y330),"0")</f>
        <v>1006.1999999999999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178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523</v>
      </c>
      <c r="B334" s="54" t="s">
        <v>524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70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526</v>
      </c>
      <c r="B335" s="54" t="s">
        <v>527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70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hidden="1" customHeight="1" x14ac:dyDescent="0.25">
      <c r="A336" s="54" t="s">
        <v>529</v>
      </c>
      <c r="B336" s="54" t="s">
        <v>530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138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70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72</v>
      </c>
      <c r="Q337" s="613"/>
      <c r="R337" s="613"/>
      <c r="S337" s="613"/>
      <c r="T337" s="613"/>
      <c r="U337" s="613"/>
      <c r="V337" s="614"/>
      <c r="W337" s="37" t="s">
        <v>73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hidden="1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72</v>
      </c>
      <c r="Q338" s="613"/>
      <c r="R338" s="613"/>
      <c r="S338" s="613"/>
      <c r="T338" s="613"/>
      <c r="U338" s="613"/>
      <c r="V338" s="614"/>
      <c r="W338" s="37" t="s">
        <v>70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hidden="1" customHeight="1" x14ac:dyDescent="0.25">
      <c r="A339" s="598" t="s">
        <v>94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532</v>
      </c>
      <c r="B340" s="54" t="s">
        <v>533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732" t="s">
        <v>534</v>
      </c>
      <c r="Q340" s="596"/>
      <c r="R340" s="596"/>
      <c r="S340" s="596"/>
      <c r="T340" s="597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536</v>
      </c>
      <c r="B341" s="54" t="s">
        <v>537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871" t="s">
        <v>538</v>
      </c>
      <c r="Q341" s="596"/>
      <c r="R341" s="596"/>
      <c r="S341" s="596"/>
      <c r="T341" s="597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540</v>
      </c>
      <c r="B342" s="54" t="s">
        <v>541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70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70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72</v>
      </c>
      <c r="Q344" s="613"/>
      <c r="R344" s="613"/>
      <c r="S344" s="613"/>
      <c r="T344" s="613"/>
      <c r="U344" s="613"/>
      <c r="V344" s="614"/>
      <c r="W344" s="37" t="s">
        <v>73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72</v>
      </c>
      <c r="Q345" s="613"/>
      <c r="R345" s="613"/>
      <c r="S345" s="613"/>
      <c r="T345" s="613"/>
      <c r="U345" s="613"/>
      <c r="V345" s="614"/>
      <c r="W345" s="37" t="s">
        <v>70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545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546</v>
      </c>
      <c r="B347" s="54" t="s">
        <v>547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550</v>
      </c>
      <c r="B348" s="54" t="s">
        <v>551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552</v>
      </c>
      <c r="B349" s="54" t="s">
        <v>553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70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72</v>
      </c>
      <c r="Q350" s="613"/>
      <c r="R350" s="613"/>
      <c r="S350" s="613"/>
      <c r="T350" s="613"/>
      <c r="U350" s="613"/>
      <c r="V350" s="614"/>
      <c r="W350" s="37" t="s">
        <v>73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72</v>
      </c>
      <c r="Q351" s="613"/>
      <c r="R351" s="613"/>
      <c r="S351" s="613"/>
      <c r="T351" s="613"/>
      <c r="U351" s="613"/>
      <c r="V351" s="614"/>
      <c r="W351" s="37" t="s">
        <v>70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554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64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555</v>
      </c>
      <c r="B354" s="54" t="s">
        <v>556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70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72</v>
      </c>
      <c r="Q355" s="613"/>
      <c r="R355" s="613"/>
      <c r="S355" s="613"/>
      <c r="T355" s="613"/>
      <c r="U355" s="613"/>
      <c r="V355" s="614"/>
      <c r="W355" s="37" t="s">
        <v>73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72</v>
      </c>
      <c r="Q356" s="613"/>
      <c r="R356" s="613"/>
      <c r="S356" s="613"/>
      <c r="T356" s="613"/>
      <c r="U356" s="613"/>
      <c r="V356" s="614"/>
      <c r="W356" s="37" t="s">
        <v>70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74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558</v>
      </c>
      <c r="B358" s="54" t="s">
        <v>559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138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70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70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138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70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72</v>
      </c>
      <c r="Q361" s="613"/>
      <c r="R361" s="613"/>
      <c r="S361" s="613"/>
      <c r="T361" s="613"/>
      <c r="U361" s="613"/>
      <c r="V361" s="614"/>
      <c r="W361" s="37" t="s">
        <v>73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72</v>
      </c>
      <c r="Q362" s="613"/>
      <c r="R362" s="613"/>
      <c r="S362" s="613"/>
      <c r="T362" s="613"/>
      <c r="U362" s="613"/>
      <c r="V362" s="614"/>
      <c r="W362" s="37" t="s">
        <v>70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4" t="s">
        <v>567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568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102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569</v>
      </c>
      <c r="B366" s="54" t="s">
        <v>570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128</v>
      </c>
      <c r="M366" s="33" t="s">
        <v>68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70</v>
      </c>
      <c r="X366" s="591">
        <v>1000</v>
      </c>
      <c r="Y366" s="592">
        <f t="shared" ref="Y366:Y372" si="57">IFERROR(IF(X366="",0,CEILING((X366/$H366),1)*$H366),"")</f>
        <v>1005</v>
      </c>
      <c r="Z366" s="36">
        <f>IFERROR(IF(Y366=0,"",ROUNDUP(Y366/H366,0)*0.02175),"")</f>
        <v>1.4572499999999999</v>
      </c>
      <c r="AA366" s="56"/>
      <c r="AB366" s="57"/>
      <c r="AC366" s="413" t="s">
        <v>571</v>
      </c>
      <c r="AG366" s="64"/>
      <c r="AJ366" s="68" t="s">
        <v>130</v>
      </c>
      <c r="AK366" s="68">
        <v>720</v>
      </c>
      <c r="BB366" s="414" t="s">
        <v>1</v>
      </c>
      <c r="BM366" s="64">
        <f t="shared" ref="BM366:BM372" si="58">IFERROR(X366*I366/H366,"0")</f>
        <v>1032</v>
      </c>
      <c r="BN366" s="64">
        <f t="shared" ref="BN366:BN372" si="59">IFERROR(Y366*I366/H366,"0")</f>
        <v>1037.1600000000001</v>
      </c>
      <c r="BO366" s="64">
        <f t="shared" ref="BO366:BO372" si="60">IFERROR(1/J366*(X366/H366),"0")</f>
        <v>1.3888888888888888</v>
      </c>
      <c r="BP366" s="64">
        <f t="shared" ref="BP366:BP372" si="61">IFERROR(1/J366*(Y366/H366),"0")</f>
        <v>1.3958333333333333</v>
      </c>
    </row>
    <row r="367" spans="1:68" ht="27" customHeight="1" x14ac:dyDescent="0.25">
      <c r="A367" s="54" t="s">
        <v>572</v>
      </c>
      <c r="B367" s="54" t="s">
        <v>573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128</v>
      </c>
      <c r="M367" s="33" t="s">
        <v>68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70</v>
      </c>
      <c r="X367" s="591">
        <v>1000</v>
      </c>
      <c r="Y367" s="592">
        <f t="shared" si="57"/>
        <v>1005</v>
      </c>
      <c r="Z367" s="36">
        <f>IFERROR(IF(Y367=0,"",ROUNDUP(Y367/H367,0)*0.02175),"")</f>
        <v>1.4572499999999999</v>
      </c>
      <c r="AA367" s="56"/>
      <c r="AB367" s="57"/>
      <c r="AC367" s="415" t="s">
        <v>574</v>
      </c>
      <c r="AG367" s="64"/>
      <c r="AJ367" s="68" t="s">
        <v>130</v>
      </c>
      <c r="AK367" s="68">
        <v>720</v>
      </c>
      <c r="BB367" s="416" t="s">
        <v>1</v>
      </c>
      <c r="BM367" s="64">
        <f t="shared" si="58"/>
        <v>1032</v>
      </c>
      <c r="BN367" s="64">
        <f t="shared" si="59"/>
        <v>1037.1600000000001</v>
      </c>
      <c r="BO367" s="64">
        <f t="shared" si="60"/>
        <v>1.3888888888888888</v>
      </c>
      <c r="BP367" s="64">
        <f t="shared" si="61"/>
        <v>1.3958333333333333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128</v>
      </c>
      <c r="M368" s="33" t="s">
        <v>68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70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577</v>
      </c>
      <c r="AG368" s="64"/>
      <c r="AJ368" s="68" t="s">
        <v>130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578</v>
      </c>
      <c r="B369" s="54" t="s">
        <v>579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138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70</v>
      </c>
      <c r="X369" s="591">
        <v>1000</v>
      </c>
      <c r="Y369" s="592">
        <f t="shared" si="57"/>
        <v>1005</v>
      </c>
      <c r="Z369" s="36">
        <f>IFERROR(IF(Y369=0,"",ROUNDUP(Y369/H369,0)*0.02175),"")</f>
        <v>1.4572499999999999</v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1032</v>
      </c>
      <c r="BN369" s="64">
        <f t="shared" si="59"/>
        <v>1037.1600000000001</v>
      </c>
      <c r="BO369" s="64">
        <f t="shared" si="60"/>
        <v>1.3888888888888888</v>
      </c>
      <c r="BP369" s="64">
        <f t="shared" si="61"/>
        <v>1.3958333333333333</v>
      </c>
    </row>
    <row r="370" spans="1:68" ht="27" hidden="1" customHeight="1" x14ac:dyDescent="0.25">
      <c r="A370" s="54" t="s">
        <v>581</v>
      </c>
      <c r="B370" s="54" t="s">
        <v>582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70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586</v>
      </c>
      <c r="B372" s="54" t="s">
        <v>587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70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72</v>
      </c>
      <c r="Q373" s="613"/>
      <c r="R373" s="613"/>
      <c r="S373" s="613"/>
      <c r="T373" s="613"/>
      <c r="U373" s="613"/>
      <c r="V373" s="614"/>
      <c r="W373" s="37" t="s">
        <v>73</v>
      </c>
      <c r="X373" s="593">
        <f>IFERROR(X366/H366,"0")+IFERROR(X367/H367,"0")+IFERROR(X368/H368,"0")+IFERROR(X369/H369,"0")+IFERROR(X370/H370,"0")+IFERROR(X371/H371,"0")+IFERROR(X372/H372,"0")</f>
        <v>200</v>
      </c>
      <c r="Y373" s="593">
        <f>IFERROR(Y366/H366,"0")+IFERROR(Y367/H367,"0")+IFERROR(Y368/H368,"0")+IFERROR(Y369/H369,"0")+IFERROR(Y370/H370,"0")+IFERROR(Y371/H371,"0")+IFERROR(Y372/H372,"0")</f>
        <v>201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4.3717499999999996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72</v>
      </c>
      <c r="Q374" s="613"/>
      <c r="R374" s="613"/>
      <c r="S374" s="613"/>
      <c r="T374" s="613"/>
      <c r="U374" s="613"/>
      <c r="V374" s="614"/>
      <c r="W374" s="37" t="s">
        <v>70</v>
      </c>
      <c r="X374" s="593">
        <f>IFERROR(SUM(X366:X372),"0")</f>
        <v>3000</v>
      </c>
      <c r="Y374" s="593">
        <f>IFERROR(SUM(Y366:Y372),"0")</f>
        <v>3015</v>
      </c>
      <c r="Z374" s="37"/>
      <c r="AA374" s="594"/>
      <c r="AB374" s="594"/>
      <c r="AC374" s="594"/>
    </row>
    <row r="375" spans="1:68" ht="14.25" hidden="1" customHeight="1" x14ac:dyDescent="0.25">
      <c r="A375" s="598" t="s">
        <v>143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588</v>
      </c>
      <c r="B376" s="54" t="s">
        <v>589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128</v>
      </c>
      <c r="M376" s="33" t="s">
        <v>106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70</v>
      </c>
      <c r="X376" s="591">
        <v>1000</v>
      </c>
      <c r="Y376" s="592">
        <f>IFERROR(IF(X376="",0,CEILING((X376/$H376),1)*$H376),"")</f>
        <v>1005</v>
      </c>
      <c r="Z376" s="36">
        <f>IFERROR(IF(Y376=0,"",ROUNDUP(Y376/H376,0)*0.02175),"")</f>
        <v>1.4572499999999999</v>
      </c>
      <c r="AA376" s="56"/>
      <c r="AB376" s="57"/>
      <c r="AC376" s="427" t="s">
        <v>590</v>
      </c>
      <c r="AG376" s="64"/>
      <c r="AJ376" s="68" t="s">
        <v>130</v>
      </c>
      <c r="AK376" s="68">
        <v>720</v>
      </c>
      <c r="BB376" s="428" t="s">
        <v>1</v>
      </c>
      <c r="BM376" s="64">
        <f>IFERROR(X376*I376/H376,"0")</f>
        <v>1032</v>
      </c>
      <c r="BN376" s="64">
        <f>IFERROR(Y376*I376/H376,"0")</f>
        <v>1037.1600000000001</v>
      </c>
      <c r="BO376" s="64">
        <f>IFERROR(1/J376*(X376/H376),"0")</f>
        <v>1.3888888888888888</v>
      </c>
      <c r="BP376" s="64">
        <f>IFERROR(1/J376*(Y376/H376),"0")</f>
        <v>1.3958333333333333</v>
      </c>
    </row>
    <row r="377" spans="1:68" ht="16.5" hidden="1" customHeight="1" x14ac:dyDescent="0.25">
      <c r="A377" s="54" t="s">
        <v>591</v>
      </c>
      <c r="B377" s="54" t="s">
        <v>592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70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72</v>
      </c>
      <c r="Q378" s="613"/>
      <c r="R378" s="613"/>
      <c r="S378" s="613"/>
      <c r="T378" s="613"/>
      <c r="U378" s="613"/>
      <c r="V378" s="614"/>
      <c r="W378" s="37" t="s">
        <v>73</v>
      </c>
      <c r="X378" s="593">
        <f>IFERROR(X376/H376,"0")+IFERROR(X377/H377,"0")</f>
        <v>66.666666666666671</v>
      </c>
      <c r="Y378" s="593">
        <f>IFERROR(Y376/H376,"0")+IFERROR(Y377/H377,"0")</f>
        <v>67</v>
      </c>
      <c r="Z378" s="593">
        <f>IFERROR(IF(Z376="",0,Z376),"0")+IFERROR(IF(Z377="",0,Z377),"0")</f>
        <v>1.4572499999999999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72</v>
      </c>
      <c r="Q379" s="613"/>
      <c r="R379" s="613"/>
      <c r="S379" s="613"/>
      <c r="T379" s="613"/>
      <c r="U379" s="613"/>
      <c r="V379" s="614"/>
      <c r="W379" s="37" t="s">
        <v>70</v>
      </c>
      <c r="X379" s="593">
        <f>IFERROR(SUM(X376:X377),"0")</f>
        <v>1000</v>
      </c>
      <c r="Y379" s="593">
        <f>IFERROR(SUM(Y376:Y377),"0")</f>
        <v>1005</v>
      </c>
      <c r="Z379" s="37"/>
      <c r="AA379" s="594"/>
      <c r="AB379" s="594"/>
      <c r="AC379" s="594"/>
    </row>
    <row r="380" spans="1:68" ht="14.25" hidden="1" customHeight="1" x14ac:dyDescent="0.25">
      <c r="A380" s="598" t="s">
        <v>74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593</v>
      </c>
      <c r="B381" s="54" t="s">
        <v>594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596</v>
      </c>
      <c r="B382" s="54" t="s">
        <v>597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70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72</v>
      </c>
      <c r="Q383" s="613"/>
      <c r="R383" s="613"/>
      <c r="S383" s="613"/>
      <c r="T383" s="613"/>
      <c r="U383" s="613"/>
      <c r="V383" s="614"/>
      <c r="W383" s="37" t="s">
        <v>73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72</v>
      </c>
      <c r="Q384" s="613"/>
      <c r="R384" s="613"/>
      <c r="S384" s="613"/>
      <c r="T384" s="613"/>
      <c r="U384" s="613"/>
      <c r="V384" s="614"/>
      <c r="W384" s="37" t="s">
        <v>70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178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hidden="1" customHeight="1" x14ac:dyDescent="0.25">
      <c r="A386" s="54" t="s">
        <v>599</v>
      </c>
      <c r="B386" s="54" t="s">
        <v>600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70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72</v>
      </c>
      <c r="Q387" s="613"/>
      <c r="R387" s="613"/>
      <c r="S387" s="613"/>
      <c r="T387" s="613"/>
      <c r="U387" s="613"/>
      <c r="V387" s="614"/>
      <c r="W387" s="37" t="s">
        <v>73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72</v>
      </c>
      <c r="Q388" s="613"/>
      <c r="R388" s="613"/>
      <c r="S388" s="613"/>
      <c r="T388" s="613"/>
      <c r="U388" s="613"/>
      <c r="V388" s="614"/>
      <c r="W388" s="37" t="s">
        <v>70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11" t="s">
        <v>602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102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603</v>
      </c>
      <c r="B391" s="54" t="s">
        <v>604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606</v>
      </c>
      <c r="B392" s="54" t="s">
        <v>607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609</v>
      </c>
      <c r="B393" s="54" t="s">
        <v>610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70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611</v>
      </c>
      <c r="B394" s="54" t="s">
        <v>612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72</v>
      </c>
      <c r="Q395" s="613"/>
      <c r="R395" s="613"/>
      <c r="S395" s="613"/>
      <c r="T395" s="613"/>
      <c r="U395" s="613"/>
      <c r="V395" s="614"/>
      <c r="W395" s="37" t="s">
        <v>73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72</v>
      </c>
      <c r="Q396" s="613"/>
      <c r="R396" s="613"/>
      <c r="S396" s="613"/>
      <c r="T396" s="613"/>
      <c r="U396" s="613"/>
      <c r="V396" s="614"/>
      <c r="W396" s="37" t="s">
        <v>70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64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613</v>
      </c>
      <c r="B398" s="54" t="s">
        <v>614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72</v>
      </c>
      <c r="Q399" s="613"/>
      <c r="R399" s="613"/>
      <c r="S399" s="613"/>
      <c r="T399" s="613"/>
      <c r="U399" s="613"/>
      <c r="V399" s="614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72</v>
      </c>
      <c r="Q400" s="613"/>
      <c r="R400" s="613"/>
      <c r="S400" s="613"/>
      <c r="T400" s="613"/>
      <c r="U400" s="613"/>
      <c r="V400" s="614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74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hidden="1" customHeight="1" x14ac:dyDescent="0.25">
      <c r="A402" s="54" t="s">
        <v>616</v>
      </c>
      <c r="B402" s="54" t="s">
        <v>617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70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619</v>
      </c>
      <c r="B403" s="54" t="s">
        <v>620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622</v>
      </c>
      <c r="B404" s="54" t="s">
        <v>623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72</v>
      </c>
      <c r="Q405" s="613"/>
      <c r="R405" s="613"/>
      <c r="S405" s="613"/>
      <c r="T405" s="613"/>
      <c r="U405" s="613"/>
      <c r="V405" s="614"/>
      <c r="W405" s="37" t="s">
        <v>73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hidden="1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72</v>
      </c>
      <c r="Q406" s="613"/>
      <c r="R406" s="613"/>
      <c r="S406" s="613"/>
      <c r="T406" s="613"/>
      <c r="U406" s="613"/>
      <c r="V406" s="614"/>
      <c r="W406" s="37" t="s">
        <v>70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178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624</v>
      </c>
      <c r="B408" s="54" t="s">
        <v>625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72</v>
      </c>
      <c r="Q409" s="613"/>
      <c r="R409" s="613"/>
      <c r="S409" s="613"/>
      <c r="T409" s="613"/>
      <c r="U409" s="613"/>
      <c r="V409" s="614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72</v>
      </c>
      <c r="Q410" s="613"/>
      <c r="R410" s="613"/>
      <c r="S410" s="613"/>
      <c r="T410" s="613"/>
      <c r="U410" s="613"/>
      <c r="V410" s="614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627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628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64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629</v>
      </c>
      <c r="B414" s="54" t="s">
        <v>630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70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632</v>
      </c>
      <c r="B415" s="54" t="s">
        <v>633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632</v>
      </c>
      <c r="B416" s="54" t="s">
        <v>635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636</v>
      </c>
      <c r="B417" s="54" t="s">
        <v>637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639</v>
      </c>
      <c r="B418" s="54" t="s">
        <v>640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641</v>
      </c>
      <c r="B419" s="54" t="s">
        <v>642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70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643</v>
      </c>
      <c r="B420" s="54" t="s">
        <v>644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70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649</v>
      </c>
      <c r="B422" s="54" t="s">
        <v>650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70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652</v>
      </c>
      <c r="B423" s="54" t="s">
        <v>653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idden="1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72</v>
      </c>
      <c r="Q424" s="613"/>
      <c r="R424" s="613"/>
      <c r="S424" s="613"/>
      <c r="T424" s="613"/>
      <c r="U424" s="613"/>
      <c r="V424" s="614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hidden="1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72</v>
      </c>
      <c r="Q425" s="613"/>
      <c r="R425" s="613"/>
      <c r="S425" s="613"/>
      <c r="T425" s="613"/>
      <c r="U425" s="613"/>
      <c r="V425" s="614"/>
      <c r="W425" s="37" t="s">
        <v>70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hidden="1" customHeight="1" x14ac:dyDescent="0.25">
      <c r="A426" s="598" t="s">
        <v>74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654</v>
      </c>
      <c r="B427" s="54" t="s">
        <v>655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657</v>
      </c>
      <c r="B428" s="54" t="s">
        <v>658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72</v>
      </c>
      <c r="Q429" s="613"/>
      <c r="R429" s="613"/>
      <c r="S429" s="613"/>
      <c r="T429" s="613"/>
      <c r="U429" s="613"/>
      <c r="V429" s="614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72</v>
      </c>
      <c r="Q430" s="613"/>
      <c r="R430" s="613"/>
      <c r="S430" s="613"/>
      <c r="T430" s="613"/>
      <c r="U430" s="613"/>
      <c r="V430" s="614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660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143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661</v>
      </c>
      <c r="B433" s="54" t="s">
        <v>662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72</v>
      </c>
      <c r="Q435" s="613"/>
      <c r="R435" s="613"/>
      <c r="S435" s="613"/>
      <c r="T435" s="613"/>
      <c r="U435" s="613"/>
      <c r="V435" s="614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72</v>
      </c>
      <c r="Q436" s="613"/>
      <c r="R436" s="613"/>
      <c r="S436" s="613"/>
      <c r="T436" s="613"/>
      <c r="U436" s="613"/>
      <c r="V436" s="614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64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667</v>
      </c>
      <c r="B438" s="54" t="s">
        <v>668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70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670</v>
      </c>
      <c r="B439" s="54" t="s">
        <v>671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673</v>
      </c>
      <c r="B440" s="54" t="s">
        <v>674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676</v>
      </c>
      <c r="B441" s="54" t="s">
        <v>677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70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72</v>
      </c>
      <c r="Q442" s="613"/>
      <c r="R442" s="613"/>
      <c r="S442" s="613"/>
      <c r="T442" s="613"/>
      <c r="U442" s="613"/>
      <c r="V442" s="614"/>
      <c r="W442" s="37" t="s">
        <v>73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72</v>
      </c>
      <c r="Q443" s="613"/>
      <c r="R443" s="613"/>
      <c r="S443" s="613"/>
      <c r="T443" s="613"/>
      <c r="U443" s="613"/>
      <c r="V443" s="614"/>
      <c r="W443" s="37" t="s">
        <v>70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11" t="s">
        <v>678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64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679</v>
      </c>
      <c r="B446" s="54" t="s">
        <v>680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70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72</v>
      </c>
      <c r="Q447" s="613"/>
      <c r="R447" s="613"/>
      <c r="S447" s="613"/>
      <c r="T447" s="613"/>
      <c r="U447" s="613"/>
      <c r="V447" s="614"/>
      <c r="W447" s="37" t="s">
        <v>73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72</v>
      </c>
      <c r="Q448" s="613"/>
      <c r="R448" s="613"/>
      <c r="S448" s="613"/>
      <c r="T448" s="613"/>
      <c r="U448" s="613"/>
      <c r="V448" s="614"/>
      <c r="W448" s="37" t="s">
        <v>70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682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64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683</v>
      </c>
      <c r="B451" s="54" t="s">
        <v>684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72</v>
      </c>
      <c r="Q452" s="613"/>
      <c r="R452" s="613"/>
      <c r="S452" s="613"/>
      <c r="T452" s="613"/>
      <c r="U452" s="613"/>
      <c r="V452" s="614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72</v>
      </c>
      <c r="Q453" s="613"/>
      <c r="R453" s="613"/>
      <c r="S453" s="613"/>
      <c r="T453" s="613"/>
      <c r="U453" s="613"/>
      <c r="V453" s="614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686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686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102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hidden="1" customHeight="1" x14ac:dyDescent="0.25">
      <c r="A457" s="54" t="s">
        <v>687</v>
      </c>
      <c r="B457" s="54" t="s">
        <v>688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70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hidden="1" customHeight="1" x14ac:dyDescent="0.25">
      <c r="A458" s="54" t="s">
        <v>690</v>
      </c>
      <c r="B458" s="54" t="s">
        <v>691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693</v>
      </c>
      <c r="B459" s="54" t="s">
        <v>694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70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hidden="1" customHeight="1" x14ac:dyDescent="0.25">
      <c r="A460" s="54" t="s">
        <v>696</v>
      </c>
      <c r="B460" s="54" t="s">
        <v>697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hidden="1" customHeight="1" x14ac:dyDescent="0.25">
      <c r="A461" s="54" t="s">
        <v>699</v>
      </c>
      <c r="B461" s="54" t="s">
        <v>700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70</v>
      </c>
      <c r="X461" s="591">
        <v>0</v>
      </c>
      <c r="Y461" s="592">
        <f t="shared" si="68"/>
        <v>0</v>
      </c>
      <c r="Z461" s="36" t="str">
        <f t="shared" si="69"/>
        <v/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16.5" hidden="1" customHeight="1" x14ac:dyDescent="0.25">
      <c r="A462" s="54" t="s">
        <v>702</v>
      </c>
      <c r="B462" s="54" t="s">
        <v>703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705</v>
      </c>
      <c r="B463" s="54" t="s">
        <v>706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707</v>
      </c>
      <c r="B464" s="54" t="s">
        <v>708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70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707</v>
      </c>
      <c r="B465" s="54" t="s">
        <v>709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710</v>
      </c>
      <c r="B466" s="54" t="s">
        <v>711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712</v>
      </c>
      <c r="B467" s="54" t="s">
        <v>713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714</v>
      </c>
      <c r="B468" s="54" t="s">
        <v>715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70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714</v>
      </c>
      <c r="B469" s="54" t="s">
        <v>716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idden="1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72</v>
      </c>
      <c r="Q470" s="613"/>
      <c r="R470" s="613"/>
      <c r="S470" s="613"/>
      <c r="T470" s="613"/>
      <c r="U470" s="613"/>
      <c r="V470" s="614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0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0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</v>
      </c>
      <c r="AA470" s="594"/>
      <c r="AB470" s="594"/>
      <c r="AC470" s="594"/>
    </row>
    <row r="471" spans="1:68" hidden="1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72</v>
      </c>
      <c r="Q471" s="613"/>
      <c r="R471" s="613"/>
      <c r="S471" s="613"/>
      <c r="T471" s="613"/>
      <c r="U471" s="613"/>
      <c r="V471" s="614"/>
      <c r="W471" s="37" t="s">
        <v>70</v>
      </c>
      <c r="X471" s="593">
        <f>IFERROR(SUM(X457:X469),"0")</f>
        <v>0</v>
      </c>
      <c r="Y471" s="593">
        <f>IFERROR(SUM(Y457:Y469),"0")</f>
        <v>0</v>
      </c>
      <c r="Z471" s="37"/>
      <c r="AA471" s="594"/>
      <c r="AB471" s="594"/>
      <c r="AC471" s="594"/>
    </row>
    <row r="472" spans="1:68" ht="14.25" hidden="1" customHeight="1" x14ac:dyDescent="0.25">
      <c r="A472" s="598" t="s">
        <v>143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hidden="1" customHeight="1" x14ac:dyDescent="0.25">
      <c r="A473" s="54" t="s">
        <v>717</v>
      </c>
      <c r="B473" s="54" t="s">
        <v>718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70</v>
      </c>
      <c r="X473" s="591">
        <v>0</v>
      </c>
      <c r="Y473" s="592">
        <f>IFERROR(IF(X473="",0,CEILING((X473/$H473),1)*$H473),"")</f>
        <v>0</v>
      </c>
      <c r="Z473" s="36" t="str">
        <f>IFERROR(IF(Y473=0,"",ROUNDUP(Y473/H473,0)*0.01196),"")</f>
        <v/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16.5" hidden="1" customHeight="1" x14ac:dyDescent="0.25">
      <c r="A474" s="54" t="s">
        <v>720</v>
      </c>
      <c r="B474" s="54" t="s">
        <v>721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722</v>
      </c>
      <c r="B475" s="54" t="s">
        <v>723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72</v>
      </c>
      <c r="Q476" s="613"/>
      <c r="R476" s="613"/>
      <c r="S476" s="613"/>
      <c r="T476" s="613"/>
      <c r="U476" s="613"/>
      <c r="V476" s="614"/>
      <c r="W476" s="37" t="s">
        <v>73</v>
      </c>
      <c r="X476" s="593">
        <f>IFERROR(X473/H473,"0")+IFERROR(X474/H474,"0")+IFERROR(X475/H475,"0")</f>
        <v>0</v>
      </c>
      <c r="Y476" s="593">
        <f>IFERROR(Y473/H473,"0")+IFERROR(Y474/H474,"0")+IFERROR(Y475/H475,"0")</f>
        <v>0</v>
      </c>
      <c r="Z476" s="593">
        <f>IFERROR(IF(Z473="",0,Z473),"0")+IFERROR(IF(Z474="",0,Z474),"0")+IFERROR(IF(Z475="",0,Z475),"0")</f>
        <v>0</v>
      </c>
      <c r="AA476" s="594"/>
      <c r="AB476" s="594"/>
      <c r="AC476" s="594"/>
    </row>
    <row r="477" spans="1:68" hidden="1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72</v>
      </c>
      <c r="Q477" s="613"/>
      <c r="R477" s="613"/>
      <c r="S477" s="613"/>
      <c r="T477" s="613"/>
      <c r="U477" s="613"/>
      <c r="V477" s="614"/>
      <c r="W477" s="37" t="s">
        <v>70</v>
      </c>
      <c r="X477" s="593">
        <f>IFERROR(SUM(X473:X475),"0")</f>
        <v>0</v>
      </c>
      <c r="Y477" s="593">
        <f>IFERROR(SUM(Y473:Y475),"0")</f>
        <v>0</v>
      </c>
      <c r="Z477" s="37"/>
      <c r="AA477" s="594"/>
      <c r="AB477" s="594"/>
      <c r="AC477" s="594"/>
    </row>
    <row r="478" spans="1:68" ht="14.25" hidden="1" customHeight="1" x14ac:dyDescent="0.25">
      <c r="A478" s="598" t="s">
        <v>64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hidden="1" customHeight="1" x14ac:dyDescent="0.25">
      <c r="A479" s="54" t="s">
        <v>724</v>
      </c>
      <c r="B479" s="54" t="s">
        <v>725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70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hidden="1" customHeight="1" x14ac:dyDescent="0.25">
      <c r="A480" s="54" t="s">
        <v>727</v>
      </c>
      <c r="B480" s="54" t="s">
        <v>728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70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hidden="1" customHeight="1" x14ac:dyDescent="0.25">
      <c r="A481" s="54" t="s">
        <v>730</v>
      </c>
      <c r="B481" s="54" t="s">
        <v>731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70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hidden="1" customHeight="1" x14ac:dyDescent="0.25">
      <c r="A482" s="54" t="s">
        <v>733</v>
      </c>
      <c r="B482" s="54" t="s">
        <v>734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733</v>
      </c>
      <c r="B483" s="54" t="s">
        <v>735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70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70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738</v>
      </c>
      <c r="B485" s="54" t="s">
        <v>739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738</v>
      </c>
      <c r="B486" s="54" t="s">
        <v>740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70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idden="1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72</v>
      </c>
      <c r="Q487" s="613"/>
      <c r="R487" s="613"/>
      <c r="S487" s="613"/>
      <c r="T487" s="613"/>
      <c r="U487" s="613"/>
      <c r="V487" s="614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0</v>
      </c>
      <c r="Y487" s="593">
        <f>IFERROR(Y479/H479,"0")+IFERROR(Y480/H480,"0")+IFERROR(Y481/H481,"0")+IFERROR(Y482/H482,"0")+IFERROR(Y483/H483,"0")+IFERROR(Y484/H484,"0")+IFERROR(Y485/H485,"0")+IFERROR(Y486/H486,"0")</f>
        <v>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594"/>
      <c r="AB487" s="594"/>
      <c r="AC487" s="594"/>
    </row>
    <row r="488" spans="1:68" hidden="1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72</v>
      </c>
      <c r="Q488" s="613"/>
      <c r="R488" s="613"/>
      <c r="S488" s="613"/>
      <c r="T488" s="613"/>
      <c r="U488" s="613"/>
      <c r="V488" s="614"/>
      <c r="W488" s="37" t="s">
        <v>70</v>
      </c>
      <c r="X488" s="593">
        <f>IFERROR(SUM(X479:X486),"0")</f>
        <v>0</v>
      </c>
      <c r="Y488" s="593">
        <f>IFERROR(SUM(Y479:Y486),"0")</f>
        <v>0</v>
      </c>
      <c r="Z488" s="37"/>
      <c r="AA488" s="594"/>
      <c r="AB488" s="594"/>
      <c r="AC488" s="594"/>
    </row>
    <row r="489" spans="1:68" ht="14.25" hidden="1" customHeight="1" x14ac:dyDescent="0.25">
      <c r="A489" s="598" t="s">
        <v>74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741</v>
      </c>
      <c r="B490" s="54" t="s">
        <v>742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744</v>
      </c>
      <c r="B491" s="54" t="s">
        <v>745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747</v>
      </c>
      <c r="B492" s="54" t="s">
        <v>748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72</v>
      </c>
      <c r="Q493" s="613"/>
      <c r="R493" s="613"/>
      <c r="S493" s="613"/>
      <c r="T493" s="613"/>
      <c r="U493" s="613"/>
      <c r="V493" s="614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72</v>
      </c>
      <c r="Q494" s="613"/>
      <c r="R494" s="613"/>
      <c r="S494" s="613"/>
      <c r="T494" s="613"/>
      <c r="U494" s="613"/>
      <c r="V494" s="614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178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750</v>
      </c>
      <c r="B496" s="54" t="s">
        <v>751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72</v>
      </c>
      <c r="Q497" s="613"/>
      <c r="R497" s="613"/>
      <c r="S497" s="613"/>
      <c r="T497" s="613"/>
      <c r="U497" s="613"/>
      <c r="V497" s="614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72</v>
      </c>
      <c r="Q498" s="613"/>
      <c r="R498" s="613"/>
      <c r="S498" s="613"/>
      <c r="T498" s="613"/>
      <c r="U498" s="613"/>
      <c r="V498" s="614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753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753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102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754</v>
      </c>
      <c r="B502" s="54" t="s">
        <v>755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681" t="s">
        <v>756</v>
      </c>
      <c r="Q502" s="596"/>
      <c r="R502" s="596"/>
      <c r="S502" s="596"/>
      <c r="T502" s="597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758</v>
      </c>
      <c r="B503" s="54" t="s">
        <v>759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806" t="s">
        <v>760</v>
      </c>
      <c r="Q503" s="596"/>
      <c r="R503" s="596"/>
      <c r="S503" s="596"/>
      <c r="T503" s="597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762</v>
      </c>
      <c r="B504" s="54" t="s">
        <v>763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800" t="s">
        <v>764</v>
      </c>
      <c r="Q504" s="596"/>
      <c r="R504" s="596"/>
      <c r="S504" s="596"/>
      <c r="T504" s="597"/>
      <c r="U504" s="34"/>
      <c r="V504" s="34"/>
      <c r="W504" s="35" t="s">
        <v>70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72</v>
      </c>
      <c r="Q505" s="613"/>
      <c r="R505" s="613"/>
      <c r="S505" s="613"/>
      <c r="T505" s="613"/>
      <c r="U505" s="613"/>
      <c r="V505" s="614"/>
      <c r="W505" s="37" t="s">
        <v>73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72</v>
      </c>
      <c r="Q506" s="613"/>
      <c r="R506" s="613"/>
      <c r="S506" s="613"/>
      <c r="T506" s="613"/>
      <c r="U506" s="613"/>
      <c r="V506" s="614"/>
      <c r="W506" s="37" t="s">
        <v>70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143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766</v>
      </c>
      <c r="B508" s="54" t="s">
        <v>767</v>
      </c>
      <c r="C508" s="31">
        <v>4301020400</v>
      </c>
      <c r="D508" s="600">
        <v>4640242180519</v>
      </c>
      <c r="E508" s="601"/>
      <c r="F508" s="590">
        <v>1.5</v>
      </c>
      <c r="G508" s="32">
        <v>8</v>
      </c>
      <c r="H508" s="590">
        <v>12</v>
      </c>
      <c r="I508" s="590">
        <v>12.435</v>
      </c>
      <c r="J508" s="32">
        <v>64</v>
      </c>
      <c r="K508" s="32" t="s">
        <v>105</v>
      </c>
      <c r="L508" s="32"/>
      <c r="M508" s="33" t="s">
        <v>106</v>
      </c>
      <c r="N508" s="33"/>
      <c r="O508" s="32">
        <v>50</v>
      </c>
      <c r="P508" s="696" t="s">
        <v>768</v>
      </c>
      <c r="Q508" s="596"/>
      <c r="R508" s="596"/>
      <c r="S508" s="596"/>
      <c r="T508" s="597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766</v>
      </c>
      <c r="B509" s="54" t="s">
        <v>770</v>
      </c>
      <c r="C509" s="31">
        <v>4301020269</v>
      </c>
      <c r="D509" s="600">
        <v>4640242180519</v>
      </c>
      <c r="E509" s="601"/>
      <c r="F509" s="590">
        <v>1.35</v>
      </c>
      <c r="G509" s="32">
        <v>8</v>
      </c>
      <c r="H509" s="590">
        <v>10.8</v>
      </c>
      <c r="I509" s="590">
        <v>11.234999999999999</v>
      </c>
      <c r="J509" s="32">
        <v>64</v>
      </c>
      <c r="K509" s="32" t="s">
        <v>105</v>
      </c>
      <c r="L509" s="32"/>
      <c r="M509" s="33" t="s">
        <v>112</v>
      </c>
      <c r="N509" s="33"/>
      <c r="O509" s="32">
        <v>50</v>
      </c>
      <c r="P509" s="748" t="s">
        <v>771</v>
      </c>
      <c r="Q509" s="596"/>
      <c r="R509" s="596"/>
      <c r="S509" s="596"/>
      <c r="T509" s="597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773</v>
      </c>
      <c r="B510" s="54" t="s">
        <v>774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927" t="s">
        <v>775</v>
      </c>
      <c r="Q510" s="596"/>
      <c r="R510" s="596"/>
      <c r="S510" s="596"/>
      <c r="T510" s="597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772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776</v>
      </c>
      <c r="B511" s="54" t="s">
        <v>777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95" t="s">
        <v>778</v>
      </c>
      <c r="Q511" s="596"/>
      <c r="R511" s="596"/>
      <c r="S511" s="596"/>
      <c r="T511" s="597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72</v>
      </c>
      <c r="Q512" s="613"/>
      <c r="R512" s="613"/>
      <c r="S512" s="613"/>
      <c r="T512" s="613"/>
      <c r="U512" s="613"/>
      <c r="V512" s="614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72</v>
      </c>
      <c r="Q513" s="613"/>
      <c r="R513" s="613"/>
      <c r="S513" s="613"/>
      <c r="T513" s="613"/>
      <c r="U513" s="613"/>
      <c r="V513" s="614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64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780</v>
      </c>
      <c r="B515" s="54" t="s">
        <v>781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913" t="s">
        <v>782</v>
      </c>
      <c r="Q515" s="596"/>
      <c r="R515" s="596"/>
      <c r="S515" s="596"/>
      <c r="T515" s="597"/>
      <c r="U515" s="34"/>
      <c r="V515" s="34"/>
      <c r="W515" s="35" t="s">
        <v>70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784</v>
      </c>
      <c r="B516" s="54" t="s">
        <v>785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80" t="s">
        <v>786</v>
      </c>
      <c r="Q516" s="596"/>
      <c r="R516" s="596"/>
      <c r="S516" s="596"/>
      <c r="T516" s="597"/>
      <c r="U516" s="34"/>
      <c r="V516" s="34"/>
      <c r="W516" s="35" t="s">
        <v>70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72</v>
      </c>
      <c r="Q517" s="613"/>
      <c r="R517" s="613"/>
      <c r="S517" s="613"/>
      <c r="T517" s="613"/>
      <c r="U517" s="613"/>
      <c r="V517" s="614"/>
      <c r="W517" s="37" t="s">
        <v>73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72</v>
      </c>
      <c r="Q518" s="613"/>
      <c r="R518" s="613"/>
      <c r="S518" s="613"/>
      <c r="T518" s="613"/>
      <c r="U518" s="613"/>
      <c r="V518" s="614"/>
      <c r="W518" s="37" t="s">
        <v>70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74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hidden="1" customHeight="1" x14ac:dyDescent="0.25">
      <c r="A520" s="54" t="s">
        <v>788</v>
      </c>
      <c r="B520" s="54" t="s">
        <v>789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138</v>
      </c>
      <c r="N520" s="33"/>
      <c r="O520" s="32">
        <v>45</v>
      </c>
      <c r="P520" s="657" t="s">
        <v>790</v>
      </c>
      <c r="Q520" s="596"/>
      <c r="R520" s="596"/>
      <c r="S520" s="596"/>
      <c r="T520" s="597"/>
      <c r="U520" s="34"/>
      <c r="V520" s="34"/>
      <c r="W520" s="35" t="s">
        <v>70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788</v>
      </c>
      <c r="B521" s="54" t="s">
        <v>792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653" t="s">
        <v>790</v>
      </c>
      <c r="Q521" s="596"/>
      <c r="R521" s="596"/>
      <c r="S521" s="596"/>
      <c r="T521" s="597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72</v>
      </c>
      <c r="Q522" s="613"/>
      <c r="R522" s="613"/>
      <c r="S522" s="613"/>
      <c r="T522" s="613"/>
      <c r="U522" s="613"/>
      <c r="V522" s="614"/>
      <c r="W522" s="37" t="s">
        <v>73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72</v>
      </c>
      <c r="Q523" s="613"/>
      <c r="R523" s="613"/>
      <c r="S523" s="613"/>
      <c r="T523" s="613"/>
      <c r="U523" s="613"/>
      <c r="V523" s="614"/>
      <c r="W523" s="37" t="s">
        <v>70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178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793</v>
      </c>
      <c r="B525" s="54" t="s">
        <v>794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819" t="s">
        <v>795</v>
      </c>
      <c r="Q525" s="596"/>
      <c r="R525" s="596"/>
      <c r="S525" s="596"/>
      <c r="T525" s="597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793</v>
      </c>
      <c r="B526" s="54" t="s">
        <v>797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138</v>
      </c>
      <c r="N526" s="33"/>
      <c r="O526" s="32">
        <v>40</v>
      </c>
      <c r="P526" s="822" t="s">
        <v>798</v>
      </c>
      <c r="Q526" s="596"/>
      <c r="R526" s="596"/>
      <c r="S526" s="596"/>
      <c r="T526" s="597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799</v>
      </c>
      <c r="B527" s="54" t="s">
        <v>800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680" t="s">
        <v>801</v>
      </c>
      <c r="Q527" s="596"/>
      <c r="R527" s="596"/>
      <c r="S527" s="596"/>
      <c r="T527" s="597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799</v>
      </c>
      <c r="B528" s="54" t="s">
        <v>803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138</v>
      </c>
      <c r="N528" s="33"/>
      <c r="O528" s="32">
        <v>40</v>
      </c>
      <c r="P528" s="925" t="s">
        <v>804</v>
      </c>
      <c r="Q528" s="596"/>
      <c r="R528" s="596"/>
      <c r="S528" s="596"/>
      <c r="T528" s="597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72</v>
      </c>
      <c r="Q529" s="613"/>
      <c r="R529" s="613"/>
      <c r="S529" s="613"/>
      <c r="T529" s="613"/>
      <c r="U529" s="613"/>
      <c r="V529" s="614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72</v>
      </c>
      <c r="Q530" s="613"/>
      <c r="R530" s="613"/>
      <c r="S530" s="613"/>
      <c r="T530" s="613"/>
      <c r="U530" s="613"/>
      <c r="V530" s="614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805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143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806</v>
      </c>
      <c r="B533" s="54" t="s">
        <v>807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808" t="s">
        <v>808</v>
      </c>
      <c r="Q533" s="596"/>
      <c r="R533" s="596"/>
      <c r="S533" s="596"/>
      <c r="T533" s="597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72</v>
      </c>
      <c r="Q534" s="613"/>
      <c r="R534" s="613"/>
      <c r="S534" s="613"/>
      <c r="T534" s="613"/>
      <c r="U534" s="613"/>
      <c r="V534" s="614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72</v>
      </c>
      <c r="Q535" s="613"/>
      <c r="R535" s="613"/>
      <c r="S535" s="613"/>
      <c r="T535" s="613"/>
      <c r="U535" s="613"/>
      <c r="V535" s="614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810</v>
      </c>
      <c r="Q536" s="715"/>
      <c r="R536" s="715"/>
      <c r="S536" s="715"/>
      <c r="T536" s="715"/>
      <c r="U536" s="715"/>
      <c r="V536" s="716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5000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5026.2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811</v>
      </c>
      <c r="Q537" s="715"/>
      <c r="R537" s="715"/>
      <c r="S537" s="715"/>
      <c r="T537" s="715"/>
      <c r="U537" s="715"/>
      <c r="V537" s="716"/>
      <c r="W537" s="37" t="s">
        <v>70</v>
      </c>
      <c r="X537" s="593">
        <f>IFERROR(SUM(BM22:BM533),"0")</f>
        <v>5193.7692307692305</v>
      </c>
      <c r="Y537" s="593">
        <f>IFERROR(SUM(BN22:BN533),"0")</f>
        <v>5221.0169999999998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812</v>
      </c>
      <c r="Q538" s="715"/>
      <c r="R538" s="715"/>
      <c r="S538" s="715"/>
      <c r="T538" s="715"/>
      <c r="U538" s="715"/>
      <c r="V538" s="716"/>
      <c r="W538" s="37" t="s">
        <v>813</v>
      </c>
      <c r="X538" s="38">
        <f>ROUNDUP(SUM(BO22:BO533),0)</f>
        <v>8</v>
      </c>
      <c r="Y538" s="38">
        <f>ROUNDUP(SUM(BP22:BP533),0)</f>
        <v>8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814</v>
      </c>
      <c r="Q539" s="715"/>
      <c r="R539" s="715"/>
      <c r="S539" s="715"/>
      <c r="T539" s="715"/>
      <c r="U539" s="715"/>
      <c r="V539" s="716"/>
      <c r="W539" s="37" t="s">
        <v>70</v>
      </c>
      <c r="X539" s="593">
        <f>GrossWeightTotal+PalletQtyTotal*25</f>
        <v>5393.7692307692305</v>
      </c>
      <c r="Y539" s="593">
        <f>GrossWeightTotalR+PalletQtyTotalR*25</f>
        <v>5421.0169999999998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815</v>
      </c>
      <c r="Q540" s="715"/>
      <c r="R540" s="715"/>
      <c r="S540" s="715"/>
      <c r="T540" s="715"/>
      <c r="U540" s="715"/>
      <c r="V540" s="716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394.87179487179486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397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816</v>
      </c>
      <c r="Q541" s="715"/>
      <c r="R541" s="715"/>
      <c r="S541" s="715"/>
      <c r="T541" s="715"/>
      <c r="U541" s="715"/>
      <c r="V541" s="716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8.2774199999999993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55" t="s">
        <v>100</v>
      </c>
      <c r="D543" s="745"/>
      <c r="E543" s="745"/>
      <c r="F543" s="745"/>
      <c r="G543" s="745"/>
      <c r="H543" s="746"/>
      <c r="I543" s="655" t="s">
        <v>275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567</v>
      </c>
      <c r="W543" s="746"/>
      <c r="X543" s="655" t="s">
        <v>627</v>
      </c>
      <c r="Y543" s="745"/>
      <c r="Z543" s="745"/>
      <c r="AA543" s="746"/>
      <c r="AB543" s="588" t="s">
        <v>686</v>
      </c>
      <c r="AC543" s="655" t="s">
        <v>753</v>
      </c>
      <c r="AD543" s="746"/>
      <c r="AF543" s="589"/>
    </row>
    <row r="544" spans="1:68" ht="14.25" customHeight="1" thickTop="1" x14ac:dyDescent="0.2">
      <c r="A544" s="909" t="s">
        <v>819</v>
      </c>
      <c r="B544" s="655" t="s">
        <v>63</v>
      </c>
      <c r="C544" s="655" t="s">
        <v>101</v>
      </c>
      <c r="D544" s="655" t="s">
        <v>122</v>
      </c>
      <c r="E544" s="655" t="s">
        <v>185</v>
      </c>
      <c r="F544" s="655" t="s">
        <v>212</v>
      </c>
      <c r="G544" s="655" t="s">
        <v>251</v>
      </c>
      <c r="H544" s="655" t="s">
        <v>100</v>
      </c>
      <c r="I544" s="655" t="s">
        <v>276</v>
      </c>
      <c r="J544" s="655" t="s">
        <v>316</v>
      </c>
      <c r="K544" s="655" t="s">
        <v>377</v>
      </c>
      <c r="L544" s="655" t="s">
        <v>417</v>
      </c>
      <c r="M544" s="655" t="s">
        <v>435</v>
      </c>
      <c r="N544" s="589"/>
      <c r="O544" s="655" t="s">
        <v>448</v>
      </c>
      <c r="P544" s="655" t="s">
        <v>458</v>
      </c>
      <c r="Q544" s="655" t="s">
        <v>465</v>
      </c>
      <c r="R544" s="655" t="s">
        <v>469</v>
      </c>
      <c r="S544" s="655" t="s">
        <v>475</v>
      </c>
      <c r="T544" s="655" t="s">
        <v>480</v>
      </c>
      <c r="U544" s="655" t="s">
        <v>554</v>
      </c>
      <c r="V544" s="655" t="s">
        <v>568</v>
      </c>
      <c r="W544" s="655" t="s">
        <v>602</v>
      </c>
      <c r="X544" s="655" t="s">
        <v>628</v>
      </c>
      <c r="Y544" s="655" t="s">
        <v>660</v>
      </c>
      <c r="Z544" s="655" t="s">
        <v>678</v>
      </c>
      <c r="AA544" s="655" t="s">
        <v>682</v>
      </c>
      <c r="AB544" s="655" t="s">
        <v>686</v>
      </c>
      <c r="AC544" s="655" t="s">
        <v>753</v>
      </c>
      <c r="AD544" s="655" t="s">
        <v>805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0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0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1006.1999999999999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4020</v>
      </c>
      <c r="W546" s="46">
        <f>IFERROR(Y391*1,"0")+IFERROR(Y392*1,"0")+IFERROR(Y393*1,"0")+IFERROR(Y394*1,"0")+IFERROR(Y398*1,"0")+IFERROR(Y402*1,"0")+IFERROR(Y403*1,"0")+IFERROR(Y404*1,"0")+IFERROR(Y408*1,"0")</f>
        <v>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0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+y7j3/v63W8urn7d6+snXrVgO1PQoHS5GlPI2OTUHgOi5wKVdVoeho0diALSfBrLTCpoHGGFP5Dg9ZxsjLigjg==" saltValue="UseoHCdHfkW/hMyxibwTpw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28,21"/>
        <filter val="200,00"/>
        <filter val="3 000,00"/>
        <filter val="394,87"/>
        <filter val="5 000,00"/>
        <filter val="5 193,77"/>
        <filter val="5 393,77"/>
        <filter val="66,67"/>
        <filter val="8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9 X28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11 X366:X368 X376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WDOjKxl7PyGGSZwg5vGLmcLydfLCr1GGCtJ1YPwcMUv6wBqW/FyyYkEZ1S5BNNAwl7U9Z8f3AG1N+hoDT9u+vw==" saltValue="/P8NhLWQ6seQod0/ByNg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2025-05-27T10:46:03Z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