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85402F-94C2-464A-995F-F7D6F6ECDA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2" l="1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X295" i="2"/>
  <c r="X294" i="2"/>
  <c r="BO293" i="2"/>
  <c r="BM293" i="2"/>
  <c r="Z293" i="2"/>
  <c r="Y293" i="2"/>
  <c r="BN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M289" i="2"/>
  <c r="Z289" i="2"/>
  <c r="Y289" i="2"/>
  <c r="BN289" i="2" s="1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N286" i="2" s="1"/>
  <c r="BO285" i="2"/>
  <c r="BM285" i="2"/>
  <c r="Z285" i="2"/>
  <c r="Y285" i="2"/>
  <c r="BP285" i="2" s="1"/>
  <c r="P285" i="2"/>
  <c r="BO284" i="2"/>
  <c r="BM284" i="2"/>
  <c r="Z284" i="2"/>
  <c r="Y284" i="2"/>
  <c r="BN284" i="2" s="1"/>
  <c r="BO283" i="2"/>
  <c r="BN283" i="2"/>
  <c r="BM283" i="2"/>
  <c r="Z283" i="2"/>
  <c r="Y283" i="2"/>
  <c r="BP283" i="2" s="1"/>
  <c r="P283" i="2"/>
  <c r="BO282" i="2"/>
  <c r="BM282" i="2"/>
  <c r="Z282" i="2"/>
  <c r="Y282" i="2"/>
  <c r="BN282" i="2" s="1"/>
  <c r="P282" i="2"/>
  <c r="BO281" i="2"/>
  <c r="BM281" i="2"/>
  <c r="Z281" i="2"/>
  <c r="Y281" i="2"/>
  <c r="BP281" i="2" s="1"/>
  <c r="BP280" i="2"/>
  <c r="BO280" i="2"/>
  <c r="BN280" i="2"/>
  <c r="BM280" i="2"/>
  <c r="Z280" i="2"/>
  <c r="Y280" i="2"/>
  <c r="P280" i="2"/>
  <c r="BO279" i="2"/>
  <c r="BM279" i="2"/>
  <c r="Z279" i="2"/>
  <c r="Y279" i="2"/>
  <c r="BP279" i="2" s="1"/>
  <c r="BO278" i="2"/>
  <c r="BM278" i="2"/>
  <c r="Z278" i="2"/>
  <c r="Y278" i="2"/>
  <c r="Y295" i="2" s="1"/>
  <c r="X276" i="2"/>
  <c r="X275" i="2"/>
  <c r="BP274" i="2"/>
  <c r="BO274" i="2"/>
  <c r="BN274" i="2"/>
  <c r="BM274" i="2"/>
  <c r="Z274" i="2"/>
  <c r="Y274" i="2"/>
  <c r="P274" i="2"/>
  <c r="BO273" i="2"/>
  <c r="BM273" i="2"/>
  <c r="Z273" i="2"/>
  <c r="Y273" i="2"/>
  <c r="BP273" i="2" s="1"/>
  <c r="P273" i="2"/>
  <c r="BO272" i="2"/>
  <c r="BM272" i="2"/>
  <c r="Z272" i="2"/>
  <c r="Y272" i="2"/>
  <c r="Y275" i="2" s="1"/>
  <c r="X270" i="2"/>
  <c r="X269" i="2"/>
  <c r="BO268" i="2"/>
  <c r="BM268" i="2"/>
  <c r="Z268" i="2"/>
  <c r="Z269" i="2" s="1"/>
  <c r="Y268" i="2"/>
  <c r="Y270" i="2" s="1"/>
  <c r="P268" i="2"/>
  <c r="X266" i="2"/>
  <c r="X265" i="2"/>
  <c r="BO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Z265" i="2" s="1"/>
  <c r="Y262" i="2"/>
  <c r="BN262" i="2" s="1"/>
  <c r="X258" i="2"/>
  <c r="X257" i="2"/>
  <c r="BO256" i="2"/>
  <c r="BM256" i="2"/>
  <c r="Z256" i="2"/>
  <c r="Z257" i="2" s="1"/>
  <c r="Y256" i="2"/>
  <c r="Y258" i="2" s="1"/>
  <c r="P256" i="2"/>
  <c r="X254" i="2"/>
  <c r="X253" i="2"/>
  <c r="BO252" i="2"/>
  <c r="BM252" i="2"/>
  <c r="Z252" i="2"/>
  <c r="Z253" i="2" s="1"/>
  <c r="Y252" i="2"/>
  <c r="Y253" i="2" s="1"/>
  <c r="P252" i="2"/>
  <c r="Y248" i="2"/>
  <c r="X248" i="2"/>
  <c r="X247" i="2"/>
  <c r="BP246" i="2"/>
  <c r="BO246" i="2"/>
  <c r="BN246" i="2"/>
  <c r="BM246" i="2"/>
  <c r="Z246" i="2"/>
  <c r="Z247" i="2" s="1"/>
  <c r="Y246" i="2"/>
  <c r="Y247" i="2" s="1"/>
  <c r="P246" i="2"/>
  <c r="X242" i="2"/>
  <c r="X241" i="2"/>
  <c r="BO240" i="2"/>
  <c r="BM240" i="2"/>
  <c r="Z240" i="2"/>
  <c r="Z241" i="2" s="1"/>
  <c r="Y240" i="2"/>
  <c r="Y242" i="2" s="1"/>
  <c r="P240" i="2"/>
  <c r="X236" i="2"/>
  <c r="X235" i="2"/>
  <c r="BP234" i="2"/>
  <c r="BO234" i="2"/>
  <c r="BN234" i="2"/>
  <c r="BM234" i="2"/>
  <c r="Z234" i="2"/>
  <c r="Y234" i="2"/>
  <c r="P234" i="2"/>
  <c r="BO233" i="2"/>
  <c r="BM233" i="2"/>
  <c r="Z233" i="2"/>
  <c r="Y233" i="2"/>
  <c r="Y235" i="2" s="1"/>
  <c r="P233" i="2"/>
  <c r="X230" i="2"/>
  <c r="X229" i="2"/>
  <c r="BO228" i="2"/>
  <c r="BM228" i="2"/>
  <c r="Z228" i="2"/>
  <c r="Y228" i="2"/>
  <c r="BP228" i="2" s="1"/>
  <c r="P228" i="2"/>
  <c r="BO227" i="2"/>
  <c r="BM227" i="2"/>
  <c r="Z227" i="2"/>
  <c r="Y227" i="2"/>
  <c r="BN227" i="2" s="1"/>
  <c r="P227" i="2"/>
  <c r="BO226" i="2"/>
  <c r="BM226" i="2"/>
  <c r="Z226" i="2"/>
  <c r="Y226" i="2"/>
  <c r="BP226" i="2" s="1"/>
  <c r="P226" i="2"/>
  <c r="X224" i="2"/>
  <c r="X223" i="2"/>
  <c r="BO222" i="2"/>
  <c r="BM222" i="2"/>
  <c r="Z222" i="2"/>
  <c r="Z223" i="2" s="1"/>
  <c r="Y222" i="2"/>
  <c r="BN222" i="2" s="1"/>
  <c r="P222" i="2"/>
  <c r="X219" i="2"/>
  <c r="X218" i="2"/>
  <c r="BO217" i="2"/>
  <c r="BM217" i="2"/>
  <c r="Z217" i="2"/>
  <c r="Z218" i="2" s="1"/>
  <c r="Y217" i="2"/>
  <c r="Y218" i="2" s="1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BP210" i="2" s="1"/>
  <c r="P210" i="2"/>
  <c r="BO209" i="2"/>
  <c r="BM209" i="2"/>
  <c r="Z209" i="2"/>
  <c r="Y209" i="2"/>
  <c r="BN209" i="2" s="1"/>
  <c r="P209" i="2"/>
  <c r="X206" i="2"/>
  <c r="X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P199" i="2"/>
  <c r="BO199" i="2"/>
  <c r="BN199" i="2"/>
  <c r="BM199" i="2"/>
  <c r="Z199" i="2"/>
  <c r="Z205" i="2" s="1"/>
  <c r="Y199" i="2"/>
  <c r="P199" i="2"/>
  <c r="X196" i="2"/>
  <c r="X195" i="2"/>
  <c r="BO194" i="2"/>
  <c r="BM194" i="2"/>
  <c r="Z194" i="2"/>
  <c r="Z195" i="2" s="1"/>
  <c r="Y194" i="2"/>
  <c r="Y196" i="2" s="1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Z190" i="2" s="1"/>
  <c r="Y186" i="2"/>
  <c r="Y191" i="2" s="1"/>
  <c r="P186" i="2"/>
  <c r="Y184" i="2"/>
  <c r="X184" i="2"/>
  <c r="X183" i="2"/>
  <c r="BO182" i="2"/>
  <c r="BM182" i="2"/>
  <c r="Z182" i="2"/>
  <c r="Z183" i="2" s="1"/>
  <c r="Y182" i="2"/>
  <c r="BN182" i="2" s="1"/>
  <c r="X178" i="2"/>
  <c r="X177" i="2"/>
  <c r="BO176" i="2"/>
  <c r="BM176" i="2"/>
  <c r="Z176" i="2"/>
  <c r="Z177" i="2" s="1"/>
  <c r="Y176" i="2"/>
  <c r="Y178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Z173" i="2" s="1"/>
  <c r="Y170" i="2"/>
  <c r="P170" i="2"/>
  <c r="X166" i="2"/>
  <c r="X165" i="2"/>
  <c r="BO164" i="2"/>
  <c r="BM164" i="2"/>
  <c r="Z164" i="2"/>
  <c r="Y164" i="2"/>
  <c r="P164" i="2"/>
  <c r="BO163" i="2"/>
  <c r="BM163" i="2"/>
  <c r="Z163" i="2"/>
  <c r="Y163" i="2"/>
  <c r="BN163" i="2" s="1"/>
  <c r="X159" i="2"/>
  <c r="X158" i="2"/>
  <c r="BO157" i="2"/>
  <c r="BM157" i="2"/>
  <c r="Z157" i="2"/>
  <c r="Z158" i="2" s="1"/>
  <c r="Y157" i="2"/>
  <c r="Y159" i="2" s="1"/>
  <c r="P157" i="2"/>
  <c r="Y154" i="2"/>
  <c r="X154" i="2"/>
  <c r="Y153" i="2"/>
  <c r="X153" i="2"/>
  <c r="BP152" i="2"/>
  <c r="BO152" i="2"/>
  <c r="BN152" i="2"/>
  <c r="BM152" i="2"/>
  <c r="Z152" i="2"/>
  <c r="Z153" i="2" s="1"/>
  <c r="Y152" i="2"/>
  <c r="P152" i="2"/>
  <c r="X149" i="2"/>
  <c r="X148" i="2"/>
  <c r="BO147" i="2"/>
  <c r="BM147" i="2"/>
  <c r="Z147" i="2"/>
  <c r="Z148" i="2" s="1"/>
  <c r="Y147" i="2"/>
  <c r="BN147" i="2" s="1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P137" i="2"/>
  <c r="BO137" i="2"/>
  <c r="BN137" i="2"/>
  <c r="BM137" i="2"/>
  <c r="Z137" i="2"/>
  <c r="Y137" i="2"/>
  <c r="BO136" i="2"/>
  <c r="BM136" i="2"/>
  <c r="Z136" i="2"/>
  <c r="Z138" i="2" s="1"/>
  <c r="Y136" i="2"/>
  <c r="Y138" i="2" s="1"/>
  <c r="X133" i="2"/>
  <c r="X132" i="2"/>
  <c r="BO131" i="2"/>
  <c r="BM131" i="2"/>
  <c r="Z131" i="2"/>
  <c r="Y131" i="2"/>
  <c r="BP131" i="2" s="1"/>
  <c r="P131" i="2"/>
  <c r="BO130" i="2"/>
  <c r="BM130" i="2"/>
  <c r="Z130" i="2"/>
  <c r="Z132" i="2" s="1"/>
  <c r="Y130" i="2"/>
  <c r="P130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BN124" i="2" s="1"/>
  <c r="P124" i="2"/>
  <c r="X121" i="2"/>
  <c r="X120" i="2"/>
  <c r="BO119" i="2"/>
  <c r="BM119" i="2"/>
  <c r="Z119" i="2"/>
  <c r="Z120" i="2" s="1"/>
  <c r="Y119" i="2"/>
  <c r="Y121" i="2" s="1"/>
  <c r="X117" i="2"/>
  <c r="X116" i="2"/>
  <c r="BO115" i="2"/>
  <c r="BM115" i="2"/>
  <c r="Z115" i="2"/>
  <c r="Z116" i="2" s="1"/>
  <c r="Y115" i="2"/>
  <c r="BN115" i="2" s="1"/>
  <c r="P115" i="2"/>
  <c r="X113" i="2"/>
  <c r="X112" i="2"/>
  <c r="BO111" i="2"/>
  <c r="BM111" i="2"/>
  <c r="Z111" i="2"/>
  <c r="Y111" i="2"/>
  <c r="BP111" i="2" s="1"/>
  <c r="BO110" i="2"/>
  <c r="BM110" i="2"/>
  <c r="Z110" i="2"/>
  <c r="Y110" i="2"/>
  <c r="BN110" i="2" s="1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Y113" i="2" s="1"/>
  <c r="P106" i="2"/>
  <c r="Y103" i="2"/>
  <c r="X103" i="2"/>
  <c r="X102" i="2"/>
  <c r="BO101" i="2"/>
  <c r="BM101" i="2"/>
  <c r="Z101" i="2"/>
  <c r="Z102" i="2" s="1"/>
  <c r="Y101" i="2"/>
  <c r="Y102" i="2" s="1"/>
  <c r="P101" i="2"/>
  <c r="X98" i="2"/>
  <c r="X97" i="2"/>
  <c r="BO96" i="2"/>
  <c r="BM96" i="2"/>
  <c r="Z96" i="2"/>
  <c r="Y96" i="2"/>
  <c r="BP96" i="2" s="1"/>
  <c r="P96" i="2"/>
  <c r="BP95" i="2"/>
  <c r="BO95" i="2"/>
  <c r="BN95" i="2"/>
  <c r="BM95" i="2"/>
  <c r="Z95" i="2"/>
  <c r="Y95" i="2"/>
  <c r="BO94" i="2"/>
  <c r="BM94" i="2"/>
  <c r="Z94" i="2"/>
  <c r="Y94" i="2"/>
  <c r="BP94" i="2" s="1"/>
  <c r="BP93" i="2"/>
  <c r="BO93" i="2"/>
  <c r="BN93" i="2"/>
  <c r="BM93" i="2"/>
  <c r="Z93" i="2"/>
  <c r="Y93" i="2"/>
  <c r="BP92" i="2"/>
  <c r="BO92" i="2"/>
  <c r="BN92" i="2"/>
  <c r="BM92" i="2"/>
  <c r="Z92" i="2"/>
  <c r="Y92" i="2"/>
  <c r="BO91" i="2"/>
  <c r="BM91" i="2"/>
  <c r="Z91" i="2"/>
  <c r="Z97" i="2" s="1"/>
  <c r="Y91" i="2"/>
  <c r="BN91" i="2" s="1"/>
  <c r="X88" i="2"/>
  <c r="X87" i="2"/>
  <c r="BO86" i="2"/>
  <c r="BM86" i="2"/>
  <c r="Z86" i="2"/>
  <c r="Z87" i="2" s="1"/>
  <c r="Y86" i="2"/>
  <c r="BN86" i="2" s="1"/>
  <c r="P86" i="2"/>
  <c r="BO85" i="2"/>
  <c r="BM85" i="2"/>
  <c r="Z85" i="2"/>
  <c r="Y85" i="2"/>
  <c r="Y87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Z81" i="2" s="1"/>
  <c r="Y79" i="2"/>
  <c r="P79" i="2"/>
  <c r="X76" i="2"/>
  <c r="X75" i="2"/>
  <c r="BP74" i="2"/>
  <c r="BO74" i="2"/>
  <c r="BN74" i="2"/>
  <c r="BM74" i="2"/>
  <c r="Z74" i="2"/>
  <c r="Y74" i="2"/>
  <c r="P74" i="2"/>
  <c r="BO73" i="2"/>
  <c r="BM73" i="2"/>
  <c r="Z73" i="2"/>
  <c r="Y73" i="2"/>
  <c r="BN73" i="2" s="1"/>
  <c r="P73" i="2"/>
  <c r="X70" i="2"/>
  <c r="X69" i="2"/>
  <c r="BP68" i="2"/>
  <c r="BO68" i="2"/>
  <c r="BN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BP62" i="2" s="1"/>
  <c r="P62" i="2"/>
  <c r="BO61" i="2"/>
  <c r="BM61" i="2"/>
  <c r="Z61" i="2"/>
  <c r="Z63" i="2" s="1"/>
  <c r="Y61" i="2"/>
  <c r="BN61" i="2" s="1"/>
  <c r="P61" i="2"/>
  <c r="X59" i="2"/>
  <c r="Z58" i="2"/>
  <c r="X58" i="2"/>
  <c r="BO57" i="2"/>
  <c r="BM57" i="2"/>
  <c r="Z57" i="2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Y51" i="2"/>
  <c r="X51" i="2"/>
  <c r="X50" i="2"/>
  <c r="BO49" i="2"/>
  <c r="BM49" i="2"/>
  <c r="Z49" i="2"/>
  <c r="Z50" i="2" s="1"/>
  <c r="Y49" i="2"/>
  <c r="Y50" i="2" s="1"/>
  <c r="P49" i="2"/>
  <c r="X46" i="2"/>
  <c r="X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N42" i="2" s="1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P35" i="2" s="1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Z30" i="2" s="1"/>
  <c r="Y28" i="2"/>
  <c r="BP28" i="2" s="1"/>
  <c r="P28" i="2"/>
  <c r="X24" i="2"/>
  <c r="X296" i="2" s="1"/>
  <c r="X23" i="2"/>
  <c r="BO22" i="2"/>
  <c r="BM22" i="2"/>
  <c r="Z22" i="2"/>
  <c r="Z23" i="2" s="1"/>
  <c r="Y22" i="2"/>
  <c r="Y23" i="2" s="1"/>
  <c r="P22" i="2"/>
  <c r="H10" i="2"/>
  <c r="A9" i="2"/>
  <c r="H9" i="2" s="1"/>
  <c r="D7" i="2"/>
  <c r="Q6" i="2"/>
  <c r="P2" i="2"/>
  <c r="Y31" i="2" l="1"/>
  <c r="BP34" i="2"/>
  <c r="BP41" i="2"/>
  <c r="X297" i="2"/>
  <c r="X298" i="2"/>
  <c r="Y82" i="2"/>
  <c r="Y88" i="2"/>
  <c r="BP110" i="2"/>
  <c r="BP115" i="2"/>
  <c r="Y116" i="2"/>
  <c r="Y133" i="2"/>
  <c r="BP147" i="2"/>
  <c r="Y148" i="2"/>
  <c r="BP163" i="2"/>
  <c r="Y166" i="2"/>
  <c r="Y190" i="2"/>
  <c r="BP200" i="2"/>
  <c r="BP201" i="2"/>
  <c r="Y230" i="2"/>
  <c r="Y254" i="2"/>
  <c r="Y266" i="2"/>
  <c r="BP272" i="2"/>
  <c r="BP284" i="2"/>
  <c r="BP287" i="2"/>
  <c r="BP293" i="2"/>
  <c r="Y24" i="2"/>
  <c r="Y30" i="2"/>
  <c r="Z37" i="2"/>
  <c r="X300" i="2"/>
  <c r="Z45" i="2"/>
  <c r="BN44" i="2"/>
  <c r="Y54" i="2"/>
  <c r="BN57" i="2"/>
  <c r="BP57" i="2"/>
  <c r="Y58" i="2"/>
  <c r="BN62" i="2"/>
  <c r="Y70" i="2"/>
  <c r="Z75" i="2"/>
  <c r="Y76" i="2"/>
  <c r="Y81" i="2"/>
  <c r="BN80" i="2"/>
  <c r="BN96" i="2"/>
  <c r="Z112" i="2"/>
  <c r="Y117" i="2"/>
  <c r="BN119" i="2"/>
  <c r="BP119" i="2"/>
  <c r="Z126" i="2"/>
  <c r="Y127" i="2"/>
  <c r="Y132" i="2"/>
  <c r="BN131" i="2"/>
  <c r="Y139" i="2"/>
  <c r="Y149" i="2"/>
  <c r="Z165" i="2"/>
  <c r="Y173" i="2"/>
  <c r="BP170" i="2"/>
  <c r="Y174" i="2"/>
  <c r="BP182" i="2"/>
  <c r="Y183" i="2"/>
  <c r="BN186" i="2"/>
  <c r="BP186" i="2"/>
  <c r="BP194" i="2"/>
  <c r="Y206" i="2"/>
  <c r="BN204" i="2"/>
  <c r="Z213" i="2"/>
  <c r="BN210" i="2"/>
  <c r="BP211" i="2"/>
  <c r="BP212" i="2"/>
  <c r="Y213" i="2"/>
  <c r="BP217" i="2"/>
  <c r="Z229" i="2"/>
  <c r="BN228" i="2"/>
  <c r="Z235" i="2"/>
  <c r="Y236" i="2"/>
  <c r="BN252" i="2"/>
  <c r="BP252" i="2"/>
  <c r="BP262" i="2"/>
  <c r="BN264" i="2"/>
  <c r="Z275" i="2"/>
  <c r="Y276" i="2"/>
  <c r="Z294" i="2"/>
  <c r="BN279" i="2"/>
  <c r="BP290" i="2"/>
  <c r="Z301" i="2"/>
  <c r="X299" i="2"/>
  <c r="BN292" i="2"/>
  <c r="Y45" i="2"/>
  <c r="BP67" i="2"/>
  <c r="BN111" i="2"/>
  <c r="BN202" i="2"/>
  <c r="Y205" i="2"/>
  <c r="BN233" i="2"/>
  <c r="BN263" i="2"/>
  <c r="BN273" i="2"/>
  <c r="BP73" i="2"/>
  <c r="BN85" i="2"/>
  <c r="BN94" i="2"/>
  <c r="BP124" i="2"/>
  <c r="BN171" i="2"/>
  <c r="BN240" i="2"/>
  <c r="BN256" i="2"/>
  <c r="BN281" i="2"/>
  <c r="F10" i="2"/>
  <c r="BN28" i="2"/>
  <c r="BP42" i="2"/>
  <c r="BP79" i="2"/>
  <c r="BP136" i="2"/>
  <c r="BP142" i="2"/>
  <c r="BP157" i="2"/>
  <c r="BN188" i="2"/>
  <c r="Y223" i="2"/>
  <c r="BP268" i="2"/>
  <c r="BP278" i="2"/>
  <c r="BN34" i="2"/>
  <c r="Y37" i="2"/>
  <c r="Y46" i="2"/>
  <c r="BP85" i="2"/>
  <c r="BP91" i="2"/>
  <c r="Y98" i="2"/>
  <c r="BP176" i="2"/>
  <c r="BN194" i="2"/>
  <c r="BP240" i="2"/>
  <c r="BP256" i="2"/>
  <c r="BN108" i="2"/>
  <c r="J9" i="2"/>
  <c r="BN79" i="2"/>
  <c r="Y97" i="2"/>
  <c r="BN130" i="2"/>
  <c r="BN136" i="2"/>
  <c r="BN142" i="2"/>
  <c r="BN157" i="2"/>
  <c r="BN164" i="2"/>
  <c r="Y214" i="2"/>
  <c r="BP222" i="2"/>
  <c r="BN268" i="2"/>
  <c r="BN278" i="2"/>
  <c r="BP286" i="2"/>
  <c r="BP289" i="2"/>
  <c r="A10" i="2"/>
  <c r="BP36" i="2"/>
  <c r="Y63" i="2"/>
  <c r="BN176" i="2"/>
  <c r="BP227" i="2"/>
  <c r="BN53" i="2"/>
  <c r="BN106" i="2"/>
  <c r="BP130" i="2"/>
  <c r="BP164" i="2"/>
  <c r="BP233" i="2"/>
  <c r="BP53" i="2"/>
  <c r="Y64" i="2"/>
  <c r="BP106" i="2"/>
  <c r="Y112" i="2"/>
  <c r="Y143" i="2"/>
  <c r="Y158" i="2"/>
  <c r="Y165" i="2"/>
  <c r="BN217" i="2"/>
  <c r="Y269" i="2"/>
  <c r="Y177" i="2"/>
  <c r="Y257" i="2"/>
  <c r="Y195" i="2"/>
  <c r="BN22" i="2"/>
  <c r="BN101" i="2"/>
  <c r="BN172" i="2"/>
  <c r="Y294" i="2"/>
  <c r="BN66" i="2"/>
  <c r="Y69" i="2"/>
  <c r="BN107" i="2"/>
  <c r="BN189" i="2"/>
  <c r="BP22" i="2"/>
  <c r="BN35" i="2"/>
  <c r="BP49" i="2"/>
  <c r="BP61" i="2"/>
  <c r="Y75" i="2"/>
  <c r="BP86" i="2"/>
  <c r="BP101" i="2"/>
  <c r="Y126" i="2"/>
  <c r="BP209" i="2"/>
  <c r="BN226" i="2"/>
  <c r="Y229" i="2"/>
  <c r="Y265" i="2"/>
  <c r="BP282" i="2"/>
  <c r="BN285" i="2"/>
  <c r="BN288" i="2"/>
  <c r="BN291" i="2"/>
  <c r="BP29" i="2"/>
  <c r="BP66" i="2"/>
  <c r="Y219" i="2"/>
  <c r="BN272" i="2"/>
  <c r="F9" i="2"/>
  <c r="Y224" i="2"/>
  <c r="Y241" i="2"/>
  <c r="BN49" i="2"/>
  <c r="Y120" i="2"/>
  <c r="BN170" i="2"/>
  <c r="Y300" i="2" l="1"/>
  <c r="Y296" i="2"/>
  <c r="Y297" i="2"/>
  <c r="Y298" i="2"/>
  <c r="Y299" i="2" l="1"/>
  <c r="C309" i="2" l="1"/>
  <c r="B309" i="2"/>
  <c r="A309" i="2"/>
</calcChain>
</file>

<file path=xl/sharedStrings.xml><?xml version="1.0" encoding="utf-8"?>
<sst xmlns="http://schemas.openxmlformats.org/spreadsheetml/2006/main" count="1860" uniqueCount="457">
  <si>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</si>
  <si>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</si>
  <si>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</si>
  <si>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</si>
  <si>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</si>
  <si>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</si>
  <si>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</si>
  <si>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</si>
  <si>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</si>
  <si>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</si>
  <si>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</si>
  <si>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</si>
  <si>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</si>
  <si>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</si>
  <si>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</si>
  <si>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</si>
  <si>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</si>
  <si>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</si>
  <si>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</si>
  <si>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</si>
  <si>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</si>
  <si>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</si>
  <si>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</si>
  <si>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</si>
  <si>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</si>
  <si>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</si>
  <si>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</si>
  <si>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</si>
  <si>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</si>
  <si>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</si>
  <si>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</si>
  <si>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</si>
  <si>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</si>
  <si>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</si>
  <si>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</si>
  <si>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</si>
  <si>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</si>
  <si>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</si>
  <si>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</si>
  <si>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</si>
  <si>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</si>
  <si>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</si>
  <si>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</si>
  <si>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</si>
  <si>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</si>
  <si>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</si>
  <si>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</si>
  <si>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</si>
  <si>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</si>
  <si>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</si>
  <si>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</si>
  <si>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</si>
  <si>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</si>
  <si>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</si>
  <si>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</si>
  <si>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</si>
  <si>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</si>
  <si>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</si>
  <si>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</si>
  <si>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</si>
  <si>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</si>
  <si>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</si>
  <si>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</si>
  <si>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</si>
  <si>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</si>
  <si>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</si>
  <si>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</si>
  <si>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</si>
  <si>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</si>
  <si>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</si>
  <si>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</si>
  <si>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26.07.2025</t>
  </si>
  <si>
    <t>23.07.2025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</si>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</sst>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9" t="s">
        <v>26</v>
      </c>
      <c r="E1" s="299"/>
      <c r="F1" s="299"/>
      <c r="G1" s="14" t="s">
        <v>70</v>
      </c>
      <c r="H1" s="299" t="s">
        <v>47</v>
      </c>
      <c r="I1" s="299"/>
      <c r="J1" s="299"/>
      <c r="K1" s="299"/>
      <c r="L1" s="299"/>
      <c r="M1" s="299"/>
      <c r="N1" s="299"/>
      <c r="O1" s="299"/>
      <c r="P1" s="299"/>
      <c r="Q1" s="299"/>
      <c r="R1" s="300" t="s">
        <v>71</v>
      </c>
      <c r="S1" s="301"/>
      <c r="T1" s="30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2"/>
      <c r="Q3" s="302"/>
      <c r="R3" s="302"/>
      <c r="S3" s="302"/>
      <c r="T3" s="302"/>
      <c r="U3" s="302"/>
      <c r="V3" s="302"/>
      <c r="W3" s="30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3" t="s">
        <v>8</v>
      </c>
      <c r="B5" s="303"/>
      <c r="C5" s="303"/>
      <c r="D5" s="304"/>
      <c r="E5" s="304"/>
      <c r="F5" s="305" t="s">
        <v>14</v>
      </c>
      <c r="G5" s="305"/>
      <c r="H5" s="304"/>
      <c r="I5" s="304"/>
      <c r="J5" s="304"/>
      <c r="K5" s="304"/>
      <c r="L5" s="304"/>
      <c r="M5" s="304"/>
      <c r="N5" s="75"/>
      <c r="P5" s="27" t="s">
        <v>4</v>
      </c>
      <c r="Q5" s="306">
        <v>45864</v>
      </c>
      <c r="R5" s="307"/>
      <c r="T5" s="308" t="s">
        <v>3</v>
      </c>
      <c r="U5" s="309"/>
      <c r="V5" s="310" t="s">
        <v>443</v>
      </c>
      <c r="W5" s="311"/>
      <c r="AB5" s="59"/>
      <c r="AC5" s="59"/>
      <c r="AD5" s="59"/>
      <c r="AE5" s="59"/>
    </row>
    <row r="6" spans="1:32" s="17" customFormat="1" ht="24" customHeight="1" x14ac:dyDescent="0.2">
      <c r="A6" s="303" t="s">
        <v>1</v>
      </c>
      <c r="B6" s="303"/>
      <c r="C6" s="303"/>
      <c r="D6" s="312" t="s">
        <v>79</v>
      </c>
      <c r="E6" s="312"/>
      <c r="F6" s="312"/>
      <c r="G6" s="312"/>
      <c r="H6" s="312"/>
      <c r="I6" s="312"/>
      <c r="J6" s="312"/>
      <c r="K6" s="312"/>
      <c r="L6" s="312"/>
      <c r="M6" s="312"/>
      <c r="N6" s="76"/>
      <c r="P6" s="27" t="s">
        <v>27</v>
      </c>
      <c r="Q6" s="313" t="str">
        <f>IF(Q5=0," ",CHOOSE(WEEKDAY(Q5,2),"Понедельник","Вторник","Среда","Четверг","Пятница","Суббота","Воскресенье"))</f>
        <v>Суббота</v>
      </c>
      <c r="R6" s="313"/>
      <c r="T6" s="314" t="s">
        <v>5</v>
      </c>
      <c r="U6" s="315"/>
      <c r="V6" s="316" t="s">
        <v>73</v>
      </c>
      <c r="W6" s="3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23"/>
      <c r="M7" s="324"/>
      <c r="N7" s="77"/>
      <c r="P7" s="29"/>
      <c r="Q7" s="48"/>
      <c r="R7" s="48"/>
      <c r="T7" s="314"/>
      <c r="U7" s="315"/>
      <c r="V7" s="318"/>
      <c r="W7" s="319"/>
      <c r="AB7" s="59"/>
      <c r="AC7" s="59"/>
      <c r="AD7" s="59"/>
      <c r="AE7" s="59"/>
    </row>
    <row r="8" spans="1:32" s="17" customFormat="1" ht="25.5" customHeight="1" x14ac:dyDescent="0.2">
      <c r="A8" s="325" t="s">
        <v>58</v>
      </c>
      <c r="B8" s="325"/>
      <c r="C8" s="325"/>
      <c r="D8" s="326" t="s">
        <v>80</v>
      </c>
      <c r="E8" s="326"/>
      <c r="F8" s="326"/>
      <c r="G8" s="326"/>
      <c r="H8" s="326"/>
      <c r="I8" s="326"/>
      <c r="J8" s="326"/>
      <c r="K8" s="326"/>
      <c r="L8" s="326"/>
      <c r="M8" s="326"/>
      <c r="N8" s="78"/>
      <c r="P8" s="27" t="s">
        <v>11</v>
      </c>
      <c r="Q8" s="327">
        <v>0.375</v>
      </c>
      <c r="R8" s="328"/>
      <c r="T8" s="314"/>
      <c r="U8" s="315"/>
      <c r="V8" s="318"/>
      <c r="W8" s="319"/>
      <c r="AB8" s="59"/>
      <c r="AC8" s="59"/>
      <c r="AD8" s="59"/>
      <c r="AE8" s="59"/>
    </row>
    <row r="9" spans="1:32" s="17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30" t="s">
        <v>46</v>
      </c>
      <c r="E9" s="331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3"/>
      <c r="P9" s="31" t="s">
        <v>15</v>
      </c>
      <c r="Q9" s="333"/>
      <c r="R9" s="333"/>
      <c r="T9" s="314"/>
      <c r="U9" s="315"/>
      <c r="V9" s="320"/>
      <c r="W9" s="3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30"/>
      <c r="E10" s="331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334" t="str">
        <f>IFERROR(VLOOKUP($D$10,Proxy,2,FALSE),"")</f>
        <v/>
      </c>
      <c r="I10" s="334"/>
      <c r="J10" s="334"/>
      <c r="K10" s="334"/>
      <c r="L10" s="334"/>
      <c r="M10" s="334"/>
      <c r="N10" s="74"/>
      <c r="P10" s="31" t="s">
        <v>32</v>
      </c>
      <c r="Q10" s="335"/>
      <c r="R10" s="335"/>
      <c r="U10" s="29" t="s">
        <v>12</v>
      </c>
      <c r="V10" s="336" t="s">
        <v>74</v>
      </c>
      <c r="W10" s="3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8"/>
      <c r="R11" s="338"/>
      <c r="U11" s="29" t="s">
        <v>28</v>
      </c>
      <c r="V11" s="339" t="s">
        <v>55</v>
      </c>
      <c r="W11" s="3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0" t="s">
        <v>75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79"/>
      <c r="P12" s="27" t="s">
        <v>30</v>
      </c>
      <c r="Q12" s="327"/>
      <c r="R12" s="327"/>
      <c r="S12" s="28"/>
      <c r="T12"/>
      <c r="U12" s="29" t="s">
        <v>46</v>
      </c>
      <c r="V12" s="341"/>
      <c r="W12" s="341"/>
      <c r="X12"/>
      <c r="AB12" s="59"/>
      <c r="AC12" s="59"/>
      <c r="AD12" s="59"/>
      <c r="AE12" s="59"/>
    </row>
    <row r="13" spans="1:32" s="17" customFormat="1" ht="23.25" customHeight="1" x14ac:dyDescent="0.2">
      <c r="A13" s="340" t="s">
        <v>76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79"/>
      <c r="O13" s="31"/>
      <c r="P13" s="31" t="s">
        <v>31</v>
      </c>
      <c r="Q13" s="339"/>
      <c r="R13" s="3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0" t="s">
        <v>77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2" t="s">
        <v>78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80"/>
      <c r="O15"/>
      <c r="P15" s="343" t="s">
        <v>61</v>
      </c>
      <c r="Q15" s="343"/>
      <c r="R15" s="343"/>
      <c r="S15" s="343"/>
      <c r="T15" s="3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4"/>
      <c r="Q16" s="344"/>
      <c r="R16" s="344"/>
      <c r="S16" s="344"/>
      <c r="T16" s="3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7" t="s">
        <v>59</v>
      </c>
      <c r="B17" s="347" t="s">
        <v>49</v>
      </c>
      <c r="C17" s="349" t="s">
        <v>48</v>
      </c>
      <c r="D17" s="351" t="s">
        <v>50</v>
      </c>
      <c r="E17" s="352"/>
      <c r="F17" s="347" t="s">
        <v>21</v>
      </c>
      <c r="G17" s="347" t="s">
        <v>24</v>
      </c>
      <c r="H17" s="347" t="s">
        <v>22</v>
      </c>
      <c r="I17" s="347" t="s">
        <v>23</v>
      </c>
      <c r="J17" s="347" t="s">
        <v>16</v>
      </c>
      <c r="K17" s="347" t="s">
        <v>69</v>
      </c>
      <c r="L17" s="347" t="s">
        <v>67</v>
      </c>
      <c r="M17" s="347" t="s">
        <v>2</v>
      </c>
      <c r="N17" s="347" t="s">
        <v>66</v>
      </c>
      <c r="O17" s="347" t="s">
        <v>25</v>
      </c>
      <c r="P17" s="351" t="s">
        <v>17</v>
      </c>
      <c r="Q17" s="355"/>
      <c r="R17" s="355"/>
      <c r="S17" s="355"/>
      <c r="T17" s="352"/>
      <c r="U17" s="345" t="s">
        <v>56</v>
      </c>
      <c r="V17" s="346"/>
      <c r="W17" s="347" t="s">
        <v>6</v>
      </c>
      <c r="X17" s="347" t="s">
        <v>41</v>
      </c>
      <c r="Y17" s="357" t="s">
        <v>54</v>
      </c>
      <c r="Z17" s="359" t="s">
        <v>18</v>
      </c>
      <c r="AA17" s="361" t="s">
        <v>60</v>
      </c>
      <c r="AB17" s="361" t="s">
        <v>19</v>
      </c>
      <c r="AC17" s="361" t="s">
        <v>68</v>
      </c>
      <c r="AD17" s="363" t="s">
        <v>57</v>
      </c>
      <c r="AE17" s="364"/>
      <c r="AF17" s="365"/>
      <c r="AG17" s="85"/>
      <c r="BD17" s="84" t="s">
        <v>64</v>
      </c>
    </row>
    <row r="18" spans="1:68" ht="14.25" customHeight="1" x14ac:dyDescent="0.2">
      <c r="A18" s="348"/>
      <c r="B18" s="348"/>
      <c r="C18" s="350"/>
      <c r="D18" s="353"/>
      <c r="E18" s="354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53"/>
      <c r="Q18" s="356"/>
      <c r="R18" s="356"/>
      <c r="S18" s="356"/>
      <c r="T18" s="354"/>
      <c r="U18" s="86" t="s">
        <v>44</v>
      </c>
      <c r="V18" s="86" t="s">
        <v>43</v>
      </c>
      <c r="W18" s="348"/>
      <c r="X18" s="348"/>
      <c r="Y18" s="358"/>
      <c r="Z18" s="360"/>
      <c r="AA18" s="362"/>
      <c r="AB18" s="362"/>
      <c r="AC18" s="362"/>
      <c r="AD18" s="366"/>
      <c r="AE18" s="367"/>
      <c r="AF18" s="368"/>
      <c r="AG18" s="85"/>
      <c r="BD18" s="84"/>
    </row>
    <row r="19" spans="1:68" ht="27.75" customHeight="1" x14ac:dyDescent="0.2">
      <c r="A19" s="369" t="s">
        <v>81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4"/>
      <c r="AB19" s="54"/>
      <c r="AC19" s="54"/>
    </row>
    <row r="20" spans="1:68" ht="16.5" customHeight="1" x14ac:dyDescent="0.25">
      <c r="A20" s="370" t="s">
        <v>81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65"/>
      <c r="AB20" s="65"/>
      <c r="AC20" s="82"/>
    </row>
    <row r="21" spans="1:68" ht="14.25" customHeight="1" x14ac:dyDescent="0.25">
      <c r="A21" s="371" t="s">
        <v>82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2">
        <v>4607111035752</v>
      </c>
      <c r="E22" s="37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4"/>
      <c r="R22" s="374"/>
      <c r="S22" s="374"/>
      <c r="T22" s="37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80"/>
      <c r="P23" s="376" t="s">
        <v>40</v>
      </c>
      <c r="Q23" s="377"/>
      <c r="R23" s="377"/>
      <c r="S23" s="377"/>
      <c r="T23" s="377"/>
      <c r="U23" s="377"/>
      <c r="V23" s="37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80"/>
      <c r="P24" s="376" t="s">
        <v>40</v>
      </c>
      <c r="Q24" s="377"/>
      <c r="R24" s="377"/>
      <c r="S24" s="377"/>
      <c r="T24" s="377"/>
      <c r="U24" s="377"/>
      <c r="V24" s="37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9" t="s">
        <v>45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4"/>
      <c r="AB25" s="54"/>
      <c r="AC25" s="54"/>
    </row>
    <row r="26" spans="1:68" ht="16.5" customHeight="1" x14ac:dyDescent="0.25">
      <c r="A26" s="370" t="s">
        <v>90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65"/>
      <c r="AB26" s="65"/>
      <c r="AC26" s="82"/>
    </row>
    <row r="27" spans="1:68" ht="14.25" customHeight="1" x14ac:dyDescent="0.25">
      <c r="A27" s="371" t="s">
        <v>91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2">
        <v>4607111036537</v>
      </c>
      <c r="E28" s="37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4"/>
      <c r="R28" s="374"/>
      <c r="S28" s="374"/>
      <c r="T28" s="37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2">
        <v>4607111036605</v>
      </c>
      <c r="E29" s="37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4"/>
      <c r="R29" s="374"/>
      <c r="S29" s="374"/>
      <c r="T29" s="37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9"/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80"/>
      <c r="P30" s="376" t="s">
        <v>40</v>
      </c>
      <c r="Q30" s="377"/>
      <c r="R30" s="377"/>
      <c r="S30" s="377"/>
      <c r="T30" s="377"/>
      <c r="U30" s="377"/>
      <c r="V30" s="37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9"/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80"/>
      <c r="P31" s="376" t="s">
        <v>40</v>
      </c>
      <c r="Q31" s="377"/>
      <c r="R31" s="377"/>
      <c r="S31" s="377"/>
      <c r="T31" s="377"/>
      <c r="U31" s="377"/>
      <c r="V31" s="37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0" t="s">
        <v>99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65"/>
      <c r="AB32" s="65"/>
      <c r="AC32" s="82"/>
    </row>
    <row r="33" spans="1:68" ht="14.25" customHeight="1" x14ac:dyDescent="0.25">
      <c r="A33" s="371" t="s">
        <v>82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2">
        <v>4620207490075</v>
      </c>
      <c r="E34" s="37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4"/>
      <c r="R34" s="374"/>
      <c r="S34" s="374"/>
      <c r="T34" s="37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2">
        <v>4620207490174</v>
      </c>
      <c r="E35" s="37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4"/>
      <c r="R35" s="374"/>
      <c r="S35" s="374"/>
      <c r="T35" s="37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2">
        <v>4620207490044</v>
      </c>
      <c r="E36" s="37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4"/>
      <c r="R36" s="374"/>
      <c r="S36" s="374"/>
      <c r="T36" s="37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80"/>
      <c r="P37" s="376" t="s">
        <v>40</v>
      </c>
      <c r="Q37" s="377"/>
      <c r="R37" s="377"/>
      <c r="S37" s="377"/>
      <c r="T37" s="377"/>
      <c r="U37" s="377"/>
      <c r="V37" s="37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80"/>
      <c r="P38" s="376" t="s">
        <v>40</v>
      </c>
      <c r="Q38" s="377"/>
      <c r="R38" s="377"/>
      <c r="S38" s="377"/>
      <c r="T38" s="377"/>
      <c r="U38" s="377"/>
      <c r="V38" s="37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0" t="s">
        <v>109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65"/>
      <c r="AB39" s="65"/>
      <c r="AC39" s="82"/>
    </row>
    <row r="40" spans="1:68" ht="14.25" customHeight="1" x14ac:dyDescent="0.25">
      <c r="A40" s="371" t="s">
        <v>82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72">
        <v>4607111039385</v>
      </c>
      <c r="E41" s="37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4"/>
      <c r="R41" s="374"/>
      <c r="S41" s="374"/>
      <c r="T41" s="375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72">
        <v>4607111038982</v>
      </c>
      <c r="E42" s="37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118</v>
      </c>
      <c r="M42" s="38" t="s">
        <v>86</v>
      </c>
      <c r="N42" s="38"/>
      <c r="O42" s="37">
        <v>180</v>
      </c>
      <c r="P42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4"/>
      <c r="R42" s="374"/>
      <c r="S42" s="374"/>
      <c r="T42" s="37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72">
        <v>4607111039354</v>
      </c>
      <c r="E43" s="37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118</v>
      </c>
      <c r="M43" s="38" t="s">
        <v>86</v>
      </c>
      <c r="N43" s="38"/>
      <c r="O43" s="37">
        <v>180</v>
      </c>
      <c r="P43" s="3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4"/>
      <c r="R43" s="374"/>
      <c r="S43" s="374"/>
      <c r="T43" s="37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119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72">
        <v>4607111039330</v>
      </c>
      <c r="E44" s="37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118</v>
      </c>
      <c r="M44" s="38" t="s">
        <v>86</v>
      </c>
      <c r="N44" s="38"/>
      <c r="O44" s="37">
        <v>180</v>
      </c>
      <c r="P44" s="38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4"/>
      <c r="R44" s="374"/>
      <c r="S44" s="374"/>
      <c r="T44" s="37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119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376" t="s">
        <v>40</v>
      </c>
      <c r="Q45" s="377"/>
      <c r="R45" s="377"/>
      <c r="S45" s="377"/>
      <c r="T45" s="377"/>
      <c r="U45" s="377"/>
      <c r="V45" s="378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80"/>
      <c r="P46" s="376" t="s">
        <v>40</v>
      </c>
      <c r="Q46" s="377"/>
      <c r="R46" s="377"/>
      <c r="S46" s="377"/>
      <c r="T46" s="377"/>
      <c r="U46" s="377"/>
      <c r="V46" s="378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70" t="s">
        <v>124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65"/>
      <c r="AB47" s="65"/>
      <c r="AC47" s="82"/>
    </row>
    <row r="48" spans="1:68" ht="14.25" customHeight="1" x14ac:dyDescent="0.25">
      <c r="A48" s="371" t="s">
        <v>82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72">
        <v>4620207490822</v>
      </c>
      <c r="E49" s="37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9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4"/>
      <c r="R49" s="374"/>
      <c r="S49" s="374"/>
      <c r="T49" s="37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9"/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80"/>
      <c r="P50" s="376" t="s">
        <v>40</v>
      </c>
      <c r="Q50" s="377"/>
      <c r="R50" s="377"/>
      <c r="S50" s="377"/>
      <c r="T50" s="377"/>
      <c r="U50" s="377"/>
      <c r="V50" s="378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  <c r="P51" s="376" t="s">
        <v>40</v>
      </c>
      <c r="Q51" s="377"/>
      <c r="R51" s="377"/>
      <c r="S51" s="377"/>
      <c r="T51" s="377"/>
      <c r="U51" s="377"/>
      <c r="V51" s="378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1" t="s">
        <v>128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72">
        <v>4607111039743</v>
      </c>
      <c r="E53" s="37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4"/>
      <c r="R53" s="374"/>
      <c r="S53" s="374"/>
      <c r="T53" s="37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80"/>
      <c r="P54" s="376" t="s">
        <v>40</v>
      </c>
      <c r="Q54" s="377"/>
      <c r="R54" s="377"/>
      <c r="S54" s="377"/>
      <c r="T54" s="377"/>
      <c r="U54" s="377"/>
      <c r="V54" s="37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80"/>
      <c r="P55" s="376" t="s">
        <v>40</v>
      </c>
      <c r="Q55" s="377"/>
      <c r="R55" s="377"/>
      <c r="S55" s="377"/>
      <c r="T55" s="377"/>
      <c r="U55" s="377"/>
      <c r="V55" s="37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1" t="s">
        <v>91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72">
        <v>4607111039712</v>
      </c>
      <c r="E57" s="37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4"/>
      <c r="R57" s="374"/>
      <c r="S57" s="374"/>
      <c r="T57" s="37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9"/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80"/>
      <c r="P58" s="376" t="s">
        <v>40</v>
      </c>
      <c r="Q58" s="377"/>
      <c r="R58" s="377"/>
      <c r="S58" s="377"/>
      <c r="T58" s="377"/>
      <c r="U58" s="377"/>
      <c r="V58" s="378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80"/>
      <c r="P59" s="376" t="s">
        <v>40</v>
      </c>
      <c r="Q59" s="377"/>
      <c r="R59" s="377"/>
      <c r="S59" s="377"/>
      <c r="T59" s="377"/>
      <c r="U59" s="377"/>
      <c r="V59" s="378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1" t="s">
        <v>135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72">
        <v>4607111037008</v>
      </c>
      <c r="E61" s="37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4"/>
      <c r="R61" s="374"/>
      <c r="S61" s="374"/>
      <c r="T61" s="37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72">
        <v>4607111037398</v>
      </c>
      <c r="E62" s="37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4"/>
      <c r="R62" s="374"/>
      <c r="S62" s="374"/>
      <c r="T62" s="37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80"/>
      <c r="P63" s="376" t="s">
        <v>40</v>
      </c>
      <c r="Q63" s="377"/>
      <c r="R63" s="377"/>
      <c r="S63" s="377"/>
      <c r="T63" s="377"/>
      <c r="U63" s="377"/>
      <c r="V63" s="378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9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80"/>
      <c r="P64" s="376" t="s">
        <v>40</v>
      </c>
      <c r="Q64" s="377"/>
      <c r="R64" s="377"/>
      <c r="S64" s="377"/>
      <c r="T64" s="377"/>
      <c r="U64" s="377"/>
      <c r="V64" s="378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1" t="s">
        <v>141</v>
      </c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72">
        <v>4607111039705</v>
      </c>
      <c r="E66" s="37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4"/>
      <c r="R66" s="374"/>
      <c r="S66" s="374"/>
      <c r="T66" s="37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72">
        <v>4607111039729</v>
      </c>
      <c r="E67" s="37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4"/>
      <c r="R67" s="374"/>
      <c r="S67" s="374"/>
      <c r="T67" s="37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72">
        <v>4620207490228</v>
      </c>
      <c r="E68" s="37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4"/>
      <c r="R68" s="374"/>
      <c r="S68" s="374"/>
      <c r="T68" s="37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80"/>
      <c r="P69" s="376" t="s">
        <v>40</v>
      </c>
      <c r="Q69" s="377"/>
      <c r="R69" s="377"/>
      <c r="S69" s="377"/>
      <c r="T69" s="377"/>
      <c r="U69" s="377"/>
      <c r="V69" s="378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80"/>
      <c r="P70" s="376" t="s">
        <v>40</v>
      </c>
      <c r="Q70" s="377"/>
      <c r="R70" s="377"/>
      <c r="S70" s="377"/>
      <c r="T70" s="377"/>
      <c r="U70" s="377"/>
      <c r="V70" s="378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70" t="s">
        <v>149</v>
      </c>
      <c r="B71" s="370"/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65"/>
      <c r="AB71" s="65"/>
      <c r="AC71" s="82"/>
    </row>
    <row r="72" spans="1:68" ht="14.25" customHeight="1" x14ac:dyDescent="0.25">
      <c r="A72" s="371" t="s">
        <v>82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72">
        <v>4607111037411</v>
      </c>
      <c r="E73" s="37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118</v>
      </c>
      <c r="M73" s="38" t="s">
        <v>86</v>
      </c>
      <c r="N73" s="38"/>
      <c r="O73" s="37">
        <v>180</v>
      </c>
      <c r="P7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4"/>
      <c r="R73" s="374"/>
      <c r="S73" s="374"/>
      <c r="T73" s="37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119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72">
        <v>4607111036728</v>
      </c>
      <c r="E74" s="37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113</v>
      </c>
      <c r="M74" s="38" t="s">
        <v>86</v>
      </c>
      <c r="N74" s="38"/>
      <c r="O74" s="37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4"/>
      <c r="R74" s="374"/>
      <c r="S74" s="374"/>
      <c r="T74" s="37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114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80"/>
      <c r="P75" s="376" t="s">
        <v>40</v>
      </c>
      <c r="Q75" s="377"/>
      <c r="R75" s="377"/>
      <c r="S75" s="377"/>
      <c r="T75" s="377"/>
      <c r="U75" s="377"/>
      <c r="V75" s="378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80"/>
      <c r="P76" s="376" t="s">
        <v>40</v>
      </c>
      <c r="Q76" s="377"/>
      <c r="R76" s="377"/>
      <c r="S76" s="377"/>
      <c r="T76" s="377"/>
      <c r="U76" s="377"/>
      <c r="V76" s="378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0" t="s">
        <v>156</v>
      </c>
      <c r="B77" s="370"/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65"/>
      <c r="AB77" s="65"/>
      <c r="AC77" s="82"/>
    </row>
    <row r="78" spans="1:68" ht="14.25" customHeight="1" x14ac:dyDescent="0.25">
      <c r="A78" s="371" t="s">
        <v>141</v>
      </c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72">
        <v>4607111033659</v>
      </c>
      <c r="E79" s="37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4"/>
      <c r="R79" s="374"/>
      <c r="S79" s="374"/>
      <c r="T79" s="37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160</v>
      </c>
      <c r="B80" s="63" t="s">
        <v>161</v>
      </c>
      <c r="C80" s="36">
        <v>4301135586</v>
      </c>
      <c r="D80" s="372">
        <v>4607111033659</v>
      </c>
      <c r="E80" s="372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0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4"/>
      <c r="R80" s="374"/>
      <c r="S80" s="374"/>
      <c r="T80" s="375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159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80"/>
      <c r="P81" s="376" t="s">
        <v>40</v>
      </c>
      <c r="Q81" s="377"/>
      <c r="R81" s="377"/>
      <c r="S81" s="377"/>
      <c r="T81" s="377"/>
      <c r="U81" s="377"/>
      <c r="V81" s="378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80"/>
      <c r="P82" s="376" t="s">
        <v>40</v>
      </c>
      <c r="Q82" s="377"/>
      <c r="R82" s="377"/>
      <c r="S82" s="377"/>
      <c r="T82" s="377"/>
      <c r="U82" s="377"/>
      <c r="V82" s="378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70" t="s">
        <v>162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65"/>
      <c r="AB83" s="65"/>
      <c r="AC83" s="82"/>
    </row>
    <row r="84" spans="1:68" ht="14.25" customHeight="1" x14ac:dyDescent="0.25">
      <c r="A84" s="371" t="s">
        <v>163</v>
      </c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  <c r="AA84" s="66"/>
      <c r="AB84" s="66"/>
      <c r="AC84" s="83"/>
    </row>
    <row r="85" spans="1:68" ht="27" customHeight="1" x14ac:dyDescent="0.25">
      <c r="A85" s="63" t="s">
        <v>164</v>
      </c>
      <c r="B85" s="63" t="s">
        <v>165</v>
      </c>
      <c r="C85" s="36">
        <v>4301131047</v>
      </c>
      <c r="D85" s="372">
        <v>4607111034120</v>
      </c>
      <c r="E85" s="37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4"/>
      <c r="R85" s="374"/>
      <c r="S85" s="374"/>
      <c r="T85" s="37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166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167</v>
      </c>
      <c r="B86" s="63" t="s">
        <v>168</v>
      </c>
      <c r="C86" s="36">
        <v>4301131046</v>
      </c>
      <c r="D86" s="372">
        <v>4607111034137</v>
      </c>
      <c r="E86" s="372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4"/>
      <c r="R86" s="374"/>
      <c r="S86" s="374"/>
      <c r="T86" s="375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169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80"/>
      <c r="P87" s="376" t="s">
        <v>40</v>
      </c>
      <c r="Q87" s="377"/>
      <c r="R87" s="377"/>
      <c r="S87" s="377"/>
      <c r="T87" s="377"/>
      <c r="U87" s="377"/>
      <c r="V87" s="378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80"/>
      <c r="P88" s="376" t="s">
        <v>40</v>
      </c>
      <c r="Q88" s="377"/>
      <c r="R88" s="377"/>
      <c r="S88" s="377"/>
      <c r="T88" s="377"/>
      <c r="U88" s="377"/>
      <c r="V88" s="378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70" t="s">
        <v>170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65"/>
      <c r="AB89" s="65"/>
      <c r="AC89" s="82"/>
    </row>
    <row r="90" spans="1:68" ht="14.25" customHeight="1" x14ac:dyDescent="0.25">
      <c r="A90" s="371" t="s">
        <v>141</v>
      </c>
      <c r="B90" s="371"/>
      <c r="C90" s="371"/>
      <c r="D90" s="371"/>
      <c r="E90" s="371"/>
      <c r="F90" s="371"/>
      <c r="G90" s="371"/>
      <c r="H90" s="371"/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66"/>
      <c r="AB90" s="66"/>
      <c r="AC90" s="83"/>
    </row>
    <row r="91" spans="1:68" ht="27" customHeight="1" x14ac:dyDescent="0.25">
      <c r="A91" s="63" t="s">
        <v>171</v>
      </c>
      <c r="B91" s="63" t="s">
        <v>172</v>
      </c>
      <c r="C91" s="36">
        <v>4301135763</v>
      </c>
      <c r="D91" s="372">
        <v>4620207491027</v>
      </c>
      <c r="E91" s="37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04" t="s">
        <v>173</v>
      </c>
      <c r="Q91" s="374"/>
      <c r="R91" s="374"/>
      <c r="S91" s="374"/>
      <c r="T91" s="37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174</v>
      </c>
      <c r="B92" s="63" t="s">
        <v>175</v>
      </c>
      <c r="C92" s="36">
        <v>4301135793</v>
      </c>
      <c r="D92" s="372">
        <v>4620207491003</v>
      </c>
      <c r="E92" s="37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05" t="s">
        <v>176</v>
      </c>
      <c r="Q92" s="374"/>
      <c r="R92" s="374"/>
      <c r="S92" s="374"/>
      <c r="T92" s="37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159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177</v>
      </c>
      <c r="B93" s="63" t="s">
        <v>178</v>
      </c>
      <c r="C93" s="36">
        <v>4301135768</v>
      </c>
      <c r="D93" s="372">
        <v>4620207491034</v>
      </c>
      <c r="E93" s="37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6" t="s">
        <v>179</v>
      </c>
      <c r="Q93" s="374"/>
      <c r="R93" s="374"/>
      <c r="S93" s="374"/>
      <c r="T93" s="37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180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181</v>
      </c>
      <c r="B94" s="63" t="s">
        <v>182</v>
      </c>
      <c r="C94" s="36">
        <v>4301135760</v>
      </c>
      <c r="D94" s="372">
        <v>4620207491010</v>
      </c>
      <c r="E94" s="372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7" t="s">
        <v>183</v>
      </c>
      <c r="Q94" s="374"/>
      <c r="R94" s="374"/>
      <c r="S94" s="374"/>
      <c r="T94" s="37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184</v>
      </c>
      <c r="B95" s="63" t="s">
        <v>185</v>
      </c>
      <c r="C95" s="36">
        <v>4301135571</v>
      </c>
      <c r="D95" s="372">
        <v>4607111035028</v>
      </c>
      <c r="E95" s="372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08" t="s">
        <v>186</v>
      </c>
      <c r="Q95" s="374"/>
      <c r="R95" s="374"/>
      <c r="S95" s="374"/>
      <c r="T95" s="37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187</v>
      </c>
      <c r="B96" s="63" t="s">
        <v>188</v>
      </c>
      <c r="C96" s="36">
        <v>4301135285</v>
      </c>
      <c r="D96" s="372">
        <v>4607111036407</v>
      </c>
      <c r="E96" s="372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118</v>
      </c>
      <c r="M96" s="38" t="s">
        <v>86</v>
      </c>
      <c r="N96" s="38"/>
      <c r="O96" s="37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4"/>
      <c r="R96" s="374"/>
      <c r="S96" s="374"/>
      <c r="T96" s="37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189</v>
      </c>
      <c r="AG96" s="81"/>
      <c r="AJ96" s="87" t="s">
        <v>119</v>
      </c>
      <c r="AK96" s="87">
        <v>14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80"/>
      <c r="P97" s="376" t="s">
        <v>40</v>
      </c>
      <c r="Q97" s="377"/>
      <c r="R97" s="377"/>
      <c r="S97" s="377"/>
      <c r="T97" s="377"/>
      <c r="U97" s="377"/>
      <c r="V97" s="378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80"/>
      <c r="P98" s="376" t="s">
        <v>40</v>
      </c>
      <c r="Q98" s="377"/>
      <c r="R98" s="377"/>
      <c r="S98" s="377"/>
      <c r="T98" s="377"/>
      <c r="U98" s="377"/>
      <c r="V98" s="378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70" t="s">
        <v>190</v>
      </c>
      <c r="B99" s="370"/>
      <c r="C99" s="370"/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65"/>
      <c r="AB99" s="65"/>
      <c r="AC99" s="82"/>
    </row>
    <row r="100" spans="1:68" ht="14.25" customHeight="1" x14ac:dyDescent="0.25">
      <c r="A100" s="371" t="s">
        <v>135</v>
      </c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66"/>
      <c r="AB100" s="66"/>
      <c r="AC100" s="83"/>
    </row>
    <row r="101" spans="1:68" ht="27" customHeight="1" x14ac:dyDescent="0.25">
      <c r="A101" s="63" t="s">
        <v>191</v>
      </c>
      <c r="B101" s="63" t="s">
        <v>192</v>
      </c>
      <c r="C101" s="36">
        <v>4301136070</v>
      </c>
      <c r="D101" s="372">
        <v>4607025784012</v>
      </c>
      <c r="E101" s="372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118</v>
      </c>
      <c r="M101" s="38" t="s">
        <v>86</v>
      </c>
      <c r="N101" s="38"/>
      <c r="O101" s="37">
        <v>180</v>
      </c>
      <c r="P101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4"/>
      <c r="R101" s="374"/>
      <c r="S101" s="374"/>
      <c r="T101" s="37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193</v>
      </c>
      <c r="AG101" s="81"/>
      <c r="AJ101" s="87" t="s">
        <v>119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80"/>
      <c r="P102" s="376" t="s">
        <v>40</v>
      </c>
      <c r="Q102" s="377"/>
      <c r="R102" s="377"/>
      <c r="S102" s="377"/>
      <c r="T102" s="377"/>
      <c r="U102" s="377"/>
      <c r="V102" s="378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80"/>
      <c r="P103" s="376" t="s">
        <v>40</v>
      </c>
      <c r="Q103" s="377"/>
      <c r="R103" s="377"/>
      <c r="S103" s="377"/>
      <c r="T103" s="377"/>
      <c r="U103" s="377"/>
      <c r="V103" s="378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70" t="s">
        <v>194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  <c r="Z104" s="370"/>
      <c r="AA104" s="65"/>
      <c r="AB104" s="65"/>
      <c r="AC104" s="82"/>
    </row>
    <row r="105" spans="1:68" ht="14.25" customHeight="1" x14ac:dyDescent="0.25">
      <c r="A105" s="371" t="s">
        <v>82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66"/>
      <c r="AB105" s="66"/>
      <c r="AC105" s="83"/>
    </row>
    <row r="106" spans="1:68" ht="27" customHeight="1" x14ac:dyDescent="0.25">
      <c r="A106" s="63" t="s">
        <v>195</v>
      </c>
      <c r="B106" s="63" t="s">
        <v>196</v>
      </c>
      <c r="C106" s="36">
        <v>4301071074</v>
      </c>
      <c r="D106" s="372">
        <v>4620207491157</v>
      </c>
      <c r="E106" s="37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4"/>
      <c r="R106" s="374"/>
      <c r="S106" s="374"/>
      <c r="T106" s="37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197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4301071051</v>
      </c>
      <c r="D107" s="372">
        <v>4607111039262</v>
      </c>
      <c r="E107" s="37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118</v>
      </c>
      <c r="M107" s="38" t="s">
        <v>86</v>
      </c>
      <c r="N107" s="38"/>
      <c r="O107" s="37">
        <v>180</v>
      </c>
      <c r="P107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4"/>
      <c r="R107" s="374"/>
      <c r="S107" s="374"/>
      <c r="T107" s="37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119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4301071038</v>
      </c>
      <c r="D108" s="372">
        <v>4607111039248</v>
      </c>
      <c r="E108" s="37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113</v>
      </c>
      <c r="M108" s="38" t="s">
        <v>86</v>
      </c>
      <c r="N108" s="38"/>
      <c r="O108" s="37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4"/>
      <c r="R108" s="374"/>
      <c r="S108" s="374"/>
      <c r="T108" s="37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114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4301071049</v>
      </c>
      <c r="D109" s="372">
        <v>4607111039293</v>
      </c>
      <c r="E109" s="37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118</v>
      </c>
      <c r="M109" s="38" t="s">
        <v>86</v>
      </c>
      <c r="N109" s="38"/>
      <c r="O109" s="37">
        <v>180</v>
      </c>
      <c r="P109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4"/>
      <c r="R109" s="374"/>
      <c r="S109" s="374"/>
      <c r="T109" s="37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119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4301071039</v>
      </c>
      <c r="D110" s="372">
        <v>4607111039279</v>
      </c>
      <c r="E110" s="37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4"/>
      <c r="R110" s="374"/>
      <c r="S110" s="374"/>
      <c r="T110" s="375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114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4301071075</v>
      </c>
      <c r="D111" s="372">
        <v>4620207491102</v>
      </c>
      <c r="E111" s="372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6" t="s">
        <v>208</v>
      </c>
      <c r="Q111" s="374"/>
      <c r="R111" s="374"/>
      <c r="S111" s="374"/>
      <c r="T111" s="375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209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80"/>
      <c r="P112" s="376" t="s">
        <v>40</v>
      </c>
      <c r="Q112" s="377"/>
      <c r="R112" s="377"/>
      <c r="S112" s="377"/>
      <c r="T112" s="377"/>
      <c r="U112" s="377"/>
      <c r="V112" s="378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9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80"/>
      <c r="P113" s="376" t="s">
        <v>40</v>
      </c>
      <c r="Q113" s="377"/>
      <c r="R113" s="377"/>
      <c r="S113" s="377"/>
      <c r="T113" s="377"/>
      <c r="U113" s="377"/>
      <c r="V113" s="378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71" t="s">
        <v>141</v>
      </c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66"/>
      <c r="AB114" s="66"/>
      <c r="AC114" s="83"/>
    </row>
    <row r="115" spans="1:68" ht="27" customHeight="1" x14ac:dyDescent="0.25">
      <c r="A115" s="63" t="s">
        <v>210</v>
      </c>
      <c r="B115" s="63" t="s">
        <v>211</v>
      </c>
      <c r="C115" s="36">
        <v>4301135670</v>
      </c>
      <c r="D115" s="372">
        <v>4620207490983</v>
      </c>
      <c r="E115" s="372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4"/>
      <c r="R115" s="374"/>
      <c r="S115" s="374"/>
      <c r="T115" s="37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212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80"/>
      <c r="P116" s="376" t="s">
        <v>40</v>
      </c>
      <c r="Q116" s="377"/>
      <c r="R116" s="377"/>
      <c r="S116" s="377"/>
      <c r="T116" s="377"/>
      <c r="U116" s="377"/>
      <c r="V116" s="378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80"/>
      <c r="P117" s="376" t="s">
        <v>40</v>
      </c>
      <c r="Q117" s="377"/>
      <c r="R117" s="377"/>
      <c r="S117" s="377"/>
      <c r="T117" s="377"/>
      <c r="U117" s="377"/>
      <c r="V117" s="378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71" t="s">
        <v>213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66"/>
      <c r="AB118" s="66"/>
      <c r="AC118" s="83"/>
    </row>
    <row r="119" spans="1:68" ht="27" customHeight="1" x14ac:dyDescent="0.25">
      <c r="A119" s="63" t="s">
        <v>214</v>
      </c>
      <c r="B119" s="63" t="s">
        <v>215</v>
      </c>
      <c r="C119" s="36">
        <v>4301071094</v>
      </c>
      <c r="D119" s="372">
        <v>4620207491140</v>
      </c>
      <c r="E119" s="372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18" t="s">
        <v>216</v>
      </c>
      <c r="Q119" s="374"/>
      <c r="R119" s="374"/>
      <c r="S119" s="374"/>
      <c r="T119" s="375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218</v>
      </c>
      <c r="AC119" s="165" t="s">
        <v>217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9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80"/>
      <c r="P120" s="376" t="s">
        <v>40</v>
      </c>
      <c r="Q120" s="377"/>
      <c r="R120" s="377"/>
      <c r="S120" s="377"/>
      <c r="T120" s="377"/>
      <c r="U120" s="377"/>
      <c r="V120" s="378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80"/>
      <c r="P121" s="376" t="s">
        <v>40</v>
      </c>
      <c r="Q121" s="377"/>
      <c r="R121" s="377"/>
      <c r="S121" s="377"/>
      <c r="T121" s="377"/>
      <c r="U121" s="377"/>
      <c r="V121" s="378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70" t="s">
        <v>219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65"/>
      <c r="AB122" s="65"/>
      <c r="AC122" s="82"/>
    </row>
    <row r="123" spans="1:68" ht="14.25" customHeight="1" x14ac:dyDescent="0.25">
      <c r="A123" s="371" t="s">
        <v>141</v>
      </c>
      <c r="B123" s="371"/>
      <c r="C123" s="371"/>
      <c r="D123" s="371"/>
      <c r="E123" s="371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  <c r="X123" s="371"/>
      <c r="Y123" s="371"/>
      <c r="Z123" s="371"/>
      <c r="AA123" s="66"/>
      <c r="AB123" s="66"/>
      <c r="AC123" s="83"/>
    </row>
    <row r="124" spans="1:68" ht="27" customHeight="1" x14ac:dyDescent="0.25">
      <c r="A124" s="63" t="s">
        <v>220</v>
      </c>
      <c r="B124" s="63" t="s">
        <v>221</v>
      </c>
      <c r="C124" s="36">
        <v>4301135555</v>
      </c>
      <c r="D124" s="372">
        <v>4607111034014</v>
      </c>
      <c r="E124" s="37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113</v>
      </c>
      <c r="M124" s="38" t="s">
        <v>86</v>
      </c>
      <c r="N124" s="38"/>
      <c r="O124" s="37">
        <v>180</v>
      </c>
      <c r="P124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4"/>
      <c r="R124" s="374"/>
      <c r="S124" s="374"/>
      <c r="T124" s="37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222</v>
      </c>
      <c r="AG124" s="81"/>
      <c r="AJ124" s="87" t="s">
        <v>114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223</v>
      </c>
      <c r="B125" s="63" t="s">
        <v>224</v>
      </c>
      <c r="C125" s="36">
        <v>4301135532</v>
      </c>
      <c r="D125" s="372">
        <v>4607111033994</v>
      </c>
      <c r="E125" s="372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113</v>
      </c>
      <c r="M125" s="38" t="s">
        <v>86</v>
      </c>
      <c r="N125" s="38"/>
      <c r="O125" s="37">
        <v>180</v>
      </c>
      <c r="P125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4"/>
      <c r="R125" s="374"/>
      <c r="S125" s="374"/>
      <c r="T125" s="37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114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80"/>
      <c r="P126" s="376" t="s">
        <v>40</v>
      </c>
      <c r="Q126" s="377"/>
      <c r="R126" s="377"/>
      <c r="S126" s="377"/>
      <c r="T126" s="377"/>
      <c r="U126" s="377"/>
      <c r="V126" s="378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80"/>
      <c r="P127" s="376" t="s">
        <v>40</v>
      </c>
      <c r="Q127" s="377"/>
      <c r="R127" s="377"/>
      <c r="S127" s="377"/>
      <c r="T127" s="377"/>
      <c r="U127" s="377"/>
      <c r="V127" s="378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0" t="s">
        <v>225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  <c r="Z128" s="370"/>
      <c r="AA128" s="65"/>
      <c r="AB128" s="65"/>
      <c r="AC128" s="82"/>
    </row>
    <row r="129" spans="1:68" ht="14.25" customHeight="1" x14ac:dyDescent="0.25">
      <c r="A129" s="371" t="s">
        <v>141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66"/>
      <c r="AB129" s="66"/>
      <c r="AC129" s="83"/>
    </row>
    <row r="130" spans="1:68" ht="27" customHeight="1" x14ac:dyDescent="0.25">
      <c r="A130" s="63" t="s">
        <v>226</v>
      </c>
      <c r="B130" s="63" t="s">
        <v>227</v>
      </c>
      <c r="C130" s="36">
        <v>4301135549</v>
      </c>
      <c r="D130" s="372">
        <v>4607111039095</v>
      </c>
      <c r="E130" s="372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118</v>
      </c>
      <c r="M130" s="38" t="s">
        <v>86</v>
      </c>
      <c r="N130" s="38"/>
      <c r="O130" s="37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4"/>
      <c r="R130" s="374"/>
      <c r="S130" s="374"/>
      <c r="T130" s="37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228</v>
      </c>
      <c r="AG130" s="81"/>
      <c r="AJ130" s="87" t="s">
        <v>119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229</v>
      </c>
      <c r="B131" s="63" t="s">
        <v>230</v>
      </c>
      <c r="C131" s="36">
        <v>4301135550</v>
      </c>
      <c r="D131" s="372">
        <v>4607111034199</v>
      </c>
      <c r="E131" s="372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4"/>
      <c r="R131" s="374"/>
      <c r="S131" s="374"/>
      <c r="T131" s="375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231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80"/>
      <c r="P132" s="376" t="s">
        <v>40</v>
      </c>
      <c r="Q132" s="377"/>
      <c r="R132" s="377"/>
      <c r="S132" s="377"/>
      <c r="T132" s="377"/>
      <c r="U132" s="377"/>
      <c r="V132" s="378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9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80"/>
      <c r="P133" s="376" t="s">
        <v>40</v>
      </c>
      <c r="Q133" s="377"/>
      <c r="R133" s="377"/>
      <c r="S133" s="377"/>
      <c r="T133" s="377"/>
      <c r="U133" s="377"/>
      <c r="V133" s="378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70" t="s">
        <v>232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65"/>
      <c r="AB134" s="65"/>
      <c r="AC134" s="82"/>
    </row>
    <row r="135" spans="1:68" ht="14.25" customHeight="1" x14ac:dyDescent="0.25">
      <c r="A135" s="371" t="s">
        <v>141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371"/>
      <c r="Z135" s="371"/>
      <c r="AA135" s="66"/>
      <c r="AB135" s="66"/>
      <c r="AC135" s="83"/>
    </row>
    <row r="136" spans="1:68" ht="27" customHeight="1" x14ac:dyDescent="0.25">
      <c r="A136" s="63" t="s">
        <v>233</v>
      </c>
      <c r="B136" s="63" t="s">
        <v>234</v>
      </c>
      <c r="C136" s="36">
        <v>4301135753</v>
      </c>
      <c r="D136" s="372">
        <v>4620207490914</v>
      </c>
      <c r="E136" s="37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3" t="s">
        <v>235</v>
      </c>
      <c r="Q136" s="374"/>
      <c r="R136" s="374"/>
      <c r="S136" s="374"/>
      <c r="T136" s="37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222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236</v>
      </c>
      <c r="B137" s="63" t="s">
        <v>237</v>
      </c>
      <c r="C137" s="36">
        <v>4301135778</v>
      </c>
      <c r="D137" s="372">
        <v>4620207490853</v>
      </c>
      <c r="E137" s="372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238</v>
      </c>
      <c r="Q137" s="374"/>
      <c r="R137" s="374"/>
      <c r="S137" s="374"/>
      <c r="T137" s="37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222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80"/>
      <c r="P138" s="376" t="s">
        <v>40</v>
      </c>
      <c r="Q138" s="377"/>
      <c r="R138" s="377"/>
      <c r="S138" s="377"/>
      <c r="T138" s="377"/>
      <c r="U138" s="377"/>
      <c r="V138" s="378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80"/>
      <c r="P139" s="376" t="s">
        <v>40</v>
      </c>
      <c r="Q139" s="377"/>
      <c r="R139" s="377"/>
      <c r="S139" s="377"/>
      <c r="T139" s="377"/>
      <c r="U139" s="377"/>
      <c r="V139" s="378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70" t="s">
        <v>239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65"/>
      <c r="AB140" s="65"/>
      <c r="AC140" s="82"/>
    </row>
    <row r="141" spans="1:68" ht="14.25" customHeight="1" x14ac:dyDescent="0.25">
      <c r="A141" s="371" t="s">
        <v>141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66"/>
      <c r="AB141" s="66"/>
      <c r="AC141" s="83"/>
    </row>
    <row r="142" spans="1:68" ht="27" customHeight="1" x14ac:dyDescent="0.25">
      <c r="A142" s="63" t="s">
        <v>240</v>
      </c>
      <c r="B142" s="63" t="s">
        <v>241</v>
      </c>
      <c r="C142" s="36">
        <v>4301135570</v>
      </c>
      <c r="D142" s="372">
        <v>4607111035806</v>
      </c>
      <c r="E142" s="372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4"/>
      <c r="R142" s="374"/>
      <c r="S142" s="374"/>
      <c r="T142" s="37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242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80"/>
      <c r="P143" s="376" t="s">
        <v>40</v>
      </c>
      <c r="Q143" s="377"/>
      <c r="R143" s="377"/>
      <c r="S143" s="377"/>
      <c r="T143" s="377"/>
      <c r="U143" s="377"/>
      <c r="V143" s="378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80"/>
      <c r="P144" s="376" t="s">
        <v>40</v>
      </c>
      <c r="Q144" s="377"/>
      <c r="R144" s="377"/>
      <c r="S144" s="377"/>
      <c r="T144" s="377"/>
      <c r="U144" s="377"/>
      <c r="V144" s="378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70" t="s">
        <v>243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65"/>
      <c r="AB145" s="65"/>
      <c r="AC145" s="82"/>
    </row>
    <row r="146" spans="1:68" ht="14.25" customHeight="1" x14ac:dyDescent="0.25">
      <c r="A146" s="371" t="s">
        <v>141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66"/>
      <c r="AB146" s="66"/>
      <c r="AC146" s="83"/>
    </row>
    <row r="147" spans="1:68" ht="16.5" customHeight="1" x14ac:dyDescent="0.25">
      <c r="A147" s="63" t="s">
        <v>244</v>
      </c>
      <c r="B147" s="63" t="s">
        <v>245</v>
      </c>
      <c r="C147" s="36">
        <v>4301135607</v>
      </c>
      <c r="D147" s="372">
        <v>4607111039613</v>
      </c>
      <c r="E147" s="372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4"/>
      <c r="R147" s="374"/>
      <c r="S147" s="374"/>
      <c r="T147" s="37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228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80"/>
      <c r="P148" s="376" t="s">
        <v>40</v>
      </c>
      <c r="Q148" s="377"/>
      <c r="R148" s="377"/>
      <c r="S148" s="377"/>
      <c r="T148" s="377"/>
      <c r="U148" s="377"/>
      <c r="V148" s="37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80"/>
      <c r="P149" s="376" t="s">
        <v>40</v>
      </c>
      <c r="Q149" s="377"/>
      <c r="R149" s="377"/>
      <c r="S149" s="377"/>
      <c r="T149" s="377"/>
      <c r="U149" s="377"/>
      <c r="V149" s="37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0" t="s">
        <v>246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  <c r="Z150" s="370"/>
      <c r="AA150" s="65"/>
      <c r="AB150" s="65"/>
      <c r="AC150" s="82"/>
    </row>
    <row r="151" spans="1:68" ht="14.25" customHeight="1" x14ac:dyDescent="0.25">
      <c r="A151" s="371" t="s">
        <v>213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371"/>
      <c r="Y151" s="371"/>
      <c r="Z151" s="371"/>
      <c r="AA151" s="66"/>
      <c r="AB151" s="66"/>
      <c r="AC151" s="83"/>
    </row>
    <row r="152" spans="1:68" ht="27" customHeight="1" x14ac:dyDescent="0.25">
      <c r="A152" s="63" t="s">
        <v>247</v>
      </c>
      <c r="B152" s="63" t="s">
        <v>248</v>
      </c>
      <c r="C152" s="36">
        <v>4301135540</v>
      </c>
      <c r="D152" s="372">
        <v>4607111035646</v>
      </c>
      <c r="E152" s="372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250</v>
      </c>
      <c r="L152" s="37" t="s">
        <v>88</v>
      </c>
      <c r="M152" s="38" t="s">
        <v>86</v>
      </c>
      <c r="N152" s="38"/>
      <c r="O152" s="37">
        <v>180</v>
      </c>
      <c r="P152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4"/>
      <c r="R152" s="374"/>
      <c r="S152" s="374"/>
      <c r="T152" s="37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249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80"/>
      <c r="P153" s="376" t="s">
        <v>40</v>
      </c>
      <c r="Q153" s="377"/>
      <c r="R153" s="377"/>
      <c r="S153" s="377"/>
      <c r="T153" s="377"/>
      <c r="U153" s="377"/>
      <c r="V153" s="378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80"/>
      <c r="P154" s="376" t="s">
        <v>40</v>
      </c>
      <c r="Q154" s="377"/>
      <c r="R154" s="377"/>
      <c r="S154" s="377"/>
      <c r="T154" s="377"/>
      <c r="U154" s="377"/>
      <c r="V154" s="378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0" t="s">
        <v>251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370"/>
      <c r="Y155" s="370"/>
      <c r="Z155" s="370"/>
      <c r="AA155" s="65"/>
      <c r="AB155" s="65"/>
      <c r="AC155" s="82"/>
    </row>
    <row r="156" spans="1:68" ht="14.25" customHeight="1" x14ac:dyDescent="0.25">
      <c r="A156" s="371" t="s">
        <v>141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66"/>
      <c r="AB156" s="66"/>
      <c r="AC156" s="83"/>
    </row>
    <row r="157" spans="1:68" ht="27" customHeight="1" x14ac:dyDescent="0.25">
      <c r="A157" s="63" t="s">
        <v>252</v>
      </c>
      <c r="B157" s="63" t="s">
        <v>253</v>
      </c>
      <c r="C157" s="36">
        <v>4301135591</v>
      </c>
      <c r="D157" s="372">
        <v>4607111036568</v>
      </c>
      <c r="E157" s="372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4"/>
      <c r="R157" s="374"/>
      <c r="S157" s="374"/>
      <c r="T157" s="37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254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80"/>
      <c r="P158" s="376" t="s">
        <v>40</v>
      </c>
      <c r="Q158" s="377"/>
      <c r="R158" s="377"/>
      <c r="S158" s="377"/>
      <c r="T158" s="377"/>
      <c r="U158" s="377"/>
      <c r="V158" s="378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9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80"/>
      <c r="P159" s="376" t="s">
        <v>40</v>
      </c>
      <c r="Q159" s="377"/>
      <c r="R159" s="377"/>
      <c r="S159" s="377"/>
      <c r="T159" s="377"/>
      <c r="U159" s="377"/>
      <c r="V159" s="378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9" t="s">
        <v>255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54"/>
      <c r="AB160" s="54"/>
      <c r="AC160" s="54"/>
    </row>
    <row r="161" spans="1:68" ht="16.5" customHeight="1" x14ac:dyDescent="0.25">
      <c r="A161" s="370" t="s">
        <v>256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65"/>
      <c r="AB161" s="65"/>
      <c r="AC161" s="82"/>
    </row>
    <row r="162" spans="1:68" ht="14.25" customHeight="1" x14ac:dyDescent="0.25">
      <c r="A162" s="371" t="s">
        <v>82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66"/>
      <c r="AB162" s="66"/>
      <c r="AC162" s="83"/>
    </row>
    <row r="163" spans="1:68" ht="16.5" customHeight="1" x14ac:dyDescent="0.25">
      <c r="A163" s="63" t="s">
        <v>257</v>
      </c>
      <c r="B163" s="63" t="s">
        <v>258</v>
      </c>
      <c r="C163" s="36">
        <v>4301071062</v>
      </c>
      <c r="D163" s="372">
        <v>4607111036384</v>
      </c>
      <c r="E163" s="372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9" t="s">
        <v>259</v>
      </c>
      <c r="Q163" s="374"/>
      <c r="R163" s="374"/>
      <c r="S163" s="374"/>
      <c r="T163" s="37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260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261</v>
      </c>
      <c r="B164" s="63" t="s">
        <v>262</v>
      </c>
      <c r="C164" s="36">
        <v>4301071050</v>
      </c>
      <c r="D164" s="372">
        <v>4607111036216</v>
      </c>
      <c r="E164" s="372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118</v>
      </c>
      <c r="M164" s="38" t="s">
        <v>86</v>
      </c>
      <c r="N164" s="38"/>
      <c r="O164" s="37">
        <v>180</v>
      </c>
      <c r="P164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4"/>
      <c r="R164" s="374"/>
      <c r="S164" s="374"/>
      <c r="T164" s="37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263</v>
      </c>
      <c r="AG164" s="81"/>
      <c r="AJ164" s="87" t="s">
        <v>119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80"/>
      <c r="P165" s="376" t="s">
        <v>40</v>
      </c>
      <c r="Q165" s="377"/>
      <c r="R165" s="377"/>
      <c r="S165" s="377"/>
      <c r="T165" s="377"/>
      <c r="U165" s="377"/>
      <c r="V165" s="378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9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80"/>
      <c r="P166" s="376" t="s">
        <v>40</v>
      </c>
      <c r="Q166" s="377"/>
      <c r="R166" s="377"/>
      <c r="S166" s="377"/>
      <c r="T166" s="377"/>
      <c r="U166" s="377"/>
      <c r="V166" s="378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9" t="s">
        <v>264</v>
      </c>
      <c r="B167" s="369"/>
      <c r="C167" s="369"/>
      <c r="D167" s="369"/>
      <c r="E167" s="369"/>
      <c r="F167" s="369"/>
      <c r="G167" s="369"/>
      <c r="H167" s="369"/>
      <c r="I167" s="369"/>
      <c r="J167" s="369"/>
      <c r="K167" s="369"/>
      <c r="L167" s="369"/>
      <c r="M167" s="369"/>
      <c r="N167" s="369"/>
      <c r="O167" s="369"/>
      <c r="P167" s="369"/>
      <c r="Q167" s="369"/>
      <c r="R167" s="369"/>
      <c r="S167" s="369"/>
      <c r="T167" s="369"/>
      <c r="U167" s="369"/>
      <c r="V167" s="369"/>
      <c r="W167" s="369"/>
      <c r="X167" s="369"/>
      <c r="Y167" s="369"/>
      <c r="Z167" s="369"/>
      <c r="AA167" s="54"/>
      <c r="AB167" s="54"/>
      <c r="AC167" s="54"/>
    </row>
    <row r="168" spans="1:68" ht="16.5" customHeight="1" x14ac:dyDescent="0.25">
      <c r="A168" s="370" t="s">
        <v>265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65"/>
      <c r="AB168" s="65"/>
      <c r="AC168" s="82"/>
    </row>
    <row r="169" spans="1:68" ht="14.25" customHeight="1" x14ac:dyDescent="0.25">
      <c r="A169" s="371" t="s">
        <v>91</v>
      </c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371"/>
      <c r="Z169" s="371"/>
      <c r="AA169" s="66"/>
      <c r="AB169" s="66"/>
      <c r="AC169" s="83"/>
    </row>
    <row r="170" spans="1:68" ht="16.5" customHeight="1" x14ac:dyDescent="0.25">
      <c r="A170" s="63" t="s">
        <v>266</v>
      </c>
      <c r="B170" s="63" t="s">
        <v>267</v>
      </c>
      <c r="C170" s="36">
        <v>4301132179</v>
      </c>
      <c r="D170" s="372">
        <v>4607111035691</v>
      </c>
      <c r="E170" s="372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74"/>
      <c r="R170" s="374"/>
      <c r="S170" s="374"/>
      <c r="T170" s="37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268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269</v>
      </c>
      <c r="B171" s="63" t="s">
        <v>270</v>
      </c>
      <c r="C171" s="36">
        <v>4301132182</v>
      </c>
      <c r="D171" s="372">
        <v>4607111035721</v>
      </c>
      <c r="E171" s="372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74"/>
      <c r="R171" s="374"/>
      <c r="S171" s="374"/>
      <c r="T171" s="37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271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272</v>
      </c>
      <c r="B172" s="63" t="s">
        <v>273</v>
      </c>
      <c r="C172" s="36">
        <v>4301132170</v>
      </c>
      <c r="D172" s="372">
        <v>4607111038487</v>
      </c>
      <c r="E172" s="372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88</v>
      </c>
      <c r="M172" s="38" t="s">
        <v>86</v>
      </c>
      <c r="N172" s="38"/>
      <c r="O172" s="37">
        <v>180</v>
      </c>
      <c r="P172" s="4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74"/>
      <c r="R172" s="374"/>
      <c r="S172" s="374"/>
      <c r="T172" s="37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274</v>
      </c>
      <c r="AG172" s="81"/>
      <c r="AJ172" s="87" t="s">
        <v>89</v>
      </c>
      <c r="AK172" s="87">
        <v>1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79"/>
      <c r="B173" s="379"/>
      <c r="C173" s="379"/>
      <c r="D173" s="379"/>
      <c r="E173" s="379"/>
      <c r="F173" s="379"/>
      <c r="G173" s="379"/>
      <c r="H173" s="379"/>
      <c r="I173" s="379"/>
      <c r="J173" s="379"/>
      <c r="K173" s="379"/>
      <c r="L173" s="379"/>
      <c r="M173" s="379"/>
      <c r="N173" s="379"/>
      <c r="O173" s="380"/>
      <c r="P173" s="376" t="s">
        <v>40</v>
      </c>
      <c r="Q173" s="377"/>
      <c r="R173" s="377"/>
      <c r="S173" s="377"/>
      <c r="T173" s="377"/>
      <c r="U173" s="377"/>
      <c r="V173" s="378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79"/>
      <c r="B174" s="379"/>
      <c r="C174" s="379"/>
      <c r="D174" s="379"/>
      <c r="E174" s="379"/>
      <c r="F174" s="379"/>
      <c r="G174" s="379"/>
      <c r="H174" s="379"/>
      <c r="I174" s="379"/>
      <c r="J174" s="379"/>
      <c r="K174" s="379"/>
      <c r="L174" s="379"/>
      <c r="M174" s="379"/>
      <c r="N174" s="379"/>
      <c r="O174" s="380"/>
      <c r="P174" s="376" t="s">
        <v>40</v>
      </c>
      <c r="Q174" s="377"/>
      <c r="R174" s="377"/>
      <c r="S174" s="377"/>
      <c r="T174" s="377"/>
      <c r="U174" s="377"/>
      <c r="V174" s="378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71" t="s">
        <v>275</v>
      </c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66"/>
      <c r="AB175" s="66"/>
      <c r="AC175" s="83"/>
    </row>
    <row r="176" spans="1:68" ht="27" customHeight="1" x14ac:dyDescent="0.25">
      <c r="A176" s="63" t="s">
        <v>276</v>
      </c>
      <c r="B176" s="63" t="s">
        <v>277</v>
      </c>
      <c r="C176" s="36">
        <v>4301051855</v>
      </c>
      <c r="D176" s="372">
        <v>4680115885875</v>
      </c>
      <c r="E176" s="372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282</v>
      </c>
      <c r="L176" s="37" t="s">
        <v>88</v>
      </c>
      <c r="M176" s="38" t="s">
        <v>281</v>
      </c>
      <c r="N176" s="38"/>
      <c r="O176" s="37">
        <v>365</v>
      </c>
      <c r="P176" s="434" t="s">
        <v>278</v>
      </c>
      <c r="Q176" s="374"/>
      <c r="R176" s="374"/>
      <c r="S176" s="374"/>
      <c r="T176" s="37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279</v>
      </c>
      <c r="AG176" s="81"/>
      <c r="AJ176" s="87" t="s">
        <v>89</v>
      </c>
      <c r="AK176" s="87">
        <v>1</v>
      </c>
      <c r="BB176" s="198" t="s">
        <v>280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9"/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80"/>
      <c r="P177" s="376" t="s">
        <v>40</v>
      </c>
      <c r="Q177" s="377"/>
      <c r="R177" s="377"/>
      <c r="S177" s="377"/>
      <c r="T177" s="377"/>
      <c r="U177" s="377"/>
      <c r="V177" s="378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80"/>
      <c r="P178" s="376" t="s">
        <v>40</v>
      </c>
      <c r="Q178" s="377"/>
      <c r="R178" s="377"/>
      <c r="S178" s="377"/>
      <c r="T178" s="377"/>
      <c r="U178" s="377"/>
      <c r="V178" s="378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9" t="s">
        <v>283</v>
      </c>
      <c r="B179" s="369"/>
      <c r="C179" s="369"/>
      <c r="D179" s="369"/>
      <c r="E179" s="369"/>
      <c r="F179" s="369"/>
      <c r="G179" s="369"/>
      <c r="H179" s="369"/>
      <c r="I179" s="369"/>
      <c r="J179" s="369"/>
      <c r="K179" s="369"/>
      <c r="L179" s="369"/>
      <c r="M179" s="369"/>
      <c r="N179" s="369"/>
      <c r="O179" s="369"/>
      <c r="P179" s="369"/>
      <c r="Q179" s="369"/>
      <c r="R179" s="369"/>
      <c r="S179" s="369"/>
      <c r="T179" s="369"/>
      <c r="U179" s="369"/>
      <c r="V179" s="369"/>
      <c r="W179" s="369"/>
      <c r="X179" s="369"/>
      <c r="Y179" s="369"/>
      <c r="Z179" s="369"/>
      <c r="AA179" s="54"/>
      <c r="AB179" s="54"/>
      <c r="AC179" s="54"/>
    </row>
    <row r="180" spans="1:68" ht="16.5" customHeight="1" x14ac:dyDescent="0.25">
      <c r="A180" s="370" t="s">
        <v>284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65"/>
      <c r="AB180" s="65"/>
      <c r="AC180" s="82"/>
    </row>
    <row r="181" spans="1:68" ht="14.25" customHeight="1" x14ac:dyDescent="0.25">
      <c r="A181" s="371" t="s">
        <v>91</v>
      </c>
      <c r="B181" s="371"/>
      <c r="C181" s="371"/>
      <c r="D181" s="371"/>
      <c r="E181" s="371"/>
      <c r="F181" s="371"/>
      <c r="G181" s="371"/>
      <c r="H181" s="371"/>
      <c r="I181" s="371"/>
      <c r="J181" s="371"/>
      <c r="K181" s="371"/>
      <c r="L181" s="371"/>
      <c r="M181" s="371"/>
      <c r="N181" s="371"/>
      <c r="O181" s="371"/>
      <c r="P181" s="371"/>
      <c r="Q181" s="371"/>
      <c r="R181" s="371"/>
      <c r="S181" s="371"/>
      <c r="T181" s="371"/>
      <c r="U181" s="371"/>
      <c r="V181" s="371"/>
      <c r="W181" s="371"/>
      <c r="X181" s="371"/>
      <c r="Y181" s="371"/>
      <c r="Z181" s="371"/>
      <c r="AA181" s="66"/>
      <c r="AB181" s="66"/>
      <c r="AC181" s="83"/>
    </row>
    <row r="182" spans="1:68" ht="27" customHeight="1" x14ac:dyDescent="0.25">
      <c r="A182" s="63" t="s">
        <v>285</v>
      </c>
      <c r="B182" s="63" t="s">
        <v>286</v>
      </c>
      <c r="C182" s="36">
        <v>4301132227</v>
      </c>
      <c r="D182" s="372">
        <v>4620207491133</v>
      </c>
      <c r="E182" s="372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35" t="s">
        <v>287</v>
      </c>
      <c r="Q182" s="374"/>
      <c r="R182" s="374"/>
      <c r="S182" s="374"/>
      <c r="T182" s="37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288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80"/>
      <c r="P183" s="376" t="s">
        <v>40</v>
      </c>
      <c r="Q183" s="377"/>
      <c r="R183" s="377"/>
      <c r="S183" s="377"/>
      <c r="T183" s="377"/>
      <c r="U183" s="377"/>
      <c r="V183" s="378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79"/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80"/>
      <c r="P184" s="376" t="s">
        <v>40</v>
      </c>
      <c r="Q184" s="377"/>
      <c r="R184" s="377"/>
      <c r="S184" s="377"/>
      <c r="T184" s="377"/>
      <c r="U184" s="377"/>
      <c r="V184" s="378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71" t="s">
        <v>141</v>
      </c>
      <c r="B185" s="371"/>
      <c r="C185" s="371"/>
      <c r="D185" s="371"/>
      <c r="E185" s="371"/>
      <c r="F185" s="371"/>
      <c r="G185" s="371"/>
      <c r="H185" s="371"/>
      <c r="I185" s="371"/>
      <c r="J185" s="371"/>
      <c r="K185" s="371"/>
      <c r="L185" s="371"/>
      <c r="M185" s="371"/>
      <c r="N185" s="371"/>
      <c r="O185" s="371"/>
      <c r="P185" s="371"/>
      <c r="Q185" s="371"/>
      <c r="R185" s="371"/>
      <c r="S185" s="371"/>
      <c r="T185" s="371"/>
      <c r="U185" s="371"/>
      <c r="V185" s="371"/>
      <c r="W185" s="371"/>
      <c r="X185" s="371"/>
      <c r="Y185" s="371"/>
      <c r="Z185" s="371"/>
      <c r="AA185" s="66"/>
      <c r="AB185" s="66"/>
      <c r="AC185" s="83"/>
    </row>
    <row r="186" spans="1:68" ht="27" customHeight="1" x14ac:dyDescent="0.25">
      <c r="A186" s="63" t="s">
        <v>289</v>
      </c>
      <c r="B186" s="63" t="s">
        <v>290</v>
      </c>
      <c r="C186" s="36">
        <v>4301135707</v>
      </c>
      <c r="D186" s="372">
        <v>4620207490198</v>
      </c>
      <c r="E186" s="372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118</v>
      </c>
      <c r="M186" s="38" t="s">
        <v>86</v>
      </c>
      <c r="N186" s="38"/>
      <c r="O186" s="37">
        <v>180</v>
      </c>
      <c r="P186" s="43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74"/>
      <c r="R186" s="374"/>
      <c r="S186" s="374"/>
      <c r="T186" s="37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291</v>
      </c>
      <c r="AG186" s="81"/>
      <c r="AJ186" s="87" t="s">
        <v>119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292</v>
      </c>
      <c r="B187" s="63" t="s">
        <v>293</v>
      </c>
      <c r="C187" s="36">
        <v>4301135696</v>
      </c>
      <c r="D187" s="372">
        <v>4620207490235</v>
      </c>
      <c r="E187" s="372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118</v>
      </c>
      <c r="M187" s="38" t="s">
        <v>86</v>
      </c>
      <c r="N187" s="38"/>
      <c r="O187" s="37">
        <v>180</v>
      </c>
      <c r="P18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74"/>
      <c r="R187" s="374"/>
      <c r="S187" s="374"/>
      <c r="T187" s="37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294</v>
      </c>
      <c r="AG187" s="81"/>
      <c r="AJ187" s="87" t="s">
        <v>119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295</v>
      </c>
      <c r="B188" s="63" t="s">
        <v>296</v>
      </c>
      <c r="C188" s="36">
        <v>4301135697</v>
      </c>
      <c r="D188" s="372">
        <v>4620207490259</v>
      </c>
      <c r="E188" s="372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118</v>
      </c>
      <c r="M188" s="38" t="s">
        <v>86</v>
      </c>
      <c r="N188" s="38"/>
      <c r="O188" s="37">
        <v>180</v>
      </c>
      <c r="P188" s="4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74"/>
      <c r="R188" s="374"/>
      <c r="S188" s="374"/>
      <c r="T188" s="37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291</v>
      </c>
      <c r="AG188" s="81"/>
      <c r="AJ188" s="87" t="s">
        <v>119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297</v>
      </c>
      <c r="B189" s="63" t="s">
        <v>298</v>
      </c>
      <c r="C189" s="36">
        <v>4301135681</v>
      </c>
      <c r="D189" s="372">
        <v>4620207490143</v>
      </c>
      <c r="E189" s="372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74"/>
      <c r="R189" s="374"/>
      <c r="S189" s="374"/>
      <c r="T189" s="37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299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9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80"/>
      <c r="P190" s="376" t="s">
        <v>40</v>
      </c>
      <c r="Q190" s="377"/>
      <c r="R190" s="377"/>
      <c r="S190" s="377"/>
      <c r="T190" s="377"/>
      <c r="U190" s="377"/>
      <c r="V190" s="378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9"/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80"/>
      <c r="P191" s="376" t="s">
        <v>40</v>
      </c>
      <c r="Q191" s="377"/>
      <c r="R191" s="377"/>
      <c r="S191" s="377"/>
      <c r="T191" s="377"/>
      <c r="U191" s="377"/>
      <c r="V191" s="378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70" t="s">
        <v>300</v>
      </c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70"/>
      <c r="N192" s="370"/>
      <c r="O192" s="370"/>
      <c r="P192" s="370"/>
      <c r="Q192" s="370"/>
      <c r="R192" s="370"/>
      <c r="S192" s="370"/>
      <c r="T192" s="370"/>
      <c r="U192" s="370"/>
      <c r="V192" s="370"/>
      <c r="W192" s="370"/>
      <c r="X192" s="370"/>
      <c r="Y192" s="370"/>
      <c r="Z192" s="370"/>
      <c r="AA192" s="65"/>
      <c r="AB192" s="65"/>
      <c r="AC192" s="82"/>
    </row>
    <row r="193" spans="1:68" ht="14.25" customHeight="1" x14ac:dyDescent="0.25">
      <c r="A193" s="371" t="s">
        <v>82</v>
      </c>
      <c r="B193" s="371"/>
      <c r="C193" s="371"/>
      <c r="D193" s="371"/>
      <c r="E193" s="371"/>
      <c r="F193" s="371"/>
      <c r="G193" s="371"/>
      <c r="H193" s="371"/>
      <c r="I193" s="371"/>
      <c r="J193" s="371"/>
      <c r="K193" s="371"/>
      <c r="L193" s="371"/>
      <c r="M193" s="371"/>
      <c r="N193" s="371"/>
      <c r="O193" s="371"/>
      <c r="P193" s="371"/>
      <c r="Q193" s="371"/>
      <c r="R193" s="371"/>
      <c r="S193" s="371"/>
      <c r="T193" s="371"/>
      <c r="U193" s="371"/>
      <c r="V193" s="371"/>
      <c r="W193" s="371"/>
      <c r="X193" s="371"/>
      <c r="Y193" s="371"/>
      <c r="Z193" s="371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4301070966</v>
      </c>
      <c r="D194" s="372">
        <v>4607111038135</v>
      </c>
      <c r="E194" s="372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118</v>
      </c>
      <c r="M194" s="38" t="s">
        <v>86</v>
      </c>
      <c r="N194" s="38"/>
      <c r="O194" s="37">
        <v>180</v>
      </c>
      <c r="P194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74"/>
      <c r="R194" s="374"/>
      <c r="S194" s="374"/>
      <c r="T194" s="37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303</v>
      </c>
      <c r="AG194" s="81"/>
      <c r="AJ194" s="87" t="s">
        <v>119</v>
      </c>
      <c r="AK194" s="87">
        <v>12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80"/>
      <c r="P195" s="376" t="s">
        <v>40</v>
      </c>
      <c r="Q195" s="377"/>
      <c r="R195" s="377"/>
      <c r="S195" s="377"/>
      <c r="T195" s="377"/>
      <c r="U195" s="377"/>
      <c r="V195" s="378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80"/>
      <c r="P196" s="376" t="s">
        <v>40</v>
      </c>
      <c r="Q196" s="377"/>
      <c r="R196" s="377"/>
      <c r="S196" s="377"/>
      <c r="T196" s="377"/>
      <c r="U196" s="377"/>
      <c r="V196" s="378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6.5" customHeight="1" x14ac:dyDescent="0.25">
      <c r="A197" s="370" t="s">
        <v>304</v>
      </c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  <c r="U197" s="370"/>
      <c r="V197" s="370"/>
      <c r="W197" s="370"/>
      <c r="X197" s="370"/>
      <c r="Y197" s="370"/>
      <c r="Z197" s="370"/>
      <c r="AA197" s="65"/>
      <c r="AB197" s="65"/>
      <c r="AC197" s="82"/>
    </row>
    <row r="198" spans="1:68" ht="14.25" customHeight="1" x14ac:dyDescent="0.25">
      <c r="A198" s="371" t="s">
        <v>82</v>
      </c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66"/>
      <c r="AB198" s="66"/>
      <c r="AC198" s="83"/>
    </row>
    <row r="199" spans="1:68" ht="27" customHeight="1" x14ac:dyDescent="0.25">
      <c r="A199" s="63" t="s">
        <v>305</v>
      </c>
      <c r="B199" s="63" t="s">
        <v>306</v>
      </c>
      <c r="C199" s="36">
        <v>4301070996</v>
      </c>
      <c r="D199" s="372">
        <v>4607111038654</v>
      </c>
      <c r="E199" s="372"/>
      <c r="F199" s="62">
        <v>0.4</v>
      </c>
      <c r="G199" s="37">
        <v>16</v>
      </c>
      <c r="H199" s="62">
        <v>6.4</v>
      </c>
      <c r="I199" s="62">
        <v>6.63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74"/>
      <c r="R199" s="374"/>
      <c r="S199" s="374"/>
      <c r="T199" s="375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ref="Y199:Y204" si="12">IFERROR(IF(X199="","",X199),"")</f>
        <v>0</v>
      </c>
      <c r="Z199" s="41">
        <f t="shared" ref="Z199:Z204" si="13">IFERROR(IF(X199="","",X199*0.0155),"")</f>
        <v>0</v>
      </c>
      <c r="AA199" s="68" t="s">
        <v>46</v>
      </c>
      <c r="AB199" s="69" t="s">
        <v>46</v>
      </c>
      <c r="AC199" s="211" t="s">
        <v>307</v>
      </c>
      <c r="AG199" s="81"/>
      <c r="AJ199" s="87" t="s">
        <v>89</v>
      </c>
      <c r="AK199" s="87">
        <v>1</v>
      </c>
      <c r="BB199" s="212" t="s">
        <v>70</v>
      </c>
      <c r="BM199" s="81">
        <f t="shared" ref="BM199:BM204" si="14">IFERROR(X199*I199,"0")</f>
        <v>0</v>
      </c>
      <c r="BN199" s="81">
        <f t="shared" ref="BN199:BN204" si="15">IFERROR(Y199*I199,"0")</f>
        <v>0</v>
      </c>
      <c r="BO199" s="81">
        <f t="shared" ref="BO199:BO204" si="16">IFERROR(X199/J199,"0")</f>
        <v>0</v>
      </c>
      <c r="BP199" s="81">
        <f t="shared" ref="BP199:BP204" si="17">IFERROR(Y199/J199,"0")</f>
        <v>0</v>
      </c>
    </row>
    <row r="200" spans="1:68" ht="27" customHeight="1" x14ac:dyDescent="0.25">
      <c r="A200" s="63" t="s">
        <v>308</v>
      </c>
      <c r="B200" s="63" t="s">
        <v>309</v>
      </c>
      <c r="C200" s="36">
        <v>4301070997</v>
      </c>
      <c r="D200" s="372">
        <v>4607111038586</v>
      </c>
      <c r="E200" s="372"/>
      <c r="F200" s="62">
        <v>0.7</v>
      </c>
      <c r="G200" s="37">
        <v>8</v>
      </c>
      <c r="H200" s="62">
        <v>5.6</v>
      </c>
      <c r="I200" s="62">
        <v>5.83</v>
      </c>
      <c r="J200" s="37">
        <v>84</v>
      </c>
      <c r="K200" s="37" t="s">
        <v>87</v>
      </c>
      <c r="L200" s="37" t="s">
        <v>118</v>
      </c>
      <c r="M200" s="38" t="s">
        <v>86</v>
      </c>
      <c r="N200" s="38"/>
      <c r="O200" s="37">
        <v>180</v>
      </c>
      <c r="P200" s="4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74"/>
      <c r="R200" s="374"/>
      <c r="S200" s="374"/>
      <c r="T200" s="375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13" t="s">
        <v>307</v>
      </c>
      <c r="AG200" s="81"/>
      <c r="AJ200" s="87" t="s">
        <v>119</v>
      </c>
      <c r="AK200" s="87">
        <v>12</v>
      </c>
      <c r="BB200" s="21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310</v>
      </c>
      <c r="B201" s="63" t="s">
        <v>311</v>
      </c>
      <c r="C201" s="36">
        <v>4301070962</v>
      </c>
      <c r="D201" s="372">
        <v>4607111038609</v>
      </c>
      <c r="E201" s="372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74"/>
      <c r="R201" s="374"/>
      <c r="S201" s="374"/>
      <c r="T201" s="375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15" t="s">
        <v>312</v>
      </c>
      <c r="AG201" s="81"/>
      <c r="AJ201" s="87" t="s">
        <v>89</v>
      </c>
      <c r="AK201" s="87">
        <v>1</v>
      </c>
      <c r="BB201" s="21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313</v>
      </c>
      <c r="B202" s="63" t="s">
        <v>314</v>
      </c>
      <c r="C202" s="36">
        <v>4301070963</v>
      </c>
      <c r="D202" s="372">
        <v>4607111038630</v>
      </c>
      <c r="E202" s="372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74"/>
      <c r="R202" s="374"/>
      <c r="S202" s="374"/>
      <c r="T202" s="375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17" t="s">
        <v>312</v>
      </c>
      <c r="AG202" s="81"/>
      <c r="AJ202" s="87" t="s">
        <v>89</v>
      </c>
      <c r="AK202" s="87">
        <v>1</v>
      </c>
      <c r="BB202" s="21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ht="27" customHeight="1" x14ac:dyDescent="0.25">
      <c r="A203" s="63" t="s">
        <v>315</v>
      </c>
      <c r="B203" s="63" t="s">
        <v>316</v>
      </c>
      <c r="C203" s="36">
        <v>4301070959</v>
      </c>
      <c r="D203" s="372">
        <v>4607111038616</v>
      </c>
      <c r="E203" s="372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4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74"/>
      <c r="R203" s="374"/>
      <c r="S203" s="374"/>
      <c r="T203" s="375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2"/>
        <v>0</v>
      </c>
      <c r="Z203" s="41">
        <f t="shared" si="13"/>
        <v>0</v>
      </c>
      <c r="AA203" s="68" t="s">
        <v>46</v>
      </c>
      <c r="AB203" s="69" t="s">
        <v>46</v>
      </c>
      <c r="AC203" s="219" t="s">
        <v>307</v>
      </c>
      <c r="AG203" s="81"/>
      <c r="AJ203" s="87" t="s">
        <v>89</v>
      </c>
      <c r="AK203" s="87">
        <v>1</v>
      </c>
      <c r="BB203" s="220" t="s">
        <v>70</v>
      </c>
      <c r="BM203" s="81">
        <f t="shared" si="14"/>
        <v>0</v>
      </c>
      <c r="BN203" s="81">
        <f t="shared" si="15"/>
        <v>0</v>
      </c>
      <c r="BO203" s="81">
        <f t="shared" si="16"/>
        <v>0</v>
      </c>
      <c r="BP203" s="81">
        <f t="shared" si="17"/>
        <v>0</v>
      </c>
    </row>
    <row r="204" spans="1:68" ht="27" customHeight="1" x14ac:dyDescent="0.25">
      <c r="A204" s="63" t="s">
        <v>317</v>
      </c>
      <c r="B204" s="63" t="s">
        <v>318</v>
      </c>
      <c r="C204" s="36">
        <v>4301070960</v>
      </c>
      <c r="D204" s="372">
        <v>4607111038623</v>
      </c>
      <c r="E204" s="372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118</v>
      </c>
      <c r="M204" s="38" t="s">
        <v>86</v>
      </c>
      <c r="N204" s="38"/>
      <c r="O204" s="37">
        <v>180</v>
      </c>
      <c r="P204" s="4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74"/>
      <c r="R204" s="374"/>
      <c r="S204" s="374"/>
      <c r="T204" s="375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2"/>
        <v>0</v>
      </c>
      <c r="Z204" s="41">
        <f t="shared" si="13"/>
        <v>0</v>
      </c>
      <c r="AA204" s="68" t="s">
        <v>46</v>
      </c>
      <c r="AB204" s="69" t="s">
        <v>46</v>
      </c>
      <c r="AC204" s="221" t="s">
        <v>307</v>
      </c>
      <c r="AG204" s="81"/>
      <c r="AJ204" s="87" t="s">
        <v>119</v>
      </c>
      <c r="AK204" s="87">
        <v>12</v>
      </c>
      <c r="BB204" s="222" t="s">
        <v>70</v>
      </c>
      <c r="BM204" s="81">
        <f t="shared" si="14"/>
        <v>0</v>
      </c>
      <c r="BN204" s="81">
        <f t="shared" si="15"/>
        <v>0</v>
      </c>
      <c r="BO204" s="81">
        <f t="shared" si="16"/>
        <v>0</v>
      </c>
      <c r="BP204" s="81">
        <f t="shared" si="17"/>
        <v>0</v>
      </c>
    </row>
    <row r="205" spans="1:68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80"/>
      <c r="P205" s="376" t="s">
        <v>40</v>
      </c>
      <c r="Q205" s="377"/>
      <c r="R205" s="377"/>
      <c r="S205" s="377"/>
      <c r="T205" s="377"/>
      <c r="U205" s="377"/>
      <c r="V205" s="378"/>
      <c r="W205" s="42" t="s">
        <v>39</v>
      </c>
      <c r="X205" s="43">
        <f>IFERROR(SUM(X199:X204),"0")</f>
        <v>0</v>
      </c>
      <c r="Y205" s="43">
        <f>IFERROR(SUM(Y199:Y204),"0")</f>
        <v>0</v>
      </c>
      <c r="Z205" s="43">
        <f>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80"/>
      <c r="P206" s="376" t="s">
        <v>40</v>
      </c>
      <c r="Q206" s="377"/>
      <c r="R206" s="377"/>
      <c r="S206" s="377"/>
      <c r="T206" s="377"/>
      <c r="U206" s="377"/>
      <c r="V206" s="378"/>
      <c r="W206" s="42" t="s">
        <v>0</v>
      </c>
      <c r="X206" s="43">
        <f>IFERROR(SUMPRODUCT(X199:X204*H199:H204),"0")</f>
        <v>0</v>
      </c>
      <c r="Y206" s="43">
        <f>IFERROR(SUMPRODUCT(Y199:Y204*H199:H204),"0")</f>
        <v>0</v>
      </c>
      <c r="Z206" s="42"/>
      <c r="AA206" s="67"/>
      <c r="AB206" s="67"/>
      <c r="AC206" s="67"/>
    </row>
    <row r="207" spans="1:68" ht="16.5" customHeight="1" x14ac:dyDescent="0.25">
      <c r="A207" s="370" t="s">
        <v>319</v>
      </c>
      <c r="B207" s="370"/>
      <c r="C207" s="370"/>
      <c r="D207" s="370"/>
      <c r="E207" s="370"/>
      <c r="F207" s="370"/>
      <c r="G207" s="370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0"/>
      <c r="S207" s="370"/>
      <c r="T207" s="370"/>
      <c r="U207" s="370"/>
      <c r="V207" s="370"/>
      <c r="W207" s="370"/>
      <c r="X207" s="370"/>
      <c r="Y207" s="370"/>
      <c r="Z207" s="370"/>
      <c r="AA207" s="65"/>
      <c r="AB207" s="65"/>
      <c r="AC207" s="82"/>
    </row>
    <row r="208" spans="1:68" ht="14.25" customHeight="1" x14ac:dyDescent="0.25">
      <c r="A208" s="371" t="s">
        <v>82</v>
      </c>
      <c r="B208" s="371"/>
      <c r="C208" s="371"/>
      <c r="D208" s="371"/>
      <c r="E208" s="371"/>
      <c r="F208" s="371"/>
      <c r="G208" s="371"/>
      <c r="H208" s="371"/>
      <c r="I208" s="371"/>
      <c r="J208" s="371"/>
      <c r="K208" s="371"/>
      <c r="L208" s="371"/>
      <c r="M208" s="371"/>
      <c r="N208" s="371"/>
      <c r="O208" s="371"/>
      <c r="P208" s="371"/>
      <c r="Q208" s="371"/>
      <c r="R208" s="371"/>
      <c r="S208" s="371"/>
      <c r="T208" s="371"/>
      <c r="U208" s="371"/>
      <c r="V208" s="371"/>
      <c r="W208" s="371"/>
      <c r="X208" s="371"/>
      <c r="Y208" s="371"/>
      <c r="Z208" s="371"/>
      <c r="AA208" s="66"/>
      <c r="AB208" s="66"/>
      <c r="AC208" s="83"/>
    </row>
    <row r="209" spans="1:68" ht="27" customHeight="1" x14ac:dyDescent="0.25">
      <c r="A209" s="63" t="s">
        <v>320</v>
      </c>
      <c r="B209" s="63" t="s">
        <v>321</v>
      </c>
      <c r="C209" s="36">
        <v>4301070917</v>
      </c>
      <c r="D209" s="372">
        <v>4607111035912</v>
      </c>
      <c r="E209" s="372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74"/>
      <c r="R209" s="374"/>
      <c r="S209" s="374"/>
      <c r="T209" s="375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23" t="s">
        <v>322</v>
      </c>
      <c r="AG209" s="81"/>
      <c r="AJ209" s="87" t="s">
        <v>89</v>
      </c>
      <c r="AK209" s="87">
        <v>1</v>
      </c>
      <c r="BB209" s="22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323</v>
      </c>
      <c r="B210" s="63" t="s">
        <v>324</v>
      </c>
      <c r="C210" s="36">
        <v>4301070920</v>
      </c>
      <c r="D210" s="372">
        <v>4607111035929</v>
      </c>
      <c r="E210" s="372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87</v>
      </c>
      <c r="L210" s="37" t="s">
        <v>118</v>
      </c>
      <c r="M210" s="38" t="s">
        <v>86</v>
      </c>
      <c r="N210" s="38"/>
      <c r="O210" s="37">
        <v>180</v>
      </c>
      <c r="P210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74"/>
      <c r="R210" s="374"/>
      <c r="S210" s="374"/>
      <c r="T210" s="375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322</v>
      </c>
      <c r="AG210" s="81"/>
      <c r="AJ210" s="87" t="s">
        <v>119</v>
      </c>
      <c r="AK210" s="87">
        <v>12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325</v>
      </c>
      <c r="B211" s="63" t="s">
        <v>326</v>
      </c>
      <c r="C211" s="36">
        <v>4301070915</v>
      </c>
      <c r="D211" s="372">
        <v>4607111035882</v>
      </c>
      <c r="E211" s="372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74"/>
      <c r="R211" s="374"/>
      <c r="S211" s="374"/>
      <c r="T211" s="37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327</v>
      </c>
      <c r="AG211" s="81"/>
      <c r="AJ211" s="87" t="s">
        <v>89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328</v>
      </c>
      <c r="B212" s="63" t="s">
        <v>329</v>
      </c>
      <c r="C212" s="36">
        <v>4301070921</v>
      </c>
      <c r="D212" s="372">
        <v>4607111035905</v>
      </c>
      <c r="E212" s="372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74"/>
      <c r="R212" s="374"/>
      <c r="S212" s="374"/>
      <c r="T212" s="37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327</v>
      </c>
      <c r="AG212" s="81"/>
      <c r="AJ212" s="87" t="s">
        <v>89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80"/>
      <c r="P213" s="376" t="s">
        <v>40</v>
      </c>
      <c r="Q213" s="377"/>
      <c r="R213" s="377"/>
      <c r="S213" s="377"/>
      <c r="T213" s="377"/>
      <c r="U213" s="377"/>
      <c r="V213" s="378"/>
      <c r="W213" s="42" t="s">
        <v>39</v>
      </c>
      <c r="X213" s="43">
        <f>IFERROR(SUM(X209:X212),"0")</f>
        <v>0</v>
      </c>
      <c r="Y213" s="43">
        <f>IFERROR(SUM(Y209:Y212),"0")</f>
        <v>0</v>
      </c>
      <c r="Z213" s="43">
        <f>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79"/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80"/>
      <c r="P214" s="376" t="s">
        <v>40</v>
      </c>
      <c r="Q214" s="377"/>
      <c r="R214" s="377"/>
      <c r="S214" s="377"/>
      <c r="T214" s="377"/>
      <c r="U214" s="377"/>
      <c r="V214" s="378"/>
      <c r="W214" s="42" t="s">
        <v>0</v>
      </c>
      <c r="X214" s="43">
        <f>IFERROR(SUMPRODUCT(X209:X212*H209:H212),"0")</f>
        <v>0</v>
      </c>
      <c r="Y214" s="43">
        <f>IFERROR(SUMPRODUCT(Y209:Y212*H209:H212),"0")</f>
        <v>0</v>
      </c>
      <c r="Z214" s="42"/>
      <c r="AA214" s="67"/>
      <c r="AB214" s="67"/>
      <c r="AC214" s="67"/>
    </row>
    <row r="215" spans="1:68" ht="16.5" customHeight="1" x14ac:dyDescent="0.25">
      <c r="A215" s="370" t="s">
        <v>330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70"/>
      <c r="AA215" s="65"/>
      <c r="AB215" s="65"/>
      <c r="AC215" s="82"/>
    </row>
    <row r="216" spans="1:68" ht="14.25" customHeight="1" x14ac:dyDescent="0.25">
      <c r="A216" s="371" t="s">
        <v>82</v>
      </c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1"/>
      <c r="N216" s="371"/>
      <c r="O216" s="371"/>
      <c r="P216" s="371"/>
      <c r="Q216" s="371"/>
      <c r="R216" s="371"/>
      <c r="S216" s="371"/>
      <c r="T216" s="371"/>
      <c r="U216" s="371"/>
      <c r="V216" s="371"/>
      <c r="W216" s="371"/>
      <c r="X216" s="371"/>
      <c r="Y216" s="371"/>
      <c r="Z216" s="371"/>
      <c r="AA216" s="66"/>
      <c r="AB216" s="66"/>
      <c r="AC216" s="83"/>
    </row>
    <row r="217" spans="1:68" ht="27" customHeight="1" x14ac:dyDescent="0.25">
      <c r="A217" s="63" t="s">
        <v>331</v>
      </c>
      <c r="B217" s="63" t="s">
        <v>332</v>
      </c>
      <c r="C217" s="36">
        <v>4301071097</v>
      </c>
      <c r="D217" s="372">
        <v>4620207491096</v>
      </c>
      <c r="E217" s="372"/>
      <c r="F217" s="62">
        <v>1</v>
      </c>
      <c r="G217" s="37">
        <v>5</v>
      </c>
      <c r="H217" s="62">
        <v>5</v>
      </c>
      <c r="I217" s="62">
        <v>5.23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51" t="s">
        <v>333</v>
      </c>
      <c r="Q217" s="374"/>
      <c r="R217" s="374"/>
      <c r="S217" s="374"/>
      <c r="T217" s="37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334</v>
      </c>
      <c r="AG217" s="81"/>
      <c r="AJ217" s="87" t="s">
        <v>89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80"/>
      <c r="P218" s="376" t="s">
        <v>40</v>
      </c>
      <c r="Q218" s="377"/>
      <c r="R218" s="377"/>
      <c r="S218" s="377"/>
      <c r="T218" s="377"/>
      <c r="U218" s="377"/>
      <c r="V218" s="378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80"/>
      <c r="P219" s="376" t="s">
        <v>40</v>
      </c>
      <c r="Q219" s="377"/>
      <c r="R219" s="377"/>
      <c r="S219" s="377"/>
      <c r="T219" s="377"/>
      <c r="U219" s="377"/>
      <c r="V219" s="378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6.5" customHeight="1" x14ac:dyDescent="0.25">
      <c r="A220" s="370" t="s">
        <v>335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70"/>
      <c r="AA220" s="65"/>
      <c r="AB220" s="65"/>
      <c r="AC220" s="82"/>
    </row>
    <row r="221" spans="1:68" ht="14.25" customHeight="1" x14ac:dyDescent="0.25">
      <c r="A221" s="371" t="s">
        <v>82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371"/>
      <c r="Y221" s="371"/>
      <c r="Z221" s="371"/>
      <c r="AA221" s="66"/>
      <c r="AB221" s="66"/>
      <c r="AC221" s="83"/>
    </row>
    <row r="222" spans="1:68" ht="27" customHeight="1" x14ac:dyDescent="0.25">
      <c r="A222" s="63" t="s">
        <v>336</v>
      </c>
      <c r="B222" s="63" t="s">
        <v>337</v>
      </c>
      <c r="C222" s="36">
        <v>4301071093</v>
      </c>
      <c r="D222" s="372">
        <v>4620207490709</v>
      </c>
      <c r="E222" s="372"/>
      <c r="F222" s="62">
        <v>0.65</v>
      </c>
      <c r="G222" s="37">
        <v>8</v>
      </c>
      <c r="H222" s="62">
        <v>5.2</v>
      </c>
      <c r="I222" s="62">
        <v>5.47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74"/>
      <c r="R222" s="374"/>
      <c r="S222" s="374"/>
      <c r="T222" s="37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3" t="s">
        <v>338</v>
      </c>
      <c r="AG222" s="81"/>
      <c r="AJ222" s="87" t="s">
        <v>89</v>
      </c>
      <c r="AK222" s="87">
        <v>1</v>
      </c>
      <c r="BB222" s="23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80"/>
      <c r="P223" s="376" t="s">
        <v>40</v>
      </c>
      <c r="Q223" s="377"/>
      <c r="R223" s="377"/>
      <c r="S223" s="377"/>
      <c r="T223" s="377"/>
      <c r="U223" s="377"/>
      <c r="V223" s="378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80"/>
      <c r="P224" s="376" t="s">
        <v>40</v>
      </c>
      <c r="Q224" s="377"/>
      <c r="R224" s="377"/>
      <c r="S224" s="377"/>
      <c r="T224" s="377"/>
      <c r="U224" s="377"/>
      <c r="V224" s="378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4.25" customHeight="1" x14ac:dyDescent="0.25">
      <c r="A225" s="371" t="s">
        <v>141</v>
      </c>
      <c r="B225" s="371"/>
      <c r="C225" s="371"/>
      <c r="D225" s="371"/>
      <c r="E225" s="371"/>
      <c r="F225" s="371"/>
      <c r="G225" s="371"/>
      <c r="H225" s="371"/>
      <c r="I225" s="371"/>
      <c r="J225" s="371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  <c r="X225" s="371"/>
      <c r="Y225" s="371"/>
      <c r="Z225" s="371"/>
      <c r="AA225" s="66"/>
      <c r="AB225" s="66"/>
      <c r="AC225" s="83"/>
    </row>
    <row r="226" spans="1:68" ht="27" customHeight="1" x14ac:dyDescent="0.25">
      <c r="A226" s="63" t="s">
        <v>339</v>
      </c>
      <c r="B226" s="63" t="s">
        <v>340</v>
      </c>
      <c r="C226" s="36">
        <v>4301135692</v>
      </c>
      <c r="D226" s="372">
        <v>4620207490570</v>
      </c>
      <c r="E226" s="372"/>
      <c r="F226" s="62">
        <v>0.2</v>
      </c>
      <c r="G226" s="37">
        <v>12</v>
      </c>
      <c r="H226" s="62">
        <v>2.4</v>
      </c>
      <c r="I226" s="62">
        <v>3.1036000000000001</v>
      </c>
      <c r="J226" s="37">
        <v>70</v>
      </c>
      <c r="K226" s="37" t="s">
        <v>96</v>
      </c>
      <c r="L226" s="37" t="s">
        <v>88</v>
      </c>
      <c r="M226" s="38" t="s">
        <v>86</v>
      </c>
      <c r="N226" s="38"/>
      <c r="O226" s="37">
        <v>180</v>
      </c>
      <c r="P226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74"/>
      <c r="R226" s="374"/>
      <c r="S226" s="374"/>
      <c r="T226" s="375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IFERROR(IF(X226="","",X226*0.01788),"")</f>
        <v>0</v>
      </c>
      <c r="AA226" s="68" t="s">
        <v>46</v>
      </c>
      <c r="AB226" s="69" t="s">
        <v>46</v>
      </c>
      <c r="AC226" s="235" t="s">
        <v>341</v>
      </c>
      <c r="AG226" s="81"/>
      <c r="AJ226" s="87" t="s">
        <v>89</v>
      </c>
      <c r="AK226" s="87">
        <v>1</v>
      </c>
      <c r="BB226" s="236" t="s">
        <v>95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342</v>
      </c>
      <c r="B227" s="63" t="s">
        <v>343</v>
      </c>
      <c r="C227" s="36">
        <v>4301135691</v>
      </c>
      <c r="D227" s="372">
        <v>4620207490549</v>
      </c>
      <c r="E227" s="372"/>
      <c r="F227" s="62">
        <v>0.2</v>
      </c>
      <c r="G227" s="37">
        <v>12</v>
      </c>
      <c r="H227" s="62">
        <v>2.4</v>
      </c>
      <c r="I227" s="62">
        <v>3.1036000000000001</v>
      </c>
      <c r="J227" s="37">
        <v>70</v>
      </c>
      <c r="K227" s="37" t="s">
        <v>96</v>
      </c>
      <c r="L227" s="37" t="s">
        <v>88</v>
      </c>
      <c r="M227" s="38" t="s">
        <v>86</v>
      </c>
      <c r="N227" s="38"/>
      <c r="O227" s="37">
        <v>180</v>
      </c>
      <c r="P227" s="45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74"/>
      <c r="R227" s="374"/>
      <c r="S227" s="374"/>
      <c r="T227" s="37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IFERROR(IF(X227="","",X227*0.01788),"")</f>
        <v>0</v>
      </c>
      <c r="AA227" s="68" t="s">
        <v>46</v>
      </c>
      <c r="AB227" s="69" t="s">
        <v>46</v>
      </c>
      <c r="AC227" s="237" t="s">
        <v>341</v>
      </c>
      <c r="AG227" s="81"/>
      <c r="AJ227" s="87" t="s">
        <v>89</v>
      </c>
      <c r="AK227" s="87">
        <v>1</v>
      </c>
      <c r="BB227" s="238" t="s">
        <v>95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344</v>
      </c>
      <c r="B228" s="63" t="s">
        <v>345</v>
      </c>
      <c r="C228" s="36">
        <v>4301135694</v>
      </c>
      <c r="D228" s="372">
        <v>4620207490501</v>
      </c>
      <c r="E228" s="372"/>
      <c r="F228" s="62">
        <v>0.2</v>
      </c>
      <c r="G228" s="37">
        <v>12</v>
      </c>
      <c r="H228" s="62">
        <v>2.4</v>
      </c>
      <c r="I228" s="62">
        <v>3.1036000000000001</v>
      </c>
      <c r="J228" s="37">
        <v>70</v>
      </c>
      <c r="K228" s="37" t="s">
        <v>96</v>
      </c>
      <c r="L228" s="37" t="s">
        <v>88</v>
      </c>
      <c r="M228" s="38" t="s">
        <v>86</v>
      </c>
      <c r="N228" s="38"/>
      <c r="O228" s="37">
        <v>180</v>
      </c>
      <c r="P228" s="45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74"/>
      <c r="R228" s="374"/>
      <c r="S228" s="374"/>
      <c r="T228" s="375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IFERROR(IF(X228="","",X228*0.01788),"")</f>
        <v>0</v>
      </c>
      <c r="AA228" s="68" t="s">
        <v>46</v>
      </c>
      <c r="AB228" s="69" t="s">
        <v>46</v>
      </c>
      <c r="AC228" s="239" t="s">
        <v>341</v>
      </c>
      <c r="AG228" s="81"/>
      <c r="AJ228" s="87" t="s">
        <v>89</v>
      </c>
      <c r="AK228" s="87">
        <v>1</v>
      </c>
      <c r="BB228" s="240" t="s">
        <v>95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80"/>
      <c r="P229" s="376" t="s">
        <v>40</v>
      </c>
      <c r="Q229" s="377"/>
      <c r="R229" s="377"/>
      <c r="S229" s="377"/>
      <c r="T229" s="377"/>
      <c r="U229" s="377"/>
      <c r="V229" s="378"/>
      <c r="W229" s="42" t="s">
        <v>39</v>
      </c>
      <c r="X229" s="43">
        <f>IFERROR(SUM(X226:X228),"0")</f>
        <v>0</v>
      </c>
      <c r="Y229" s="43">
        <f>IFERROR(SUM(Y226:Y228),"0")</f>
        <v>0</v>
      </c>
      <c r="Z229" s="43">
        <f>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379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80"/>
      <c r="P230" s="376" t="s">
        <v>40</v>
      </c>
      <c r="Q230" s="377"/>
      <c r="R230" s="377"/>
      <c r="S230" s="377"/>
      <c r="T230" s="377"/>
      <c r="U230" s="377"/>
      <c r="V230" s="378"/>
      <c r="W230" s="42" t="s">
        <v>0</v>
      </c>
      <c r="X230" s="43">
        <f>IFERROR(SUMPRODUCT(X226:X228*H226:H228),"0")</f>
        <v>0</v>
      </c>
      <c r="Y230" s="43">
        <f>IFERROR(SUMPRODUCT(Y226:Y228*H226:H228),"0")</f>
        <v>0</v>
      </c>
      <c r="Z230" s="42"/>
      <c r="AA230" s="67"/>
      <c r="AB230" s="67"/>
      <c r="AC230" s="67"/>
    </row>
    <row r="231" spans="1:68" ht="16.5" customHeight="1" x14ac:dyDescent="0.25">
      <c r="A231" s="370" t="s">
        <v>346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70"/>
      <c r="AA231" s="65"/>
      <c r="AB231" s="65"/>
      <c r="AC231" s="82"/>
    </row>
    <row r="232" spans="1:68" ht="14.25" customHeight="1" x14ac:dyDescent="0.25">
      <c r="A232" s="371" t="s">
        <v>82</v>
      </c>
      <c r="B232" s="371"/>
      <c r="C232" s="371"/>
      <c r="D232" s="371"/>
      <c r="E232" s="371"/>
      <c r="F232" s="371"/>
      <c r="G232" s="371"/>
      <c r="H232" s="371"/>
      <c r="I232" s="371"/>
      <c r="J232" s="371"/>
      <c r="K232" s="371"/>
      <c r="L232" s="371"/>
      <c r="M232" s="371"/>
      <c r="N232" s="371"/>
      <c r="O232" s="371"/>
      <c r="P232" s="371"/>
      <c r="Q232" s="371"/>
      <c r="R232" s="371"/>
      <c r="S232" s="371"/>
      <c r="T232" s="371"/>
      <c r="U232" s="371"/>
      <c r="V232" s="371"/>
      <c r="W232" s="371"/>
      <c r="X232" s="371"/>
      <c r="Y232" s="371"/>
      <c r="Z232" s="371"/>
      <c r="AA232" s="66"/>
      <c r="AB232" s="66"/>
      <c r="AC232" s="83"/>
    </row>
    <row r="233" spans="1:68" ht="16.5" customHeight="1" x14ac:dyDescent="0.25">
      <c r="A233" s="63" t="s">
        <v>347</v>
      </c>
      <c r="B233" s="63" t="s">
        <v>348</v>
      </c>
      <c r="C233" s="36">
        <v>4301071063</v>
      </c>
      <c r="D233" s="372">
        <v>4607111039019</v>
      </c>
      <c r="E233" s="372"/>
      <c r="F233" s="62">
        <v>0.43</v>
      </c>
      <c r="G233" s="37">
        <v>16</v>
      </c>
      <c r="H233" s="62">
        <v>6.88</v>
      </c>
      <c r="I233" s="62">
        <v>7.2060000000000004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5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74"/>
      <c r="R233" s="374"/>
      <c r="S233" s="374"/>
      <c r="T233" s="37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41" t="s">
        <v>349</v>
      </c>
      <c r="AG233" s="81"/>
      <c r="AJ233" s="87" t="s">
        <v>89</v>
      </c>
      <c r="AK233" s="87">
        <v>1</v>
      </c>
      <c r="BB233" s="242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16.5" customHeight="1" x14ac:dyDescent="0.25">
      <c r="A234" s="63" t="s">
        <v>350</v>
      </c>
      <c r="B234" s="63" t="s">
        <v>351</v>
      </c>
      <c r="C234" s="36">
        <v>4301071000</v>
      </c>
      <c r="D234" s="372">
        <v>4607111038708</v>
      </c>
      <c r="E234" s="372"/>
      <c r="F234" s="62">
        <v>0.8</v>
      </c>
      <c r="G234" s="37">
        <v>8</v>
      </c>
      <c r="H234" s="62">
        <v>6.4</v>
      </c>
      <c r="I234" s="62">
        <v>6.67</v>
      </c>
      <c r="J234" s="37">
        <v>84</v>
      </c>
      <c r="K234" s="37" t="s">
        <v>87</v>
      </c>
      <c r="L234" s="37" t="s">
        <v>118</v>
      </c>
      <c r="M234" s="38" t="s">
        <v>86</v>
      </c>
      <c r="N234" s="38"/>
      <c r="O234" s="37">
        <v>180</v>
      </c>
      <c r="P234" s="4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74"/>
      <c r="R234" s="374"/>
      <c r="S234" s="374"/>
      <c r="T234" s="37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3" t="s">
        <v>349</v>
      </c>
      <c r="AG234" s="81"/>
      <c r="AJ234" s="87" t="s">
        <v>119</v>
      </c>
      <c r="AK234" s="87">
        <v>12</v>
      </c>
      <c r="BB234" s="244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80"/>
      <c r="P235" s="376" t="s">
        <v>40</v>
      </c>
      <c r="Q235" s="377"/>
      <c r="R235" s="377"/>
      <c r="S235" s="377"/>
      <c r="T235" s="377"/>
      <c r="U235" s="377"/>
      <c r="V235" s="378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379"/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80"/>
      <c r="P236" s="376" t="s">
        <v>40</v>
      </c>
      <c r="Q236" s="377"/>
      <c r="R236" s="377"/>
      <c r="S236" s="377"/>
      <c r="T236" s="377"/>
      <c r="U236" s="377"/>
      <c r="V236" s="378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27.75" customHeight="1" x14ac:dyDescent="0.2">
      <c r="A237" s="369" t="s">
        <v>352</v>
      </c>
      <c r="B237" s="369"/>
      <c r="C237" s="369"/>
      <c r="D237" s="369"/>
      <c r="E237" s="369"/>
      <c r="F237" s="369"/>
      <c r="G237" s="369"/>
      <c r="H237" s="369"/>
      <c r="I237" s="369"/>
      <c r="J237" s="369"/>
      <c r="K237" s="369"/>
      <c r="L237" s="369"/>
      <c r="M237" s="369"/>
      <c r="N237" s="369"/>
      <c r="O237" s="369"/>
      <c r="P237" s="369"/>
      <c r="Q237" s="369"/>
      <c r="R237" s="369"/>
      <c r="S237" s="369"/>
      <c r="T237" s="369"/>
      <c r="U237" s="369"/>
      <c r="V237" s="369"/>
      <c r="W237" s="369"/>
      <c r="X237" s="369"/>
      <c r="Y237" s="369"/>
      <c r="Z237" s="369"/>
      <c r="AA237" s="54"/>
      <c r="AB237" s="54"/>
      <c r="AC237" s="54"/>
    </row>
    <row r="238" spans="1:68" ht="16.5" customHeight="1" x14ac:dyDescent="0.25">
      <c r="A238" s="370" t="s">
        <v>353</v>
      </c>
      <c r="B238" s="370"/>
      <c r="C238" s="370"/>
      <c r="D238" s="370"/>
      <c r="E238" s="370"/>
      <c r="F238" s="370"/>
      <c r="G238" s="370"/>
      <c r="H238" s="370"/>
      <c r="I238" s="370"/>
      <c r="J238" s="370"/>
      <c r="K238" s="370"/>
      <c r="L238" s="370"/>
      <c r="M238" s="370"/>
      <c r="N238" s="370"/>
      <c r="O238" s="370"/>
      <c r="P238" s="370"/>
      <c r="Q238" s="370"/>
      <c r="R238" s="370"/>
      <c r="S238" s="370"/>
      <c r="T238" s="370"/>
      <c r="U238" s="370"/>
      <c r="V238" s="370"/>
      <c r="W238" s="370"/>
      <c r="X238" s="370"/>
      <c r="Y238" s="370"/>
      <c r="Z238" s="370"/>
      <c r="AA238" s="65"/>
      <c r="AB238" s="65"/>
      <c r="AC238" s="82"/>
    </row>
    <row r="239" spans="1:68" ht="14.25" customHeight="1" x14ac:dyDescent="0.25">
      <c r="A239" s="371" t="s">
        <v>82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66"/>
      <c r="AB239" s="66"/>
      <c r="AC239" s="83"/>
    </row>
    <row r="240" spans="1:68" ht="27" customHeight="1" x14ac:dyDescent="0.25">
      <c r="A240" s="63" t="s">
        <v>354</v>
      </c>
      <c r="B240" s="63" t="s">
        <v>355</v>
      </c>
      <c r="C240" s="36">
        <v>4301071036</v>
      </c>
      <c r="D240" s="372">
        <v>4607111036162</v>
      </c>
      <c r="E240" s="372"/>
      <c r="F240" s="62">
        <v>0.8</v>
      </c>
      <c r="G240" s="37">
        <v>8</v>
      </c>
      <c r="H240" s="62">
        <v>6.4</v>
      </c>
      <c r="I240" s="62">
        <v>6.6811999999999996</v>
      </c>
      <c r="J240" s="37">
        <v>84</v>
      </c>
      <c r="K240" s="37" t="s">
        <v>87</v>
      </c>
      <c r="L240" s="37" t="s">
        <v>88</v>
      </c>
      <c r="M240" s="38" t="s">
        <v>86</v>
      </c>
      <c r="N240" s="38"/>
      <c r="O240" s="37">
        <v>90</v>
      </c>
      <c r="P240" s="45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74"/>
      <c r="R240" s="374"/>
      <c r="S240" s="374"/>
      <c r="T240" s="37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5" t="s">
        <v>356</v>
      </c>
      <c r="AG240" s="81"/>
      <c r="AJ240" s="87" t="s">
        <v>89</v>
      </c>
      <c r="AK240" s="87">
        <v>1</v>
      </c>
      <c r="BB240" s="246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80"/>
      <c r="P241" s="376" t="s">
        <v>40</v>
      </c>
      <c r="Q241" s="377"/>
      <c r="R241" s="377"/>
      <c r="S241" s="377"/>
      <c r="T241" s="377"/>
      <c r="U241" s="377"/>
      <c r="V241" s="37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79"/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80"/>
      <c r="P242" s="376" t="s">
        <v>40</v>
      </c>
      <c r="Q242" s="377"/>
      <c r="R242" s="377"/>
      <c r="S242" s="377"/>
      <c r="T242" s="377"/>
      <c r="U242" s="377"/>
      <c r="V242" s="37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69" t="s">
        <v>357</v>
      </c>
      <c r="B243" s="369"/>
      <c r="C243" s="369"/>
      <c r="D243" s="369"/>
      <c r="E243" s="369"/>
      <c r="F243" s="369"/>
      <c r="G243" s="369"/>
      <c r="H243" s="369"/>
      <c r="I243" s="369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54"/>
      <c r="AB243" s="54"/>
      <c r="AC243" s="54"/>
    </row>
    <row r="244" spans="1:68" ht="16.5" customHeight="1" x14ac:dyDescent="0.25">
      <c r="A244" s="370" t="s">
        <v>358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65"/>
      <c r="AB244" s="65"/>
      <c r="AC244" s="82"/>
    </row>
    <row r="245" spans="1:68" ht="14.25" customHeight="1" x14ac:dyDescent="0.25">
      <c r="A245" s="371" t="s">
        <v>82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66"/>
      <c r="AB245" s="66"/>
      <c r="AC245" s="83"/>
    </row>
    <row r="246" spans="1:68" ht="27" customHeight="1" x14ac:dyDescent="0.25">
      <c r="A246" s="63" t="s">
        <v>359</v>
      </c>
      <c r="B246" s="63" t="s">
        <v>360</v>
      </c>
      <c r="C246" s="36">
        <v>4301071029</v>
      </c>
      <c r="D246" s="372">
        <v>4607111035899</v>
      </c>
      <c r="E246" s="372"/>
      <c r="F246" s="62">
        <v>1</v>
      </c>
      <c r="G246" s="37">
        <v>5</v>
      </c>
      <c r="H246" s="62">
        <v>5</v>
      </c>
      <c r="I246" s="62">
        <v>5.2619999999999996</v>
      </c>
      <c r="J246" s="37">
        <v>84</v>
      </c>
      <c r="K246" s="37" t="s">
        <v>87</v>
      </c>
      <c r="L246" s="37" t="s">
        <v>113</v>
      </c>
      <c r="M246" s="38" t="s">
        <v>86</v>
      </c>
      <c r="N246" s="38"/>
      <c r="O246" s="37">
        <v>180</v>
      </c>
      <c r="P246" s="4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74"/>
      <c r="R246" s="374"/>
      <c r="S246" s="374"/>
      <c r="T246" s="37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47" t="s">
        <v>263</v>
      </c>
      <c r="AG246" s="81"/>
      <c r="AJ246" s="87" t="s">
        <v>114</v>
      </c>
      <c r="AK246" s="87">
        <v>84</v>
      </c>
      <c r="BB246" s="24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80"/>
      <c r="P247" s="376" t="s">
        <v>40</v>
      </c>
      <c r="Q247" s="377"/>
      <c r="R247" s="377"/>
      <c r="S247" s="377"/>
      <c r="T247" s="377"/>
      <c r="U247" s="377"/>
      <c r="V247" s="378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79"/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80"/>
      <c r="P248" s="376" t="s">
        <v>40</v>
      </c>
      <c r="Q248" s="377"/>
      <c r="R248" s="377"/>
      <c r="S248" s="377"/>
      <c r="T248" s="377"/>
      <c r="U248" s="377"/>
      <c r="V248" s="378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69" t="s">
        <v>361</v>
      </c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54"/>
      <c r="AB249" s="54"/>
      <c r="AC249" s="54"/>
    </row>
    <row r="250" spans="1:68" ht="16.5" customHeight="1" x14ac:dyDescent="0.25">
      <c r="A250" s="370" t="s">
        <v>362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65"/>
      <c r="AB250" s="65"/>
      <c r="AC250" s="82"/>
    </row>
    <row r="251" spans="1:68" ht="14.25" customHeight="1" x14ac:dyDescent="0.25">
      <c r="A251" s="371" t="s">
        <v>363</v>
      </c>
      <c r="B251" s="371"/>
      <c r="C251" s="371"/>
      <c r="D251" s="371"/>
      <c r="E251" s="371"/>
      <c r="F251" s="371"/>
      <c r="G251" s="371"/>
      <c r="H251" s="371"/>
      <c r="I251" s="371"/>
      <c r="J251" s="371"/>
      <c r="K251" s="371"/>
      <c r="L251" s="371"/>
      <c r="M251" s="371"/>
      <c r="N251" s="371"/>
      <c r="O251" s="371"/>
      <c r="P251" s="371"/>
      <c r="Q251" s="371"/>
      <c r="R251" s="371"/>
      <c r="S251" s="371"/>
      <c r="T251" s="371"/>
      <c r="U251" s="371"/>
      <c r="V251" s="371"/>
      <c r="W251" s="371"/>
      <c r="X251" s="371"/>
      <c r="Y251" s="371"/>
      <c r="Z251" s="371"/>
      <c r="AA251" s="66"/>
      <c r="AB251" s="66"/>
      <c r="AC251" s="83"/>
    </row>
    <row r="252" spans="1:68" ht="27" customHeight="1" x14ac:dyDescent="0.25">
      <c r="A252" s="63" t="s">
        <v>364</v>
      </c>
      <c r="B252" s="63" t="s">
        <v>365</v>
      </c>
      <c r="C252" s="36">
        <v>4301133004</v>
      </c>
      <c r="D252" s="372">
        <v>4607111039774</v>
      </c>
      <c r="E252" s="372"/>
      <c r="F252" s="62">
        <v>0.25</v>
      </c>
      <c r="G252" s="37">
        <v>12</v>
      </c>
      <c r="H252" s="62">
        <v>3</v>
      </c>
      <c r="I252" s="62">
        <v>3.22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46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74"/>
      <c r="R252" s="374"/>
      <c r="S252" s="374"/>
      <c r="T252" s="37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49" t="s">
        <v>366</v>
      </c>
      <c r="AG252" s="81"/>
      <c r="AJ252" s="87" t="s">
        <v>89</v>
      </c>
      <c r="AK252" s="87">
        <v>1</v>
      </c>
      <c r="BB252" s="25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80"/>
      <c r="P253" s="376" t="s">
        <v>40</v>
      </c>
      <c r="Q253" s="377"/>
      <c r="R253" s="377"/>
      <c r="S253" s="377"/>
      <c r="T253" s="377"/>
      <c r="U253" s="377"/>
      <c r="V253" s="378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79"/>
      <c r="B254" s="379"/>
      <c r="C254" s="379"/>
      <c r="D254" s="379"/>
      <c r="E254" s="379"/>
      <c r="F254" s="379"/>
      <c r="G254" s="379"/>
      <c r="H254" s="379"/>
      <c r="I254" s="379"/>
      <c r="J254" s="379"/>
      <c r="K254" s="379"/>
      <c r="L254" s="379"/>
      <c r="M254" s="379"/>
      <c r="N254" s="379"/>
      <c r="O254" s="380"/>
      <c r="P254" s="376" t="s">
        <v>40</v>
      </c>
      <c r="Q254" s="377"/>
      <c r="R254" s="377"/>
      <c r="S254" s="377"/>
      <c r="T254" s="377"/>
      <c r="U254" s="377"/>
      <c r="V254" s="378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14.25" customHeight="1" x14ac:dyDescent="0.25">
      <c r="A255" s="371" t="s">
        <v>141</v>
      </c>
      <c r="B255" s="371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66"/>
      <c r="AB255" s="66"/>
      <c r="AC255" s="83"/>
    </row>
    <row r="256" spans="1:68" ht="37.5" customHeight="1" x14ac:dyDescent="0.25">
      <c r="A256" s="63" t="s">
        <v>367</v>
      </c>
      <c r="B256" s="63" t="s">
        <v>368</v>
      </c>
      <c r="C256" s="36">
        <v>4301135400</v>
      </c>
      <c r="D256" s="372">
        <v>4607111039361</v>
      </c>
      <c r="E256" s="372"/>
      <c r="F256" s="62">
        <v>0.25</v>
      </c>
      <c r="G256" s="37">
        <v>12</v>
      </c>
      <c r="H256" s="62">
        <v>3</v>
      </c>
      <c r="I256" s="62">
        <v>3.7035999999999998</v>
      </c>
      <c r="J256" s="37">
        <v>70</v>
      </c>
      <c r="K256" s="37" t="s">
        <v>96</v>
      </c>
      <c r="L256" s="37" t="s">
        <v>88</v>
      </c>
      <c r="M256" s="38" t="s">
        <v>86</v>
      </c>
      <c r="N256" s="38"/>
      <c r="O256" s="37">
        <v>180</v>
      </c>
      <c r="P256" s="46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74"/>
      <c r="R256" s="374"/>
      <c r="S256" s="374"/>
      <c r="T256" s="375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IFERROR(IF(X256="","",X256*0.01788),"")</f>
        <v>0</v>
      </c>
      <c r="AA256" s="68" t="s">
        <v>46</v>
      </c>
      <c r="AB256" s="69" t="s">
        <v>46</v>
      </c>
      <c r="AC256" s="251" t="s">
        <v>366</v>
      </c>
      <c r="AG256" s="81"/>
      <c r="AJ256" s="87" t="s">
        <v>89</v>
      </c>
      <c r="AK256" s="87">
        <v>1</v>
      </c>
      <c r="BB256" s="252" t="s">
        <v>95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80"/>
      <c r="P257" s="376" t="s">
        <v>40</v>
      </c>
      <c r="Q257" s="377"/>
      <c r="R257" s="377"/>
      <c r="S257" s="377"/>
      <c r="T257" s="377"/>
      <c r="U257" s="377"/>
      <c r="V257" s="378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80"/>
      <c r="P258" s="376" t="s">
        <v>40</v>
      </c>
      <c r="Q258" s="377"/>
      <c r="R258" s="377"/>
      <c r="S258" s="377"/>
      <c r="T258" s="377"/>
      <c r="U258" s="377"/>
      <c r="V258" s="378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27.75" customHeight="1" x14ac:dyDescent="0.2">
      <c r="A259" s="369" t="s">
        <v>369</v>
      </c>
      <c r="B259" s="369"/>
      <c r="C259" s="369"/>
      <c r="D259" s="369"/>
      <c r="E259" s="369"/>
      <c r="F259" s="369"/>
      <c r="G259" s="369"/>
      <c r="H259" s="369"/>
      <c r="I259" s="369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54"/>
      <c r="AB259" s="54"/>
      <c r="AC259" s="54"/>
    </row>
    <row r="260" spans="1:68" ht="16.5" customHeight="1" x14ac:dyDescent="0.25">
      <c r="A260" s="370" t="s">
        <v>369</v>
      </c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0"/>
      <c r="O260" s="370"/>
      <c r="P260" s="370"/>
      <c r="Q260" s="370"/>
      <c r="R260" s="370"/>
      <c r="S260" s="370"/>
      <c r="T260" s="370"/>
      <c r="U260" s="370"/>
      <c r="V260" s="370"/>
      <c r="W260" s="370"/>
      <c r="X260" s="370"/>
      <c r="Y260" s="370"/>
      <c r="Z260" s="370"/>
      <c r="AA260" s="65"/>
      <c r="AB260" s="65"/>
      <c r="AC260" s="82"/>
    </row>
    <row r="261" spans="1:68" ht="14.25" customHeight="1" x14ac:dyDescent="0.25">
      <c r="A261" s="371" t="s">
        <v>82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371"/>
      <c r="Y261" s="371"/>
      <c r="Z261" s="371"/>
      <c r="AA261" s="66"/>
      <c r="AB261" s="66"/>
      <c r="AC261" s="83"/>
    </row>
    <row r="262" spans="1:68" ht="27" customHeight="1" x14ac:dyDescent="0.25">
      <c r="A262" s="63" t="s">
        <v>370</v>
      </c>
      <c r="B262" s="63" t="s">
        <v>371</v>
      </c>
      <c r="C262" s="36">
        <v>4301071014</v>
      </c>
      <c r="D262" s="372">
        <v>4640242181264</v>
      </c>
      <c r="E262" s="372"/>
      <c r="F262" s="62">
        <v>0.7</v>
      </c>
      <c r="G262" s="37">
        <v>10</v>
      </c>
      <c r="H262" s="62">
        <v>7</v>
      </c>
      <c r="I262" s="62">
        <v>7.28</v>
      </c>
      <c r="J262" s="37">
        <v>84</v>
      </c>
      <c r="K262" s="37" t="s">
        <v>87</v>
      </c>
      <c r="L262" s="37" t="s">
        <v>118</v>
      </c>
      <c r="M262" s="38" t="s">
        <v>86</v>
      </c>
      <c r="N262" s="38"/>
      <c r="O262" s="37">
        <v>180</v>
      </c>
      <c r="P262" s="462" t="s">
        <v>372</v>
      </c>
      <c r="Q262" s="374"/>
      <c r="R262" s="374"/>
      <c r="S262" s="374"/>
      <c r="T262" s="37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3" t="s">
        <v>373</v>
      </c>
      <c r="AG262" s="81"/>
      <c r="AJ262" s="87" t="s">
        <v>119</v>
      </c>
      <c r="AK262" s="87">
        <v>12</v>
      </c>
      <c r="BB262" s="25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374</v>
      </c>
      <c r="B263" s="63" t="s">
        <v>375</v>
      </c>
      <c r="C263" s="36">
        <v>4301071021</v>
      </c>
      <c r="D263" s="372">
        <v>4640242181325</v>
      </c>
      <c r="E263" s="372"/>
      <c r="F263" s="62">
        <v>0.7</v>
      </c>
      <c r="G263" s="37">
        <v>10</v>
      </c>
      <c r="H263" s="62">
        <v>7</v>
      </c>
      <c r="I263" s="62">
        <v>7.28</v>
      </c>
      <c r="J263" s="37">
        <v>84</v>
      </c>
      <c r="K263" s="37" t="s">
        <v>87</v>
      </c>
      <c r="L263" s="37" t="s">
        <v>118</v>
      </c>
      <c r="M263" s="38" t="s">
        <v>86</v>
      </c>
      <c r="N263" s="38"/>
      <c r="O263" s="37">
        <v>180</v>
      </c>
      <c r="P263" s="463" t="s">
        <v>376</v>
      </c>
      <c r="Q263" s="374"/>
      <c r="R263" s="374"/>
      <c r="S263" s="374"/>
      <c r="T263" s="37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5" t="s">
        <v>373</v>
      </c>
      <c r="AG263" s="81"/>
      <c r="AJ263" s="87" t="s">
        <v>119</v>
      </c>
      <c r="AK263" s="87">
        <v>12</v>
      </c>
      <c r="BB263" s="256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377</v>
      </c>
      <c r="B264" s="63" t="s">
        <v>378</v>
      </c>
      <c r="C264" s="36">
        <v>4301070993</v>
      </c>
      <c r="D264" s="372">
        <v>4640242180670</v>
      </c>
      <c r="E264" s="372"/>
      <c r="F264" s="62">
        <v>1</v>
      </c>
      <c r="G264" s="37">
        <v>6</v>
      </c>
      <c r="H264" s="62">
        <v>6</v>
      </c>
      <c r="I264" s="62">
        <v>6.23</v>
      </c>
      <c r="J264" s="37">
        <v>84</v>
      </c>
      <c r="K264" s="37" t="s">
        <v>87</v>
      </c>
      <c r="L264" s="37" t="s">
        <v>118</v>
      </c>
      <c r="M264" s="38" t="s">
        <v>86</v>
      </c>
      <c r="N264" s="38"/>
      <c r="O264" s="37">
        <v>180</v>
      </c>
      <c r="P264" s="464" t="s">
        <v>379</v>
      </c>
      <c r="Q264" s="374"/>
      <c r="R264" s="374"/>
      <c r="S264" s="374"/>
      <c r="T264" s="375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7" t="s">
        <v>380</v>
      </c>
      <c r="AG264" s="81"/>
      <c r="AJ264" s="87" t="s">
        <v>119</v>
      </c>
      <c r="AK264" s="87">
        <v>12</v>
      </c>
      <c r="BB264" s="258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80"/>
      <c r="P265" s="376" t="s">
        <v>40</v>
      </c>
      <c r="Q265" s="377"/>
      <c r="R265" s="377"/>
      <c r="S265" s="377"/>
      <c r="T265" s="377"/>
      <c r="U265" s="377"/>
      <c r="V265" s="378"/>
      <c r="W265" s="42" t="s">
        <v>39</v>
      </c>
      <c r="X265" s="43">
        <f>IFERROR(SUM(X262:X264),"0")</f>
        <v>0</v>
      </c>
      <c r="Y265" s="43">
        <f>IFERROR(SUM(Y262:Y264),"0")</f>
        <v>0</v>
      </c>
      <c r="Z265" s="43">
        <f>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79"/>
      <c r="M266" s="379"/>
      <c r="N266" s="379"/>
      <c r="O266" s="380"/>
      <c r="P266" s="376" t="s">
        <v>40</v>
      </c>
      <c r="Q266" s="377"/>
      <c r="R266" s="377"/>
      <c r="S266" s="377"/>
      <c r="T266" s="377"/>
      <c r="U266" s="377"/>
      <c r="V266" s="378"/>
      <c r="W266" s="42" t="s">
        <v>0</v>
      </c>
      <c r="X266" s="43">
        <f>IFERROR(SUMPRODUCT(X262:X264*H262:H264),"0")</f>
        <v>0</v>
      </c>
      <c r="Y266" s="43">
        <f>IFERROR(SUMPRODUCT(Y262:Y264*H262:H264),"0")</f>
        <v>0</v>
      </c>
      <c r="Z266" s="42"/>
      <c r="AA266" s="67"/>
      <c r="AB266" s="67"/>
      <c r="AC266" s="67"/>
    </row>
    <row r="267" spans="1:68" ht="14.25" customHeight="1" x14ac:dyDescent="0.25">
      <c r="A267" s="371" t="s">
        <v>91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371"/>
      <c r="Y267" s="371"/>
      <c r="Z267" s="371"/>
      <c r="AA267" s="66"/>
      <c r="AB267" s="66"/>
      <c r="AC267" s="83"/>
    </row>
    <row r="268" spans="1:68" ht="27" customHeight="1" x14ac:dyDescent="0.25">
      <c r="A268" s="63" t="s">
        <v>381</v>
      </c>
      <c r="B268" s="63" t="s">
        <v>382</v>
      </c>
      <c r="C268" s="36">
        <v>4301132080</v>
      </c>
      <c r="D268" s="372">
        <v>4640242180397</v>
      </c>
      <c r="E268" s="372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113</v>
      </c>
      <c r="M268" s="38" t="s">
        <v>86</v>
      </c>
      <c r="N268" s="38"/>
      <c r="O268" s="37">
        <v>180</v>
      </c>
      <c r="P268" s="46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74"/>
      <c r="R268" s="374"/>
      <c r="S268" s="374"/>
      <c r="T268" s="37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383</v>
      </c>
      <c r="AG268" s="81"/>
      <c r="AJ268" s="87" t="s">
        <v>114</v>
      </c>
      <c r="AK268" s="87">
        <v>84</v>
      </c>
      <c r="BB268" s="26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80"/>
      <c r="P269" s="376" t="s">
        <v>40</v>
      </c>
      <c r="Q269" s="377"/>
      <c r="R269" s="377"/>
      <c r="S269" s="377"/>
      <c r="T269" s="377"/>
      <c r="U269" s="377"/>
      <c r="V269" s="378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80"/>
      <c r="P270" s="376" t="s">
        <v>40</v>
      </c>
      <c r="Q270" s="377"/>
      <c r="R270" s="377"/>
      <c r="S270" s="377"/>
      <c r="T270" s="377"/>
      <c r="U270" s="377"/>
      <c r="V270" s="378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371" t="s">
        <v>135</v>
      </c>
      <c r="B271" s="371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  <c r="X271" s="371"/>
      <c r="Y271" s="371"/>
      <c r="Z271" s="371"/>
      <c r="AA271" s="66"/>
      <c r="AB271" s="66"/>
      <c r="AC271" s="83"/>
    </row>
    <row r="272" spans="1:68" ht="27" customHeight="1" x14ac:dyDescent="0.25">
      <c r="A272" s="63" t="s">
        <v>384</v>
      </c>
      <c r="B272" s="63" t="s">
        <v>385</v>
      </c>
      <c r="C272" s="36">
        <v>4301136051</v>
      </c>
      <c r="D272" s="372">
        <v>4640242180304</v>
      </c>
      <c r="E272" s="372"/>
      <c r="F272" s="62">
        <v>2.7</v>
      </c>
      <c r="G272" s="37">
        <v>1</v>
      </c>
      <c r="H272" s="62">
        <v>2.7</v>
      </c>
      <c r="I272" s="62">
        <v>2.8906000000000001</v>
      </c>
      <c r="J272" s="37">
        <v>126</v>
      </c>
      <c r="K272" s="37" t="s">
        <v>96</v>
      </c>
      <c r="L272" s="37" t="s">
        <v>118</v>
      </c>
      <c r="M272" s="38" t="s">
        <v>86</v>
      </c>
      <c r="N272" s="38"/>
      <c r="O272" s="37">
        <v>180</v>
      </c>
      <c r="P272" s="466" t="s">
        <v>386</v>
      </c>
      <c r="Q272" s="374"/>
      <c r="R272" s="374"/>
      <c r="S272" s="374"/>
      <c r="T272" s="375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1" t="s">
        <v>387</v>
      </c>
      <c r="AG272" s="81"/>
      <c r="AJ272" s="87" t="s">
        <v>119</v>
      </c>
      <c r="AK272" s="87">
        <v>14</v>
      </c>
      <c r="BB272" s="262" t="s">
        <v>95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4301136053</v>
      </c>
      <c r="D273" s="372">
        <v>4640242180236</v>
      </c>
      <c r="E273" s="372"/>
      <c r="F273" s="62">
        <v>5</v>
      </c>
      <c r="G273" s="37">
        <v>1</v>
      </c>
      <c r="H273" s="62">
        <v>5</v>
      </c>
      <c r="I273" s="62">
        <v>5.2350000000000003</v>
      </c>
      <c r="J273" s="37">
        <v>84</v>
      </c>
      <c r="K273" s="37" t="s">
        <v>87</v>
      </c>
      <c r="L273" s="37" t="s">
        <v>113</v>
      </c>
      <c r="M273" s="38" t="s">
        <v>86</v>
      </c>
      <c r="N273" s="38"/>
      <c r="O273" s="37">
        <v>180</v>
      </c>
      <c r="P273" s="4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74"/>
      <c r="R273" s="374"/>
      <c r="S273" s="374"/>
      <c r="T273" s="37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387</v>
      </c>
      <c r="AG273" s="81"/>
      <c r="AJ273" s="87" t="s">
        <v>114</v>
      </c>
      <c r="AK273" s="87">
        <v>84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4301136052</v>
      </c>
      <c r="D274" s="372">
        <v>4640242180410</v>
      </c>
      <c r="E274" s="372"/>
      <c r="F274" s="62">
        <v>2.2400000000000002</v>
      </c>
      <c r="G274" s="37">
        <v>1</v>
      </c>
      <c r="H274" s="62">
        <v>2.2400000000000002</v>
      </c>
      <c r="I274" s="62">
        <v>2.4319999999999999</v>
      </c>
      <c r="J274" s="37">
        <v>126</v>
      </c>
      <c r="K274" s="37" t="s">
        <v>96</v>
      </c>
      <c r="L274" s="37" t="s">
        <v>118</v>
      </c>
      <c r="M274" s="38" t="s">
        <v>86</v>
      </c>
      <c r="N274" s="38"/>
      <c r="O274" s="37">
        <v>180</v>
      </c>
      <c r="P274" s="4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74"/>
      <c r="R274" s="374"/>
      <c r="S274" s="374"/>
      <c r="T274" s="375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5" t="s">
        <v>387</v>
      </c>
      <c r="AG274" s="81"/>
      <c r="AJ274" s="87" t="s">
        <v>119</v>
      </c>
      <c r="AK274" s="87">
        <v>14</v>
      </c>
      <c r="BB274" s="26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80"/>
      <c r="P275" s="376" t="s">
        <v>40</v>
      </c>
      <c r="Q275" s="377"/>
      <c r="R275" s="377"/>
      <c r="S275" s="377"/>
      <c r="T275" s="377"/>
      <c r="U275" s="377"/>
      <c r="V275" s="378"/>
      <c r="W275" s="42" t="s">
        <v>39</v>
      </c>
      <c r="X275" s="43">
        <f>IFERROR(SUM(X272:X274),"0")</f>
        <v>0</v>
      </c>
      <c r="Y275" s="43">
        <f>IFERROR(SUM(Y272:Y274),"0")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80"/>
      <c r="P276" s="376" t="s">
        <v>40</v>
      </c>
      <c r="Q276" s="377"/>
      <c r="R276" s="377"/>
      <c r="S276" s="377"/>
      <c r="T276" s="377"/>
      <c r="U276" s="377"/>
      <c r="V276" s="378"/>
      <c r="W276" s="42" t="s">
        <v>0</v>
      </c>
      <c r="X276" s="43">
        <f>IFERROR(SUMPRODUCT(X272:X274*H272:H274),"0")</f>
        <v>0</v>
      </c>
      <c r="Y276" s="43">
        <f>IFERROR(SUMPRODUCT(Y272:Y274*H272:H274),"0")</f>
        <v>0</v>
      </c>
      <c r="Z276" s="42"/>
      <c r="AA276" s="67"/>
      <c r="AB276" s="67"/>
      <c r="AC276" s="67"/>
    </row>
    <row r="277" spans="1:68" ht="14.25" customHeight="1" x14ac:dyDescent="0.25">
      <c r="A277" s="371" t="s">
        <v>141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371"/>
      <c r="Y277" s="371"/>
      <c r="Z277" s="371"/>
      <c r="AA277" s="66"/>
      <c r="AB277" s="66"/>
      <c r="AC277" s="83"/>
    </row>
    <row r="278" spans="1:68" ht="37.5" customHeight="1" x14ac:dyDescent="0.25">
      <c r="A278" s="63" t="s">
        <v>392</v>
      </c>
      <c r="B278" s="63" t="s">
        <v>393</v>
      </c>
      <c r="C278" s="36">
        <v>4301135504</v>
      </c>
      <c r="D278" s="372">
        <v>4640242181554</v>
      </c>
      <c r="E278" s="372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69" t="s">
        <v>394</v>
      </c>
      <c r="Q278" s="374"/>
      <c r="R278" s="374"/>
      <c r="S278" s="374"/>
      <c r="T278" s="37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ref="Y278:Y293" si="18"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395</v>
      </c>
      <c r="AG278" s="81"/>
      <c r="AJ278" s="87" t="s">
        <v>89</v>
      </c>
      <c r="AK278" s="87">
        <v>1</v>
      </c>
      <c r="BB278" s="268" t="s">
        <v>95</v>
      </c>
      <c r="BM278" s="81">
        <f t="shared" ref="BM278:BM293" si="19">IFERROR(X278*I278,"0")</f>
        <v>0</v>
      </c>
      <c r="BN278" s="81">
        <f t="shared" ref="BN278:BN293" si="20">IFERROR(Y278*I278,"0")</f>
        <v>0</v>
      </c>
      <c r="BO278" s="81">
        <f t="shared" ref="BO278:BO293" si="21">IFERROR(X278/J278,"0")</f>
        <v>0</v>
      </c>
      <c r="BP278" s="81">
        <f t="shared" ref="BP278:BP293" si="22">IFERROR(Y278/J278,"0")</f>
        <v>0</v>
      </c>
    </row>
    <row r="279" spans="1:68" ht="27" customHeight="1" x14ac:dyDescent="0.25">
      <c r="A279" s="63" t="s">
        <v>396</v>
      </c>
      <c r="B279" s="63" t="s">
        <v>397</v>
      </c>
      <c r="C279" s="36">
        <v>4301135518</v>
      </c>
      <c r="D279" s="372">
        <v>4640242181561</v>
      </c>
      <c r="E279" s="372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96</v>
      </c>
      <c r="L279" s="37" t="s">
        <v>118</v>
      </c>
      <c r="M279" s="38" t="s">
        <v>86</v>
      </c>
      <c r="N279" s="38"/>
      <c r="O279" s="37">
        <v>180</v>
      </c>
      <c r="P279" s="470" t="s">
        <v>398</v>
      </c>
      <c r="Q279" s="374"/>
      <c r="R279" s="374"/>
      <c r="S279" s="374"/>
      <c r="T279" s="37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69" t="s">
        <v>399</v>
      </c>
      <c r="AG279" s="81"/>
      <c r="AJ279" s="87" t="s">
        <v>119</v>
      </c>
      <c r="AK279" s="87">
        <v>14</v>
      </c>
      <c r="BB279" s="270" t="s">
        <v>95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400</v>
      </c>
      <c r="B280" s="63" t="s">
        <v>401</v>
      </c>
      <c r="C280" s="36">
        <v>4301135374</v>
      </c>
      <c r="D280" s="372">
        <v>4640242181424</v>
      </c>
      <c r="E280" s="372"/>
      <c r="F280" s="62">
        <v>5.5</v>
      </c>
      <c r="G280" s="37">
        <v>1</v>
      </c>
      <c r="H280" s="62">
        <v>5.5</v>
      </c>
      <c r="I280" s="62">
        <v>5.7350000000000003</v>
      </c>
      <c r="J280" s="37">
        <v>84</v>
      </c>
      <c r="K280" s="37" t="s">
        <v>87</v>
      </c>
      <c r="L280" s="37" t="s">
        <v>118</v>
      </c>
      <c r="M280" s="38" t="s">
        <v>86</v>
      </c>
      <c r="N280" s="38"/>
      <c r="O280" s="37">
        <v>180</v>
      </c>
      <c r="P280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74"/>
      <c r="R280" s="374"/>
      <c r="S280" s="374"/>
      <c r="T280" s="37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71" t="s">
        <v>395</v>
      </c>
      <c r="AG280" s="81"/>
      <c r="AJ280" s="87" t="s">
        <v>119</v>
      </c>
      <c r="AK280" s="87">
        <v>12</v>
      </c>
      <c r="BB280" s="272" t="s">
        <v>95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402</v>
      </c>
      <c r="B281" s="63" t="s">
        <v>403</v>
      </c>
      <c r="C281" s="36">
        <v>4301135552</v>
      </c>
      <c r="D281" s="372">
        <v>4640242181431</v>
      </c>
      <c r="E281" s="372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96</v>
      </c>
      <c r="L281" s="37" t="s">
        <v>88</v>
      </c>
      <c r="M281" s="38" t="s">
        <v>86</v>
      </c>
      <c r="N281" s="38"/>
      <c r="O281" s="37">
        <v>180</v>
      </c>
      <c r="P281" s="472" t="s">
        <v>404</v>
      </c>
      <c r="Q281" s="374"/>
      <c r="R281" s="374"/>
      <c r="S281" s="374"/>
      <c r="T281" s="37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ref="Z281:Z287" si="23">IFERROR(IF(X281="","",X281*0.00936),"")</f>
        <v>0</v>
      </c>
      <c r="AA281" s="68" t="s">
        <v>46</v>
      </c>
      <c r="AB281" s="69" t="s">
        <v>46</v>
      </c>
      <c r="AC281" s="273" t="s">
        <v>405</v>
      </c>
      <c r="AG281" s="81"/>
      <c r="AJ281" s="87" t="s">
        <v>89</v>
      </c>
      <c r="AK281" s="87">
        <v>1</v>
      </c>
      <c r="BB281" s="274" t="s">
        <v>95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406</v>
      </c>
      <c r="B282" s="63" t="s">
        <v>407</v>
      </c>
      <c r="C282" s="36">
        <v>4301135405</v>
      </c>
      <c r="D282" s="372">
        <v>4640242181523</v>
      </c>
      <c r="E282" s="37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118</v>
      </c>
      <c r="M282" s="38" t="s">
        <v>86</v>
      </c>
      <c r="N282" s="38"/>
      <c r="O282" s="37">
        <v>180</v>
      </c>
      <c r="P282" s="47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74"/>
      <c r="R282" s="374"/>
      <c r="S282" s="374"/>
      <c r="T282" s="37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75" t="s">
        <v>399</v>
      </c>
      <c r="AG282" s="81"/>
      <c r="AJ282" s="87" t="s">
        <v>119</v>
      </c>
      <c r="AK282" s="87">
        <v>14</v>
      </c>
      <c r="BB282" s="276" t="s">
        <v>95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408</v>
      </c>
      <c r="B283" s="63" t="s">
        <v>409</v>
      </c>
      <c r="C283" s="36">
        <v>4301135375</v>
      </c>
      <c r="D283" s="372">
        <v>4640242181486</v>
      </c>
      <c r="E283" s="37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118</v>
      </c>
      <c r="M283" s="38" t="s">
        <v>86</v>
      </c>
      <c r="N283" s="38"/>
      <c r="O283" s="37">
        <v>180</v>
      </c>
      <c r="P283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74"/>
      <c r="R283" s="374"/>
      <c r="S283" s="374"/>
      <c r="T283" s="37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77" t="s">
        <v>395</v>
      </c>
      <c r="AG283" s="81"/>
      <c r="AJ283" s="87" t="s">
        <v>119</v>
      </c>
      <c r="AK283" s="87">
        <v>14</v>
      </c>
      <c r="BB283" s="278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37.5" customHeight="1" x14ac:dyDescent="0.25">
      <c r="A284" s="63" t="s">
        <v>410</v>
      </c>
      <c r="B284" s="63" t="s">
        <v>411</v>
      </c>
      <c r="C284" s="36">
        <v>4301135402</v>
      </c>
      <c r="D284" s="372">
        <v>4640242181493</v>
      </c>
      <c r="E284" s="372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475" t="s">
        <v>412</v>
      </c>
      <c r="Q284" s="374"/>
      <c r="R284" s="374"/>
      <c r="S284" s="374"/>
      <c r="T284" s="37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79" t="s">
        <v>395</v>
      </c>
      <c r="AG284" s="81"/>
      <c r="AJ284" s="87" t="s">
        <v>89</v>
      </c>
      <c r="AK284" s="87">
        <v>1</v>
      </c>
      <c r="BB284" s="280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413</v>
      </c>
      <c r="B285" s="63" t="s">
        <v>414</v>
      </c>
      <c r="C285" s="36">
        <v>4301135403</v>
      </c>
      <c r="D285" s="372">
        <v>4640242181509</v>
      </c>
      <c r="E285" s="372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96</v>
      </c>
      <c r="L285" s="37" t="s">
        <v>118</v>
      </c>
      <c r="M285" s="38" t="s">
        <v>86</v>
      </c>
      <c r="N285" s="38"/>
      <c r="O285" s="37">
        <v>180</v>
      </c>
      <c r="P285" s="47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74"/>
      <c r="R285" s="374"/>
      <c r="S285" s="374"/>
      <c r="T285" s="37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81" t="s">
        <v>395</v>
      </c>
      <c r="AG285" s="81"/>
      <c r="AJ285" s="87" t="s">
        <v>119</v>
      </c>
      <c r="AK285" s="87">
        <v>14</v>
      </c>
      <c r="BB285" s="282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415</v>
      </c>
      <c r="B286" s="63" t="s">
        <v>416</v>
      </c>
      <c r="C286" s="36">
        <v>4301135304</v>
      </c>
      <c r="D286" s="372">
        <v>4640242181240</v>
      </c>
      <c r="E286" s="372"/>
      <c r="F286" s="62">
        <v>0.3</v>
      </c>
      <c r="G286" s="37">
        <v>9</v>
      </c>
      <c r="H286" s="62">
        <v>2.7</v>
      </c>
      <c r="I286" s="62">
        <v>2.88</v>
      </c>
      <c r="J286" s="37">
        <v>126</v>
      </c>
      <c r="K286" s="37" t="s">
        <v>96</v>
      </c>
      <c r="L286" s="37" t="s">
        <v>118</v>
      </c>
      <c r="M286" s="38" t="s">
        <v>86</v>
      </c>
      <c r="N286" s="38"/>
      <c r="O286" s="37">
        <v>180</v>
      </c>
      <c r="P286" s="477" t="s">
        <v>417</v>
      </c>
      <c r="Q286" s="374"/>
      <c r="R286" s="374"/>
      <c r="S286" s="374"/>
      <c r="T286" s="37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83" t="s">
        <v>395</v>
      </c>
      <c r="AG286" s="81"/>
      <c r="AJ286" s="87" t="s">
        <v>119</v>
      </c>
      <c r="AK286" s="87">
        <v>14</v>
      </c>
      <c r="BB286" s="284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418</v>
      </c>
      <c r="B287" s="63" t="s">
        <v>419</v>
      </c>
      <c r="C287" s="36">
        <v>4301135610</v>
      </c>
      <c r="D287" s="372">
        <v>4640242181318</v>
      </c>
      <c r="E287" s="372"/>
      <c r="F287" s="62">
        <v>0.3</v>
      </c>
      <c r="G287" s="37">
        <v>9</v>
      </c>
      <c r="H287" s="62">
        <v>2.7</v>
      </c>
      <c r="I287" s="62">
        <v>2.988</v>
      </c>
      <c r="J287" s="37">
        <v>126</v>
      </c>
      <c r="K287" s="37" t="s">
        <v>96</v>
      </c>
      <c r="L287" s="37" t="s">
        <v>118</v>
      </c>
      <c r="M287" s="38" t="s">
        <v>86</v>
      </c>
      <c r="N287" s="38"/>
      <c r="O287" s="37">
        <v>180</v>
      </c>
      <c r="P287" s="478" t="s">
        <v>420</v>
      </c>
      <c r="Q287" s="374"/>
      <c r="R287" s="374"/>
      <c r="S287" s="374"/>
      <c r="T287" s="37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85" t="s">
        <v>399</v>
      </c>
      <c r="AG287" s="81"/>
      <c r="AJ287" s="87" t="s">
        <v>119</v>
      </c>
      <c r="AK287" s="87">
        <v>14</v>
      </c>
      <c r="BB287" s="286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421</v>
      </c>
      <c r="B288" s="63" t="s">
        <v>422</v>
      </c>
      <c r="C288" s="36">
        <v>4301135306</v>
      </c>
      <c r="D288" s="372">
        <v>4640242181387</v>
      </c>
      <c r="E288" s="372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153</v>
      </c>
      <c r="L288" s="37" t="s">
        <v>118</v>
      </c>
      <c r="M288" s="38" t="s">
        <v>86</v>
      </c>
      <c r="N288" s="38"/>
      <c r="O288" s="37">
        <v>180</v>
      </c>
      <c r="P288" s="479" t="s">
        <v>423</v>
      </c>
      <c r="Q288" s="374"/>
      <c r="R288" s="374"/>
      <c r="S288" s="374"/>
      <c r="T288" s="37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7" t="s">
        <v>395</v>
      </c>
      <c r="AG288" s="81"/>
      <c r="AJ288" s="87" t="s">
        <v>119</v>
      </c>
      <c r="AK288" s="87">
        <v>18</v>
      </c>
      <c r="BB288" s="288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424</v>
      </c>
      <c r="B289" s="63" t="s">
        <v>425</v>
      </c>
      <c r="C289" s="36">
        <v>4301135305</v>
      </c>
      <c r="D289" s="372">
        <v>4640242181394</v>
      </c>
      <c r="E289" s="372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153</v>
      </c>
      <c r="L289" s="37" t="s">
        <v>118</v>
      </c>
      <c r="M289" s="38" t="s">
        <v>86</v>
      </c>
      <c r="N289" s="38"/>
      <c r="O289" s="37">
        <v>180</v>
      </c>
      <c r="P289" s="480" t="s">
        <v>426</v>
      </c>
      <c r="Q289" s="374"/>
      <c r="R289" s="374"/>
      <c r="S289" s="374"/>
      <c r="T289" s="37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9" t="s">
        <v>395</v>
      </c>
      <c r="AG289" s="81"/>
      <c r="AJ289" s="87" t="s">
        <v>119</v>
      </c>
      <c r="AK289" s="87">
        <v>18</v>
      </c>
      <c r="BB289" s="290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427</v>
      </c>
      <c r="B290" s="63" t="s">
        <v>428</v>
      </c>
      <c r="C290" s="36">
        <v>4301135309</v>
      </c>
      <c r="D290" s="372">
        <v>4640242181332</v>
      </c>
      <c r="E290" s="372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153</v>
      </c>
      <c r="L290" s="37" t="s">
        <v>88</v>
      </c>
      <c r="M290" s="38" t="s">
        <v>86</v>
      </c>
      <c r="N290" s="38"/>
      <c r="O290" s="37">
        <v>180</v>
      </c>
      <c r="P290" s="481" t="s">
        <v>429</v>
      </c>
      <c r="Q290" s="374"/>
      <c r="R290" s="374"/>
      <c r="S290" s="374"/>
      <c r="T290" s="37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291" t="s">
        <v>395</v>
      </c>
      <c r="AG290" s="81"/>
      <c r="AJ290" s="87" t="s">
        <v>89</v>
      </c>
      <c r="AK290" s="87">
        <v>1</v>
      </c>
      <c r="BB290" s="292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430</v>
      </c>
      <c r="B291" s="63" t="s">
        <v>431</v>
      </c>
      <c r="C291" s="36">
        <v>4301135308</v>
      </c>
      <c r="D291" s="372">
        <v>4640242181349</v>
      </c>
      <c r="E291" s="372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153</v>
      </c>
      <c r="L291" s="37" t="s">
        <v>118</v>
      </c>
      <c r="M291" s="38" t="s">
        <v>86</v>
      </c>
      <c r="N291" s="38"/>
      <c r="O291" s="37">
        <v>180</v>
      </c>
      <c r="P291" s="482" t="s">
        <v>432</v>
      </c>
      <c r="Q291" s="374"/>
      <c r="R291" s="374"/>
      <c r="S291" s="374"/>
      <c r="T291" s="37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3" t="s">
        <v>395</v>
      </c>
      <c r="AG291" s="81"/>
      <c r="AJ291" s="87" t="s">
        <v>119</v>
      </c>
      <c r="AK291" s="87">
        <v>18</v>
      </c>
      <c r="BB291" s="294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433</v>
      </c>
      <c r="B292" s="63" t="s">
        <v>434</v>
      </c>
      <c r="C292" s="36">
        <v>4301135307</v>
      </c>
      <c r="D292" s="372">
        <v>4640242181370</v>
      </c>
      <c r="E292" s="372"/>
      <c r="F292" s="62">
        <v>0.3</v>
      </c>
      <c r="G292" s="37">
        <v>9</v>
      </c>
      <c r="H292" s="62">
        <v>2.7</v>
      </c>
      <c r="I292" s="62">
        <v>2.9079999999999999</v>
      </c>
      <c r="J292" s="37">
        <v>234</v>
      </c>
      <c r="K292" s="37" t="s">
        <v>153</v>
      </c>
      <c r="L292" s="37" t="s">
        <v>88</v>
      </c>
      <c r="M292" s="38" t="s">
        <v>86</v>
      </c>
      <c r="N292" s="38"/>
      <c r="O292" s="37">
        <v>180</v>
      </c>
      <c r="P292" s="483" t="s">
        <v>435</v>
      </c>
      <c r="Q292" s="374"/>
      <c r="R292" s="374"/>
      <c r="S292" s="374"/>
      <c r="T292" s="37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5" t="s">
        <v>436</v>
      </c>
      <c r="AG292" s="81"/>
      <c r="AJ292" s="87" t="s">
        <v>89</v>
      </c>
      <c r="AK292" s="87">
        <v>1</v>
      </c>
      <c r="BB292" s="296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437</v>
      </c>
      <c r="B293" s="63" t="s">
        <v>438</v>
      </c>
      <c r="C293" s="36">
        <v>4301135198</v>
      </c>
      <c r="D293" s="372">
        <v>4640242180663</v>
      </c>
      <c r="E293" s="372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484" t="s">
        <v>439</v>
      </c>
      <c r="Q293" s="374"/>
      <c r="R293" s="374"/>
      <c r="S293" s="374"/>
      <c r="T293" s="37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7" t="s">
        <v>440</v>
      </c>
      <c r="AG293" s="81"/>
      <c r="AJ293" s="87" t="s">
        <v>89</v>
      </c>
      <c r="AK293" s="87">
        <v>1</v>
      </c>
      <c r="BB293" s="298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x14ac:dyDescent="0.2">
      <c r="A294" s="379"/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80"/>
      <c r="P294" s="376" t="s">
        <v>40</v>
      </c>
      <c r="Q294" s="377"/>
      <c r="R294" s="377"/>
      <c r="S294" s="377"/>
      <c r="T294" s="377"/>
      <c r="U294" s="377"/>
      <c r="V294" s="378"/>
      <c r="W294" s="42" t="s">
        <v>39</v>
      </c>
      <c r="X294" s="43">
        <f>IFERROR(SUM(X278:X293),"0")</f>
        <v>0</v>
      </c>
      <c r="Y294" s="43">
        <f>IFERROR(SUM(Y278:Y293),"0")</f>
        <v>0</v>
      </c>
      <c r="Z294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379"/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80"/>
      <c r="P295" s="376" t="s">
        <v>40</v>
      </c>
      <c r="Q295" s="377"/>
      <c r="R295" s="377"/>
      <c r="S295" s="377"/>
      <c r="T295" s="377"/>
      <c r="U295" s="377"/>
      <c r="V295" s="378"/>
      <c r="W295" s="42" t="s">
        <v>0</v>
      </c>
      <c r="X295" s="43">
        <f>IFERROR(SUMPRODUCT(X278:X293*H278:H293),"0")</f>
        <v>0</v>
      </c>
      <c r="Y295" s="43">
        <f>IFERROR(SUMPRODUCT(Y278:Y293*H278:H293),"0")</f>
        <v>0</v>
      </c>
      <c r="Z295" s="42"/>
      <c r="AA295" s="67"/>
      <c r="AB295" s="67"/>
      <c r="AC295" s="67"/>
    </row>
    <row r="296" spans="1:68" ht="15" customHeight="1" x14ac:dyDescent="0.2">
      <c r="A296" s="379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79"/>
      <c r="O296" s="488"/>
      <c r="P296" s="485" t="s">
        <v>33</v>
      </c>
      <c r="Q296" s="486"/>
      <c r="R296" s="486"/>
      <c r="S296" s="486"/>
      <c r="T296" s="486"/>
      <c r="U296" s="486"/>
      <c r="V296" s="487"/>
      <c r="W296" s="42" t="s">
        <v>0</v>
      </c>
      <c r="X296" s="43">
        <f>IFERROR(X24+X31+X38+X46+X51+X55+X59+X64+X70+X76+X82+X88+X98+X103+X113+X117+X121+X127+X133+X139+X144+X149+X154+X159+X166+X174+X178+X184+X191+X196+X206+X214+X219+X224+X230+X236+X242+X248+X254+X258+X266+X270+X276+X295,"0")</f>
        <v>0</v>
      </c>
      <c r="Y296" s="43">
        <f>IFERROR(Y24+Y31+Y38+Y46+Y51+Y55+Y59+Y64+Y70+Y76+Y82+Y88+Y98+Y103+Y113+Y117+Y121+Y127+Y133+Y139+Y144+Y149+Y154+Y159+Y166+Y174+Y178+Y184+Y191+Y196+Y206+Y214+Y219+Y224+Y230+Y236+Y242+Y248+Y254+Y258+Y266+Y270+Y276+Y295,"0")</f>
        <v>0</v>
      </c>
      <c r="Z296" s="42"/>
      <c r="AA296" s="67"/>
      <c r="AB296" s="67"/>
      <c r="AC296" s="67"/>
    </row>
    <row r="297" spans="1:68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488"/>
      <c r="P297" s="485" t="s">
        <v>34</v>
      </c>
      <c r="Q297" s="486"/>
      <c r="R297" s="486"/>
      <c r="S297" s="486"/>
      <c r="T297" s="486"/>
      <c r="U297" s="486"/>
      <c r="V297" s="487"/>
      <c r="W297" s="42" t="s">
        <v>0</v>
      </c>
      <c r="X297" s="43">
        <f>IFERROR(SUM(BM22:BM293),"0")</f>
        <v>0</v>
      </c>
      <c r="Y297" s="43">
        <f>IFERROR(SUM(BN22:BN293),"0")</f>
        <v>0</v>
      </c>
      <c r="Z297" s="42"/>
      <c r="AA297" s="67"/>
      <c r="AB297" s="67"/>
      <c r="AC297" s="67"/>
    </row>
    <row r="298" spans="1:68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488"/>
      <c r="P298" s="485" t="s">
        <v>35</v>
      </c>
      <c r="Q298" s="486"/>
      <c r="R298" s="486"/>
      <c r="S298" s="486"/>
      <c r="T298" s="486"/>
      <c r="U298" s="486"/>
      <c r="V298" s="487"/>
      <c r="W298" s="42" t="s">
        <v>20</v>
      </c>
      <c r="X298" s="44">
        <f>ROUNDUP(SUM(BO22:BO293),0)</f>
        <v>0</v>
      </c>
      <c r="Y298" s="44">
        <f>ROUNDUP(SUM(BP22:BP293),0)</f>
        <v>0</v>
      </c>
      <c r="Z298" s="42"/>
      <c r="AA298" s="67"/>
      <c r="AB298" s="67"/>
      <c r="AC298" s="67"/>
    </row>
    <row r="299" spans="1:68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488"/>
      <c r="P299" s="485" t="s">
        <v>36</v>
      </c>
      <c r="Q299" s="486"/>
      <c r="R299" s="486"/>
      <c r="S299" s="486"/>
      <c r="T299" s="486"/>
      <c r="U299" s="486"/>
      <c r="V299" s="487"/>
      <c r="W299" s="42" t="s">
        <v>0</v>
      </c>
      <c r="X299" s="43">
        <f>GrossWeightTotal+PalletQtyTotal*25</f>
        <v>0</v>
      </c>
      <c r="Y299" s="43">
        <f>GrossWeightTotalR+PalletQtyTotalR*25</f>
        <v>0</v>
      </c>
      <c r="Z299" s="42"/>
      <c r="AA299" s="67"/>
      <c r="AB299" s="67"/>
      <c r="AC299" s="67"/>
    </row>
    <row r="300" spans="1:68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488"/>
      <c r="P300" s="485" t="s">
        <v>37</v>
      </c>
      <c r="Q300" s="486"/>
      <c r="R300" s="486"/>
      <c r="S300" s="486"/>
      <c r="T300" s="486"/>
      <c r="U300" s="486"/>
      <c r="V300" s="487"/>
      <c r="W300" s="42" t="s">
        <v>20</v>
      </c>
      <c r="X300" s="43">
        <f>IFERROR(X23+X30+X37+X45+X50+X54+X58+X63+X69+X75+X81+X87+X97+X102+X112+X116+X120+X126+X132+X138+X143+X148+X153+X158+X165+X173+X177+X183+X190+X195+X205+X213+X218+X223+X229+X235+X241+X247+X253+X257+X265+X269+X275+X294,"0")</f>
        <v>0</v>
      </c>
      <c r="Y300" s="43">
        <f>IFERROR(Y23+Y30+Y37+Y45+Y50+Y54+Y58+Y63+Y69+Y75+Y81+Y87+Y97+Y102+Y112+Y116+Y120+Y126+Y132+Y138+Y143+Y148+Y153+Y158+Y165+Y173+Y177+Y183+Y190+Y195+Y205+Y213+Y218+Y223+Y229+Y235+Y241+Y247+Y253+Y257+Y265+Y269+Y275+Y294,"0")</f>
        <v>0</v>
      </c>
      <c r="Z300" s="42"/>
      <c r="AA300" s="67"/>
      <c r="AB300" s="67"/>
      <c r="AC300" s="67"/>
    </row>
    <row r="301" spans="1:68" ht="14.25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488"/>
      <c r="P301" s="485" t="s">
        <v>38</v>
      </c>
      <c r="Q301" s="486"/>
      <c r="R301" s="486"/>
      <c r="S301" s="486"/>
      <c r="T301" s="486"/>
      <c r="U301" s="486"/>
      <c r="V301" s="487"/>
      <c r="W301" s="45" t="s">
        <v>52</v>
      </c>
      <c r="X301" s="42"/>
      <c r="Y301" s="42"/>
      <c r="Z301" s="42">
        <f>IFERROR(Z23+Z30+Z37+Z45+Z50+Z54+Z58+Z63+Z69+Z75+Z81+Z87+Z97+Z102+Z112+Z116+Z120+Z126+Z132+Z138+Z143+Z148+Z153+Z158+Z165+Z173+Z177+Z183+Z190+Z195+Z205+Z213+Z218+Z223+Z229+Z235+Z241+Z247+Z253+Z257+Z265+Z269+Z275+Z294,"0")</f>
        <v>0</v>
      </c>
      <c r="AA301" s="67"/>
      <c r="AB301" s="67"/>
      <c r="AC301" s="67"/>
    </row>
    <row r="302" spans="1:68" ht="13.5" thickBot="1" x14ac:dyDescent="0.25"/>
    <row r="303" spans="1:68" ht="27" thickTop="1" thickBot="1" x14ac:dyDescent="0.25">
      <c r="A303" s="46" t="s">
        <v>9</v>
      </c>
      <c r="B303" s="88" t="s">
        <v>81</v>
      </c>
      <c r="C303" s="489" t="s">
        <v>45</v>
      </c>
      <c r="D303" s="489" t="s">
        <v>45</v>
      </c>
      <c r="E303" s="489" t="s">
        <v>45</v>
      </c>
      <c r="F303" s="489" t="s">
        <v>45</v>
      </c>
      <c r="G303" s="489" t="s">
        <v>45</v>
      </c>
      <c r="H303" s="489" t="s">
        <v>45</v>
      </c>
      <c r="I303" s="489" t="s">
        <v>45</v>
      </c>
      <c r="J303" s="489" t="s">
        <v>45</v>
      </c>
      <c r="K303" s="489" t="s">
        <v>45</v>
      </c>
      <c r="L303" s="489" t="s">
        <v>45</v>
      </c>
      <c r="M303" s="489" t="s">
        <v>45</v>
      </c>
      <c r="N303" s="490"/>
      <c r="O303" s="489" t="s">
        <v>45</v>
      </c>
      <c r="P303" s="489" t="s">
        <v>45</v>
      </c>
      <c r="Q303" s="489" t="s">
        <v>45</v>
      </c>
      <c r="R303" s="489" t="s">
        <v>45</v>
      </c>
      <c r="S303" s="489" t="s">
        <v>45</v>
      </c>
      <c r="T303" s="489" t="s">
        <v>45</v>
      </c>
      <c r="U303" s="88" t="s">
        <v>255</v>
      </c>
      <c r="V303" s="88" t="s">
        <v>264</v>
      </c>
      <c r="W303" s="489" t="s">
        <v>283</v>
      </c>
      <c r="X303" s="489" t="s">
        <v>283</v>
      </c>
      <c r="Y303" s="489" t="s">
        <v>283</v>
      </c>
      <c r="Z303" s="489" t="s">
        <v>283</v>
      </c>
      <c r="AA303" s="489" t="s">
        <v>283</v>
      </c>
      <c r="AB303" s="489" t="s">
        <v>283</v>
      </c>
      <c r="AC303" s="489" t="s">
        <v>283</v>
      </c>
      <c r="AD303" s="88" t="s">
        <v>352</v>
      </c>
      <c r="AE303" s="88" t="s">
        <v>357</v>
      </c>
      <c r="AF303" s="88" t="s">
        <v>361</v>
      </c>
      <c r="AG303" s="88" t="s">
        <v>369</v>
      </c>
    </row>
    <row r="304" spans="1:68" ht="14.25" customHeight="1" thickTop="1" x14ac:dyDescent="0.2">
      <c r="A304" s="491" t="s">
        <v>10</v>
      </c>
      <c r="B304" s="489" t="s">
        <v>81</v>
      </c>
      <c r="C304" s="489" t="s">
        <v>90</v>
      </c>
      <c r="D304" s="489" t="s">
        <v>99</v>
      </c>
      <c r="E304" s="489" t="s">
        <v>109</v>
      </c>
      <c r="F304" s="489" t="s">
        <v>124</v>
      </c>
      <c r="G304" s="489" t="s">
        <v>149</v>
      </c>
      <c r="H304" s="489" t="s">
        <v>156</v>
      </c>
      <c r="I304" s="489" t="s">
        <v>162</v>
      </c>
      <c r="J304" s="489" t="s">
        <v>170</v>
      </c>
      <c r="K304" s="489" t="s">
        <v>190</v>
      </c>
      <c r="L304" s="489" t="s">
        <v>194</v>
      </c>
      <c r="M304" s="489" t="s">
        <v>219</v>
      </c>
      <c r="N304" s="1"/>
      <c r="O304" s="489" t="s">
        <v>225</v>
      </c>
      <c r="P304" s="489" t="s">
        <v>232</v>
      </c>
      <c r="Q304" s="489" t="s">
        <v>239</v>
      </c>
      <c r="R304" s="489" t="s">
        <v>243</v>
      </c>
      <c r="S304" s="489" t="s">
        <v>246</v>
      </c>
      <c r="T304" s="489" t="s">
        <v>251</v>
      </c>
      <c r="U304" s="489" t="s">
        <v>256</v>
      </c>
      <c r="V304" s="489" t="s">
        <v>265</v>
      </c>
      <c r="W304" s="489" t="s">
        <v>284</v>
      </c>
      <c r="X304" s="489" t="s">
        <v>300</v>
      </c>
      <c r="Y304" s="489" t="s">
        <v>304</v>
      </c>
      <c r="Z304" s="489" t="s">
        <v>319</v>
      </c>
      <c r="AA304" s="489" t="s">
        <v>330</v>
      </c>
      <c r="AB304" s="489" t="s">
        <v>335</v>
      </c>
      <c r="AC304" s="489" t="s">
        <v>346</v>
      </c>
      <c r="AD304" s="489" t="s">
        <v>353</v>
      </c>
      <c r="AE304" s="489" t="s">
        <v>358</v>
      </c>
      <c r="AF304" s="489" t="s">
        <v>362</v>
      </c>
      <c r="AG304" s="489" t="s">
        <v>369</v>
      </c>
    </row>
    <row r="305" spans="1:33" ht="13.5" thickBot="1" x14ac:dyDescent="0.25">
      <c r="A305" s="492"/>
      <c r="B305" s="489"/>
      <c r="C305" s="489"/>
      <c r="D305" s="489"/>
      <c r="E305" s="489"/>
      <c r="F305" s="489"/>
      <c r="G305" s="489"/>
      <c r="H305" s="489"/>
      <c r="I305" s="489"/>
      <c r="J305" s="489"/>
      <c r="K305" s="489"/>
      <c r="L305" s="489"/>
      <c r="M305" s="489"/>
      <c r="N305" s="1"/>
      <c r="O305" s="489"/>
      <c r="P305" s="489"/>
      <c r="Q305" s="489"/>
      <c r="R305" s="489"/>
      <c r="S305" s="489"/>
      <c r="T305" s="489"/>
      <c r="U305" s="489"/>
      <c r="V305" s="489"/>
      <c r="W305" s="489"/>
      <c r="X305" s="489"/>
      <c r="Y305" s="489"/>
      <c r="Z305" s="489"/>
      <c r="AA305" s="489"/>
      <c r="AB305" s="489"/>
      <c r="AC305" s="489"/>
      <c r="AD305" s="489"/>
      <c r="AE305" s="489"/>
      <c r="AF305" s="489"/>
      <c r="AG305" s="489"/>
    </row>
    <row r="306" spans="1:33" ht="18" thickTop="1" thickBot="1" x14ac:dyDescent="0.25">
      <c r="A306" s="46" t="s">
        <v>13</v>
      </c>
      <c r="B306" s="52">
        <f>IFERROR(X22*H22,"0")</f>
        <v>0</v>
      </c>
      <c r="C306" s="52">
        <f>IFERROR(X28*H28,"0")+IFERROR(X29*H29,"0")</f>
        <v>0</v>
      </c>
      <c r="D306" s="52">
        <f>IFERROR(X34*H34,"0")+IFERROR(X35*H35,"0")+IFERROR(X36*H36,"0")</f>
        <v>0</v>
      </c>
      <c r="E306" s="52">
        <f>IFERROR(X41*H41,"0")+IFERROR(X42*H42,"0")+IFERROR(X43*H43,"0")+IFERROR(X44*H44,"0")</f>
        <v>0</v>
      </c>
      <c r="F306" s="52">
        <f>IFERROR(X49*H49,"0")+IFERROR(X53*H53,"0")+IFERROR(X57*H57,"0")+IFERROR(X61*H61,"0")+IFERROR(X62*H62,"0")+IFERROR(X66*H66,"0")+IFERROR(X67*H67,"0")+IFERROR(X68*H68,"0")</f>
        <v>0</v>
      </c>
      <c r="G306" s="52">
        <f>IFERROR(X73*H73,"0")+IFERROR(X74*H74,"0")</f>
        <v>0</v>
      </c>
      <c r="H306" s="52">
        <f>IFERROR(X79*H79,"0")+IFERROR(X80*H80,"0")</f>
        <v>0</v>
      </c>
      <c r="I306" s="52">
        <f>IFERROR(X85*H85,"0")+IFERROR(X86*H86,"0")</f>
        <v>0</v>
      </c>
      <c r="J306" s="52">
        <f>IFERROR(X91*H91,"0")+IFERROR(X92*H92,"0")+IFERROR(X93*H93,"0")+IFERROR(X94*H94,"0")+IFERROR(X95*H95,"0")+IFERROR(X96*H96,"0")</f>
        <v>0</v>
      </c>
      <c r="K306" s="52">
        <f>IFERROR(X101*H101,"0")</f>
        <v>0</v>
      </c>
      <c r="L306" s="52">
        <f>IFERROR(X106*H106,"0")+IFERROR(X107*H107,"0")+IFERROR(X108*H108,"0")+IFERROR(X109*H109,"0")+IFERROR(X110*H110,"0")+IFERROR(X111*H111,"0")+IFERROR(X115*H115,"0")+IFERROR(X119*H119,"0")</f>
        <v>0</v>
      </c>
      <c r="M306" s="52">
        <f>IFERROR(X124*H124,"0")+IFERROR(X125*H125,"0")</f>
        <v>0</v>
      </c>
      <c r="N306" s="1"/>
      <c r="O306" s="52">
        <f>IFERROR(X130*H130,"0")+IFERROR(X131*H131,"0")</f>
        <v>0</v>
      </c>
      <c r="P306" s="52">
        <f>IFERROR(X136*H136,"0")+IFERROR(X137*H137,"0")</f>
        <v>0</v>
      </c>
      <c r="Q306" s="52">
        <f>IFERROR(X142*H142,"0")</f>
        <v>0</v>
      </c>
      <c r="R306" s="52">
        <f>IFERROR(X147*H147,"0")</f>
        <v>0</v>
      </c>
      <c r="S306" s="52">
        <f>IFERROR(X152*H152,"0")</f>
        <v>0</v>
      </c>
      <c r="T306" s="52">
        <f>IFERROR(X157*H157,"0")</f>
        <v>0</v>
      </c>
      <c r="U306" s="52">
        <f>IFERROR(X163*H163,"0")+IFERROR(X164*H164,"0")</f>
        <v>0</v>
      </c>
      <c r="V306" s="52">
        <f>IFERROR(X170*H170,"0")+IFERROR(X171*H171,"0")+IFERROR(X172*H172,"0")+IFERROR(X176*H176,"0")</f>
        <v>0</v>
      </c>
      <c r="W306" s="52">
        <f>IFERROR(X182*H182,"0")+IFERROR(X186*H186,"0")+IFERROR(X187*H187,"0")+IFERROR(X188*H188,"0")+IFERROR(X189*H189,"0")</f>
        <v>0</v>
      </c>
      <c r="X306" s="52">
        <f>IFERROR(X194*H194,"0")</f>
        <v>0</v>
      </c>
      <c r="Y306" s="52">
        <f>IFERROR(X199*H199,"0")+IFERROR(X200*H200,"0")+IFERROR(X201*H201,"0")+IFERROR(X202*H202,"0")+IFERROR(X203*H203,"0")+IFERROR(X204*H204,"0")</f>
        <v>0</v>
      </c>
      <c r="Z306" s="52">
        <f>IFERROR(X209*H209,"0")+IFERROR(X210*H210,"0")+IFERROR(X211*H211,"0")+IFERROR(X212*H212,"0")</f>
        <v>0</v>
      </c>
      <c r="AA306" s="52">
        <f>IFERROR(X217*H217,"0")</f>
        <v>0</v>
      </c>
      <c r="AB306" s="52">
        <f>IFERROR(X222*H222,"0")+IFERROR(X226*H226,"0")+IFERROR(X227*H227,"0")+IFERROR(X228*H228,"0")</f>
        <v>0</v>
      </c>
      <c r="AC306" s="52">
        <f>IFERROR(X233*H233,"0")+IFERROR(X234*H234,"0")</f>
        <v>0</v>
      </c>
      <c r="AD306" s="52">
        <f>IFERROR(X240*H240,"0")</f>
        <v>0</v>
      </c>
      <c r="AE306" s="52">
        <f>IFERROR(X246*H246,"0")</f>
        <v>0</v>
      </c>
      <c r="AF306" s="52">
        <f>IFERROR(X252*H252,"0")+IFERROR(X256*H256,"0")</f>
        <v>0</v>
      </c>
      <c r="AG306" s="52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0</v>
      </c>
    </row>
    <row r="307" spans="1:33" ht="13.5" thickTop="1" x14ac:dyDescent="0.2">
      <c r="C307" s="1"/>
    </row>
    <row r="308" spans="1:33" ht="19.5" customHeight="1" x14ac:dyDescent="0.2">
      <c r="A308" s="70" t="s">
        <v>62</v>
      </c>
      <c r="B308" s="70" t="s">
        <v>63</v>
      </c>
      <c r="C308" s="70" t="s">
        <v>65</v>
      </c>
    </row>
    <row r="309" spans="1:33" x14ac:dyDescent="0.2">
      <c r="A309" s="71">
        <f>SUMPRODUCT(--(BB:BB="ЗПФ"),--(W:W="кор"),H:H,Y:Y)+SUMPRODUCT(--(BB:BB="ЗПФ"),--(W:W="кг"),Y:Y)</f>
        <v>0</v>
      </c>
      <c r="B309" s="72">
        <f>SUMPRODUCT(--(BB:BB="ПГП"),--(W:W="кор"),H:H,Y:Y)+SUMPRODUCT(--(BB:BB="ПГП"),--(W:W="кг"),Y:Y)</f>
        <v>0</v>
      </c>
      <c r="C309" s="72">
        <f>SUMPRODUCT(--(BB:BB="КИЗ"),--(W:W="кор"),H:H,Y:Y)+SUMPRODUCT(--(BB:BB="КИЗ"),--(W:W="кг"),Y:Y)</f>
        <v>0</v>
      </c>
    </row>
  </sheetData>
  <sheetProtection algorithmName="SHA-512" hashValue="EOG35MNLi3OMm5Fn2YLE+Ey6lQlQ7xRv17XEeagYcykNhYbU7Tc9zrjwMYXKAvI+7BWjzLDjKlHXhc4rSr6E0A==" saltValue="9Hdz4jviA4kTjYs93nEF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3">
    <mergeCell ref="AC304:AC305"/>
    <mergeCell ref="AD304:AD305"/>
    <mergeCell ref="AE304:AE305"/>
    <mergeCell ref="AF304:AF305"/>
    <mergeCell ref="AG304:AG305"/>
    <mergeCell ref="T304:T305"/>
    <mergeCell ref="U304:U305"/>
    <mergeCell ref="V304:V305"/>
    <mergeCell ref="W304:W305"/>
    <mergeCell ref="X304:X305"/>
    <mergeCell ref="Y304:Y305"/>
    <mergeCell ref="Z304:Z305"/>
    <mergeCell ref="AA304:AA305"/>
    <mergeCell ref="AB304:AB305"/>
    <mergeCell ref="J304:J305"/>
    <mergeCell ref="K304:K305"/>
    <mergeCell ref="L304:L305"/>
    <mergeCell ref="M304:M305"/>
    <mergeCell ref="O304:O305"/>
    <mergeCell ref="P304:P305"/>
    <mergeCell ref="Q304:Q305"/>
    <mergeCell ref="R304:R305"/>
    <mergeCell ref="S304:S305"/>
    <mergeCell ref="A304:A305"/>
    <mergeCell ref="B304:B305"/>
    <mergeCell ref="C304:C305"/>
    <mergeCell ref="D304:D305"/>
    <mergeCell ref="E304:E305"/>
    <mergeCell ref="F304:F305"/>
    <mergeCell ref="G304:G305"/>
    <mergeCell ref="H304:H305"/>
    <mergeCell ref="I304:I305"/>
    <mergeCell ref="P296:V296"/>
    <mergeCell ref="A296:O301"/>
    <mergeCell ref="P297:V297"/>
    <mergeCell ref="P298:V298"/>
    <mergeCell ref="P299:V299"/>
    <mergeCell ref="P300:V300"/>
    <mergeCell ref="P301:V301"/>
    <mergeCell ref="C303:T303"/>
    <mergeCell ref="W303:AC303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75:V275"/>
    <mergeCell ref="A275:O276"/>
    <mergeCell ref="P276:V276"/>
    <mergeCell ref="A277:Z277"/>
    <mergeCell ref="D278:E278"/>
    <mergeCell ref="P278:T278"/>
    <mergeCell ref="D279:E279"/>
    <mergeCell ref="P279:T279"/>
    <mergeCell ref="D280:E280"/>
    <mergeCell ref="P280:T280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D256:E256"/>
    <mergeCell ref="P256:T256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40:E240"/>
    <mergeCell ref="P240:T240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A221:Z221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0:V190"/>
    <mergeCell ref="A190:O191"/>
    <mergeCell ref="P191:V191"/>
    <mergeCell ref="A192:Z192"/>
    <mergeCell ref="A193:Z193"/>
    <mergeCell ref="D194:E194"/>
    <mergeCell ref="P194:T194"/>
    <mergeCell ref="P195:V195"/>
    <mergeCell ref="A195:O196"/>
    <mergeCell ref="P196:V196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9"/>
    </row>
    <row r="3" spans="2:8" x14ac:dyDescent="0.2">
      <c r="B3" s="53" t="s">
        <v>442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444</v>
      </c>
      <c r="D6" s="53" t="s">
        <v>445</v>
      </c>
      <c r="E6" s="53" t="s">
        <v>46</v>
      </c>
    </row>
    <row r="8" spans="2:8" x14ac:dyDescent="0.2">
      <c r="B8" s="53" t="s">
        <v>80</v>
      </c>
      <c r="C8" s="53" t="s">
        <v>444</v>
      </c>
      <c r="D8" s="53" t="s">
        <v>46</v>
      </c>
      <c r="E8" s="53" t="s">
        <v>46</v>
      </c>
    </row>
    <row r="10" spans="2:8" x14ac:dyDescent="0.2">
      <c r="B10" s="53" t="s">
        <v>446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450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456</v>
      </c>
      <c r="C20" s="53" t="s">
        <v>46</v>
      </c>
      <c r="D20" s="53" t="s">
        <v>46</v>
      </c>
      <c r="E20" s="53" t="s">
        <v>46</v>
      </c>
    </row>
  </sheetData>
  <sheetProtection algorithmName="SHA-512" hashValue="uL8kCXhTg2KfKOUXhZ1iIyZJ8q8EBUnAgz7aFw7R9z7mHcBTbtcYM+uc4UxCvp8hKBql/c6fhp0vG6DkaqGJUg==" saltValue="VmBl1UYC/OVCDMWZoRrm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