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5703EB-52F2-47A4-865A-FA026225E9B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2" l="1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X298" i="2"/>
  <c r="X297" i="2"/>
  <c r="BO296" i="2"/>
  <c r="BM296" i="2"/>
  <c r="Z296" i="2"/>
  <c r="Y296" i="2"/>
  <c r="BP296" i="2" s="1"/>
  <c r="BP295" i="2"/>
  <c r="BO295" i="2"/>
  <c r="BN295" i="2"/>
  <c r="BM295" i="2"/>
  <c r="Z295" i="2"/>
  <c r="Y295" i="2"/>
  <c r="BO294" i="2"/>
  <c r="BM294" i="2"/>
  <c r="Z294" i="2"/>
  <c r="Y294" i="2"/>
  <c r="BP294" i="2" s="1"/>
  <c r="BO293" i="2"/>
  <c r="BM293" i="2"/>
  <c r="Z293" i="2"/>
  <c r="Y293" i="2"/>
  <c r="BP293" i="2" s="1"/>
  <c r="BP292" i="2"/>
  <c r="BO292" i="2"/>
  <c r="BN292" i="2"/>
  <c r="BM292" i="2"/>
  <c r="Z292" i="2"/>
  <c r="Y292" i="2"/>
  <c r="BO291" i="2"/>
  <c r="BM291" i="2"/>
  <c r="Z291" i="2"/>
  <c r="Y291" i="2"/>
  <c r="BP291" i="2" s="1"/>
  <c r="BO290" i="2"/>
  <c r="BM290" i="2"/>
  <c r="Z290" i="2"/>
  <c r="Y290" i="2"/>
  <c r="BP290" i="2" s="1"/>
  <c r="BP289" i="2"/>
  <c r="BO289" i="2"/>
  <c r="BN289" i="2"/>
  <c r="BM289" i="2"/>
  <c r="Z289" i="2"/>
  <c r="Y289" i="2"/>
  <c r="BO288" i="2"/>
  <c r="BM288" i="2"/>
  <c r="Z288" i="2"/>
  <c r="Y288" i="2"/>
  <c r="BP288" i="2" s="1"/>
  <c r="P288" i="2"/>
  <c r="BO287" i="2"/>
  <c r="BM287" i="2"/>
  <c r="Z287" i="2"/>
  <c r="Y287" i="2"/>
  <c r="BO286" i="2"/>
  <c r="BM286" i="2"/>
  <c r="Z286" i="2"/>
  <c r="Y286" i="2"/>
  <c r="BP286" i="2" s="1"/>
  <c r="P286" i="2"/>
  <c r="BP285" i="2"/>
  <c r="BO285" i="2"/>
  <c r="BN285" i="2"/>
  <c r="BM285" i="2"/>
  <c r="Z285" i="2"/>
  <c r="Y285" i="2"/>
  <c r="P285" i="2"/>
  <c r="BO284" i="2"/>
  <c r="BM284" i="2"/>
  <c r="Z284" i="2"/>
  <c r="Y284" i="2"/>
  <c r="BO283" i="2"/>
  <c r="BM283" i="2"/>
  <c r="Z283" i="2"/>
  <c r="Y283" i="2"/>
  <c r="BP283" i="2" s="1"/>
  <c r="P283" i="2"/>
  <c r="BP282" i="2"/>
  <c r="BO282" i="2"/>
  <c r="BN282" i="2"/>
  <c r="BM282" i="2"/>
  <c r="Z282" i="2"/>
  <c r="Y282" i="2"/>
  <c r="BP281" i="2"/>
  <c r="BO281" i="2"/>
  <c r="BN281" i="2"/>
  <c r="BM281" i="2"/>
  <c r="Z281" i="2"/>
  <c r="Y281" i="2"/>
  <c r="X279" i="2"/>
  <c r="X278" i="2"/>
  <c r="BP277" i="2"/>
  <c r="BO277" i="2"/>
  <c r="BN277" i="2"/>
  <c r="BM277" i="2"/>
  <c r="Z277" i="2"/>
  <c r="Y277" i="2"/>
  <c r="P277" i="2"/>
  <c r="BO276" i="2"/>
  <c r="BM276" i="2"/>
  <c r="Z276" i="2"/>
  <c r="Y276" i="2"/>
  <c r="X274" i="2"/>
  <c r="X273" i="2"/>
  <c r="BP272" i="2"/>
  <c r="BO272" i="2"/>
  <c r="BN272" i="2"/>
  <c r="BM272" i="2"/>
  <c r="Z272" i="2"/>
  <c r="Z273" i="2" s="1"/>
  <c r="Y272" i="2"/>
  <c r="Y274" i="2" s="1"/>
  <c r="P272" i="2"/>
  <c r="X270" i="2"/>
  <c r="X269" i="2"/>
  <c r="BO268" i="2"/>
  <c r="BM268" i="2"/>
  <c r="Z268" i="2"/>
  <c r="Y268" i="2"/>
  <c r="BP268" i="2" s="1"/>
  <c r="BO267" i="2"/>
  <c r="BM267" i="2"/>
  <c r="Z267" i="2"/>
  <c r="Y267" i="2"/>
  <c r="BO266" i="2"/>
  <c r="BM266" i="2"/>
  <c r="Z266" i="2"/>
  <c r="Z269" i="2" s="1"/>
  <c r="Y266" i="2"/>
  <c r="X262" i="2"/>
  <c r="Y261" i="2"/>
  <c r="X261" i="2"/>
  <c r="BP260" i="2"/>
  <c r="BO260" i="2"/>
  <c r="BN260" i="2"/>
  <c r="BM260" i="2"/>
  <c r="Z260" i="2"/>
  <c r="Z261" i="2" s="1"/>
  <c r="Y260" i="2"/>
  <c r="Y262" i="2" s="1"/>
  <c r="P260" i="2"/>
  <c r="X258" i="2"/>
  <c r="Y257" i="2"/>
  <c r="X257" i="2"/>
  <c r="BP256" i="2"/>
  <c r="BO256" i="2"/>
  <c r="BN256" i="2"/>
  <c r="BM256" i="2"/>
  <c r="Z256" i="2"/>
  <c r="Z257" i="2" s="1"/>
  <c r="Y256" i="2"/>
  <c r="Y258" i="2" s="1"/>
  <c r="P256" i="2"/>
  <c r="X252" i="2"/>
  <c r="X251" i="2"/>
  <c r="BO250" i="2"/>
  <c r="BM250" i="2"/>
  <c r="Z250" i="2"/>
  <c r="Z251" i="2" s="1"/>
  <c r="Y250" i="2"/>
  <c r="P250" i="2"/>
  <c r="X246" i="2"/>
  <c r="X245" i="2"/>
  <c r="BO244" i="2"/>
  <c r="BM244" i="2"/>
  <c r="Z244" i="2"/>
  <c r="Z245" i="2" s="1"/>
  <c r="Y244" i="2"/>
  <c r="P244" i="2"/>
  <c r="Y240" i="2"/>
  <c r="X240" i="2"/>
  <c r="Z239" i="2"/>
  <c r="X239" i="2"/>
  <c r="BO238" i="2"/>
  <c r="BM238" i="2"/>
  <c r="Z238" i="2"/>
  <c r="Y238" i="2"/>
  <c r="P238" i="2"/>
  <c r="BP237" i="2"/>
  <c r="BO237" i="2"/>
  <c r="BN237" i="2"/>
  <c r="BM237" i="2"/>
  <c r="Z237" i="2"/>
  <c r="Y237" i="2"/>
  <c r="Y239" i="2" s="1"/>
  <c r="P237" i="2"/>
  <c r="X234" i="2"/>
  <c r="X233" i="2"/>
  <c r="BO232" i="2"/>
  <c r="BM232" i="2"/>
  <c r="Z232" i="2"/>
  <c r="Y232" i="2"/>
  <c r="BP232" i="2" s="1"/>
  <c r="P232" i="2"/>
  <c r="BP231" i="2"/>
  <c r="BO231" i="2"/>
  <c r="BN231" i="2"/>
  <c r="BM231" i="2"/>
  <c r="Z231" i="2"/>
  <c r="Y231" i="2"/>
  <c r="P231" i="2"/>
  <c r="BO230" i="2"/>
  <c r="BM230" i="2"/>
  <c r="Z230" i="2"/>
  <c r="Z233" i="2" s="1"/>
  <c r="Y230" i="2"/>
  <c r="P230" i="2"/>
  <c r="X228" i="2"/>
  <c r="X227" i="2"/>
  <c r="BO226" i="2"/>
  <c r="BM226" i="2"/>
  <c r="Z226" i="2"/>
  <c r="Z227" i="2" s="1"/>
  <c r="Y226" i="2"/>
  <c r="BP226" i="2" s="1"/>
  <c r="P226" i="2"/>
  <c r="X223" i="2"/>
  <c r="X222" i="2"/>
  <c r="BO221" i="2"/>
  <c r="BM221" i="2"/>
  <c r="Z221" i="2"/>
  <c r="Z222" i="2" s="1"/>
  <c r="Y221" i="2"/>
  <c r="Y222" i="2" s="1"/>
  <c r="X218" i="2"/>
  <c r="X217" i="2"/>
  <c r="BO216" i="2"/>
  <c r="BM216" i="2"/>
  <c r="Z216" i="2"/>
  <c r="Y216" i="2"/>
  <c r="P216" i="2"/>
  <c r="BO215" i="2"/>
  <c r="BM215" i="2"/>
  <c r="Z215" i="2"/>
  <c r="Y215" i="2"/>
  <c r="BP215" i="2" s="1"/>
  <c r="P215" i="2"/>
  <c r="BO214" i="2"/>
  <c r="BM214" i="2"/>
  <c r="Z214" i="2"/>
  <c r="Y214" i="2"/>
  <c r="Y218" i="2" s="1"/>
  <c r="P214" i="2"/>
  <c r="BO213" i="2"/>
  <c r="BM213" i="2"/>
  <c r="Z213" i="2"/>
  <c r="Z217" i="2" s="1"/>
  <c r="Y213" i="2"/>
  <c r="BP213" i="2" s="1"/>
  <c r="P213" i="2"/>
  <c r="X210" i="2"/>
  <c r="X209" i="2"/>
  <c r="BO208" i="2"/>
  <c r="BM208" i="2"/>
  <c r="Z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Z206" i="2"/>
  <c r="Y206" i="2"/>
  <c r="P206" i="2"/>
  <c r="BP205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BO203" i="2"/>
  <c r="BM203" i="2"/>
  <c r="Z203" i="2"/>
  <c r="Z209" i="2" s="1"/>
  <c r="Y203" i="2"/>
  <c r="P203" i="2"/>
  <c r="X200" i="2"/>
  <c r="X199" i="2"/>
  <c r="BO198" i="2"/>
  <c r="BM198" i="2"/>
  <c r="Z198" i="2"/>
  <c r="Z199" i="2" s="1"/>
  <c r="Y198" i="2"/>
  <c r="Y200" i="2" s="1"/>
  <c r="P198" i="2"/>
  <c r="X195" i="2"/>
  <c r="X194" i="2"/>
  <c r="BP193" i="2"/>
  <c r="BO193" i="2"/>
  <c r="BN193" i="2"/>
  <c r="BM193" i="2"/>
  <c r="Z193" i="2"/>
  <c r="Y193" i="2"/>
  <c r="P193" i="2"/>
  <c r="BO192" i="2"/>
  <c r="BM192" i="2"/>
  <c r="Z192" i="2"/>
  <c r="Y192" i="2"/>
  <c r="BN192" i="2" s="1"/>
  <c r="P192" i="2"/>
  <c r="BP191" i="2"/>
  <c r="BO191" i="2"/>
  <c r="BN191" i="2"/>
  <c r="BM191" i="2"/>
  <c r="Z191" i="2"/>
  <c r="Z194" i="2" s="1"/>
  <c r="Y191" i="2"/>
  <c r="P191" i="2"/>
  <c r="BO190" i="2"/>
  <c r="BM190" i="2"/>
  <c r="Z190" i="2"/>
  <c r="Y190" i="2"/>
  <c r="BP190" i="2" s="1"/>
  <c r="P190" i="2"/>
  <c r="Y188" i="2"/>
  <c r="X188" i="2"/>
  <c r="X187" i="2"/>
  <c r="BP186" i="2"/>
  <c r="BO186" i="2"/>
  <c r="BN186" i="2"/>
  <c r="BM186" i="2"/>
  <c r="Z186" i="2"/>
  <c r="Z187" i="2" s="1"/>
  <c r="Y186" i="2"/>
  <c r="Y187" i="2" s="1"/>
  <c r="X182" i="2"/>
  <c r="X181" i="2"/>
  <c r="BO180" i="2"/>
  <c r="BM180" i="2"/>
  <c r="Z180" i="2"/>
  <c r="Z181" i="2" s="1"/>
  <c r="Y180" i="2"/>
  <c r="X178" i="2"/>
  <c r="X177" i="2"/>
  <c r="BO176" i="2"/>
  <c r="BM176" i="2"/>
  <c r="Z176" i="2"/>
  <c r="Y176" i="2"/>
  <c r="BP176" i="2" s="1"/>
  <c r="P176" i="2"/>
  <c r="BO175" i="2"/>
  <c r="BM175" i="2"/>
  <c r="Z175" i="2"/>
  <c r="Y175" i="2"/>
  <c r="P175" i="2"/>
  <c r="BP174" i="2"/>
  <c r="BO174" i="2"/>
  <c r="BN174" i="2"/>
  <c r="BM174" i="2"/>
  <c r="Z174" i="2"/>
  <c r="Y174" i="2"/>
  <c r="P174" i="2"/>
  <c r="X170" i="2"/>
  <c r="X169" i="2"/>
  <c r="BO168" i="2"/>
  <c r="BM168" i="2"/>
  <c r="Z168" i="2"/>
  <c r="Y168" i="2"/>
  <c r="P168" i="2"/>
  <c r="BP167" i="2"/>
  <c r="BO167" i="2"/>
  <c r="BN167" i="2"/>
  <c r="BM167" i="2"/>
  <c r="Z167" i="2"/>
  <c r="Z169" i="2" s="1"/>
  <c r="Y167" i="2"/>
  <c r="P167" i="2"/>
  <c r="X165" i="2"/>
  <c r="X164" i="2"/>
  <c r="BO163" i="2"/>
  <c r="BM163" i="2"/>
  <c r="Z163" i="2"/>
  <c r="Y163" i="2"/>
  <c r="P163" i="2"/>
  <c r="BO162" i="2"/>
  <c r="BM162" i="2"/>
  <c r="Z162" i="2"/>
  <c r="Y162" i="2"/>
  <c r="BN162" i="2" s="1"/>
  <c r="X158" i="2"/>
  <c r="X157" i="2"/>
  <c r="BO156" i="2"/>
  <c r="BM156" i="2"/>
  <c r="Z156" i="2"/>
  <c r="Z157" i="2" s="1"/>
  <c r="Y156" i="2"/>
  <c r="P156" i="2"/>
  <c r="X153" i="2"/>
  <c r="X152" i="2"/>
  <c r="BO151" i="2"/>
  <c r="BM151" i="2"/>
  <c r="Z151" i="2"/>
  <c r="Z152" i="2" s="1"/>
  <c r="Y151" i="2"/>
  <c r="Y152" i="2" s="1"/>
  <c r="P151" i="2"/>
  <c r="Y148" i="2"/>
  <c r="X148" i="2"/>
  <c r="Y147" i="2"/>
  <c r="X147" i="2"/>
  <c r="BP146" i="2"/>
  <c r="BO146" i="2"/>
  <c r="BN146" i="2"/>
  <c r="BM146" i="2"/>
  <c r="Z146" i="2"/>
  <c r="Z147" i="2" s="1"/>
  <c r="Y146" i="2"/>
  <c r="P146" i="2"/>
  <c r="X143" i="2"/>
  <c r="X142" i="2"/>
  <c r="BO141" i="2"/>
  <c r="BM141" i="2"/>
  <c r="Z141" i="2"/>
  <c r="Z142" i="2" s="1"/>
  <c r="Y141" i="2"/>
  <c r="P141" i="2"/>
  <c r="X138" i="2"/>
  <c r="X137" i="2"/>
  <c r="BO136" i="2"/>
  <c r="BM136" i="2"/>
  <c r="Z136" i="2"/>
  <c r="Y136" i="2"/>
  <c r="BP136" i="2" s="1"/>
  <c r="BO135" i="2"/>
  <c r="BM135" i="2"/>
  <c r="Z135" i="2"/>
  <c r="Z137" i="2" s="1"/>
  <c r="Y135" i="2"/>
  <c r="X132" i="2"/>
  <c r="X131" i="2"/>
  <c r="BO130" i="2"/>
  <c r="BM130" i="2"/>
  <c r="Z130" i="2"/>
  <c r="Y130" i="2"/>
  <c r="BP130" i="2" s="1"/>
  <c r="P130" i="2"/>
  <c r="BP129" i="2"/>
  <c r="BO129" i="2"/>
  <c r="BN129" i="2"/>
  <c r="BM129" i="2"/>
  <c r="Z129" i="2"/>
  <c r="Z131" i="2" s="1"/>
  <c r="Y129" i="2"/>
  <c r="P129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P123" i="2"/>
  <c r="X120" i="2"/>
  <c r="X119" i="2"/>
  <c r="BO118" i="2"/>
  <c r="BM118" i="2"/>
  <c r="Z118" i="2"/>
  <c r="Z119" i="2" s="1"/>
  <c r="Y118" i="2"/>
  <c r="Y119" i="2" s="1"/>
  <c r="X116" i="2"/>
  <c r="X115" i="2"/>
  <c r="BO114" i="2"/>
  <c r="BM114" i="2"/>
  <c r="Z114" i="2"/>
  <c r="Z115" i="2" s="1"/>
  <c r="Y114" i="2"/>
  <c r="P114" i="2"/>
  <c r="X112" i="2"/>
  <c r="X111" i="2"/>
  <c r="BP110" i="2"/>
  <c r="BO110" i="2"/>
  <c r="BN110" i="2"/>
  <c r="BM110" i="2"/>
  <c r="Z110" i="2"/>
  <c r="Y110" i="2"/>
  <c r="P110" i="2"/>
  <c r="BO109" i="2"/>
  <c r="BM109" i="2"/>
  <c r="Z109" i="2"/>
  <c r="Y109" i="2"/>
  <c r="BN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P107" i="2"/>
  <c r="BO106" i="2"/>
  <c r="BM106" i="2"/>
  <c r="Z106" i="2"/>
  <c r="Y106" i="2"/>
  <c r="P106" i="2"/>
  <c r="Y103" i="2"/>
  <c r="X103" i="2"/>
  <c r="Y102" i="2"/>
  <c r="X102" i="2"/>
  <c r="BP101" i="2"/>
  <c r="BO101" i="2"/>
  <c r="BN101" i="2"/>
  <c r="BM101" i="2"/>
  <c r="Z101" i="2"/>
  <c r="Z102" i="2" s="1"/>
  <c r="Y101" i="2"/>
  <c r="P101" i="2"/>
  <c r="X98" i="2"/>
  <c r="X97" i="2"/>
  <c r="BO96" i="2"/>
  <c r="BM96" i="2"/>
  <c r="Z96" i="2"/>
  <c r="Y96" i="2"/>
  <c r="P96" i="2"/>
  <c r="BP95" i="2"/>
  <c r="BO95" i="2"/>
  <c r="BN95" i="2"/>
  <c r="BM95" i="2"/>
  <c r="Z95" i="2"/>
  <c r="Y95" i="2"/>
  <c r="BO94" i="2"/>
  <c r="BM94" i="2"/>
  <c r="Z94" i="2"/>
  <c r="Y94" i="2"/>
  <c r="BP94" i="2" s="1"/>
  <c r="BP93" i="2"/>
  <c r="BO93" i="2"/>
  <c r="BN93" i="2"/>
  <c r="BM93" i="2"/>
  <c r="Z93" i="2"/>
  <c r="Y93" i="2"/>
  <c r="BP92" i="2"/>
  <c r="BO92" i="2"/>
  <c r="BN92" i="2"/>
  <c r="BM92" i="2"/>
  <c r="Z92" i="2"/>
  <c r="Y92" i="2"/>
  <c r="BO91" i="2"/>
  <c r="BM91" i="2"/>
  <c r="Z91" i="2"/>
  <c r="Y91" i="2"/>
  <c r="X88" i="2"/>
  <c r="X87" i="2"/>
  <c r="BP86" i="2"/>
  <c r="BO86" i="2"/>
  <c r="BN86" i="2"/>
  <c r="BM86" i="2"/>
  <c r="Z86" i="2"/>
  <c r="Z87" i="2" s="1"/>
  <c r="Y86" i="2"/>
  <c r="P86" i="2"/>
  <c r="BO85" i="2"/>
  <c r="BM85" i="2"/>
  <c r="Z85" i="2"/>
  <c r="Y85" i="2"/>
  <c r="BP85" i="2" s="1"/>
  <c r="P85" i="2"/>
  <c r="X82" i="2"/>
  <c r="X81" i="2"/>
  <c r="BP80" i="2"/>
  <c r="BO80" i="2"/>
  <c r="BN80" i="2"/>
  <c r="BM80" i="2"/>
  <c r="Z80" i="2"/>
  <c r="Z81" i="2" s="1"/>
  <c r="Y80" i="2"/>
  <c r="P80" i="2"/>
  <c r="BO79" i="2"/>
  <c r="BM79" i="2"/>
  <c r="Z79" i="2"/>
  <c r="Y79" i="2"/>
  <c r="BP79" i="2" s="1"/>
  <c r="P79" i="2"/>
  <c r="X76" i="2"/>
  <c r="X75" i="2"/>
  <c r="BO74" i="2"/>
  <c r="BM74" i="2"/>
  <c r="Z74" i="2"/>
  <c r="Y74" i="2"/>
  <c r="P74" i="2"/>
  <c r="BO73" i="2"/>
  <c r="BM73" i="2"/>
  <c r="Z73" i="2"/>
  <c r="Z75" i="2" s="1"/>
  <c r="Y73" i="2"/>
  <c r="BP73" i="2" s="1"/>
  <c r="P73" i="2"/>
  <c r="X70" i="2"/>
  <c r="X69" i="2"/>
  <c r="BO68" i="2"/>
  <c r="BM68" i="2"/>
  <c r="Z68" i="2"/>
  <c r="Y68" i="2"/>
  <c r="BN68" i="2" s="1"/>
  <c r="P68" i="2"/>
  <c r="BO67" i="2"/>
  <c r="BM67" i="2"/>
  <c r="Z67" i="2"/>
  <c r="Y67" i="2"/>
  <c r="BP67" i="2" s="1"/>
  <c r="P67" i="2"/>
  <c r="BO66" i="2"/>
  <c r="BM66" i="2"/>
  <c r="Z66" i="2"/>
  <c r="Z69" i="2" s="1"/>
  <c r="Y66" i="2"/>
  <c r="P66" i="2"/>
  <c r="X64" i="2"/>
  <c r="X63" i="2"/>
  <c r="BO62" i="2"/>
  <c r="BM62" i="2"/>
  <c r="Z62" i="2"/>
  <c r="Y62" i="2"/>
  <c r="Y64" i="2" s="1"/>
  <c r="P62" i="2"/>
  <c r="BP61" i="2"/>
  <c r="BO61" i="2"/>
  <c r="BN61" i="2"/>
  <c r="BM61" i="2"/>
  <c r="Z61" i="2"/>
  <c r="Z63" i="2" s="1"/>
  <c r="Y61" i="2"/>
  <c r="P61" i="2"/>
  <c r="X59" i="2"/>
  <c r="Y58" i="2"/>
  <c r="X58" i="2"/>
  <c r="BP57" i="2"/>
  <c r="BO57" i="2"/>
  <c r="BN57" i="2"/>
  <c r="BM57" i="2"/>
  <c r="Z57" i="2"/>
  <c r="Z58" i="2" s="1"/>
  <c r="Y57" i="2"/>
  <c r="Y59" i="2" s="1"/>
  <c r="P57" i="2"/>
  <c r="X55" i="2"/>
  <c r="Y54" i="2"/>
  <c r="X54" i="2"/>
  <c r="BP53" i="2"/>
  <c r="BO53" i="2"/>
  <c r="BN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P49" i="2"/>
  <c r="X46" i="2"/>
  <c r="X45" i="2"/>
  <c r="BP44" i="2"/>
  <c r="BO44" i="2"/>
  <c r="BN44" i="2"/>
  <c r="BM44" i="2"/>
  <c r="Z44" i="2"/>
  <c r="Y44" i="2"/>
  <c r="P44" i="2"/>
  <c r="BO43" i="2"/>
  <c r="BM43" i="2"/>
  <c r="Z43" i="2"/>
  <c r="Y43" i="2"/>
  <c r="P43" i="2"/>
  <c r="BO42" i="2"/>
  <c r="BM42" i="2"/>
  <c r="Z42" i="2"/>
  <c r="Y42" i="2"/>
  <c r="BP42" i="2" s="1"/>
  <c r="P42" i="2"/>
  <c r="BO41" i="2"/>
  <c r="BM41" i="2"/>
  <c r="Z41" i="2"/>
  <c r="Y41" i="2"/>
  <c r="Y46" i="2" s="1"/>
  <c r="P41" i="2"/>
  <c r="X38" i="2"/>
  <c r="X37" i="2"/>
  <c r="BO36" i="2"/>
  <c r="BM36" i="2"/>
  <c r="Z36" i="2"/>
  <c r="Y36" i="2"/>
  <c r="BP36" i="2" s="1"/>
  <c r="P36" i="2"/>
  <c r="BO35" i="2"/>
  <c r="BM35" i="2"/>
  <c r="Z35" i="2"/>
  <c r="Z37" i="2" s="1"/>
  <c r="Y35" i="2"/>
  <c r="BP35" i="2" s="1"/>
  <c r="P35" i="2"/>
  <c r="BO34" i="2"/>
  <c r="BM34" i="2"/>
  <c r="Z34" i="2"/>
  <c r="Y34" i="2"/>
  <c r="BP34" i="2" s="1"/>
  <c r="P34" i="2"/>
  <c r="X31" i="2"/>
  <c r="X30" i="2"/>
  <c r="BO29" i="2"/>
  <c r="BM29" i="2"/>
  <c r="Z29" i="2"/>
  <c r="Z30" i="2" s="1"/>
  <c r="Y29" i="2"/>
  <c r="P29" i="2"/>
  <c r="BO28" i="2"/>
  <c r="BM28" i="2"/>
  <c r="Z28" i="2"/>
  <c r="Y28" i="2"/>
  <c r="BP28" i="2" s="1"/>
  <c r="P28" i="2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A9" i="2"/>
  <c r="F10" i="2" s="1"/>
  <c r="D7" i="2"/>
  <c r="Q6" i="2"/>
  <c r="P2" i="2"/>
  <c r="Y38" i="2" l="1"/>
  <c r="BP43" i="2"/>
  <c r="BN43" i="2"/>
  <c r="Y51" i="2"/>
  <c r="Y50" i="2"/>
  <c r="BP49" i="2"/>
  <c r="BN49" i="2"/>
  <c r="Y116" i="2"/>
  <c r="Y115" i="2"/>
  <c r="BP114" i="2"/>
  <c r="BN114" i="2"/>
  <c r="Y120" i="2"/>
  <c r="Y125" i="2"/>
  <c r="Y126" i="2"/>
  <c r="BP206" i="2"/>
  <c r="BN206" i="2"/>
  <c r="BP216" i="2"/>
  <c r="BN216" i="2"/>
  <c r="Y223" i="2"/>
  <c r="Y246" i="2"/>
  <c r="Y245" i="2"/>
  <c r="BP244" i="2"/>
  <c r="BN244" i="2"/>
  <c r="X300" i="2"/>
  <c r="X301" i="2"/>
  <c r="X302" i="2" s="1"/>
  <c r="X299" i="2"/>
  <c r="BN28" i="2"/>
  <c r="BP74" i="2"/>
  <c r="BN74" i="2"/>
  <c r="Y76" i="2"/>
  <c r="Y82" i="2"/>
  <c r="Y87" i="2"/>
  <c r="Y88" i="2"/>
  <c r="BP96" i="2"/>
  <c r="BN96" i="2"/>
  <c r="BP106" i="2"/>
  <c r="BN106" i="2"/>
  <c r="Y137" i="2"/>
  <c r="BP135" i="2"/>
  <c r="BN135" i="2"/>
  <c r="Y138" i="2"/>
  <c r="Y143" i="2"/>
  <c r="BP141" i="2"/>
  <c r="BN141" i="2"/>
  <c r="Y153" i="2"/>
  <c r="Y158" i="2"/>
  <c r="BP156" i="2"/>
  <c r="BN156" i="2"/>
  <c r="BP162" i="2"/>
  <c r="Y164" i="2"/>
  <c r="BP163" i="2"/>
  <c r="BN163" i="2"/>
  <c r="Y170" i="2"/>
  <c r="BP168" i="2"/>
  <c r="BN168" i="2"/>
  <c r="BP175" i="2"/>
  <c r="BN175" i="2"/>
  <c r="Y177" i="2"/>
  <c r="Y182" i="2"/>
  <c r="Y181" i="2"/>
  <c r="BP180" i="2"/>
  <c r="BN180" i="2"/>
  <c r="BP238" i="2"/>
  <c r="BN238" i="2"/>
  <c r="Y252" i="2"/>
  <c r="Y251" i="2"/>
  <c r="BP250" i="2"/>
  <c r="BN250" i="2"/>
  <c r="Y269" i="2"/>
  <c r="Y270" i="2"/>
  <c r="BP266" i="2"/>
  <c r="BN266" i="2"/>
  <c r="BP267" i="2"/>
  <c r="BN267" i="2"/>
  <c r="BP276" i="2"/>
  <c r="BN276" i="2"/>
  <c r="BP284" i="2"/>
  <c r="BN284" i="2"/>
  <c r="Z297" i="2"/>
  <c r="Y297" i="2"/>
  <c r="Y30" i="2"/>
  <c r="X303" i="2"/>
  <c r="Z45" i="2"/>
  <c r="Y70" i="2"/>
  <c r="BP68" i="2"/>
  <c r="Y98" i="2"/>
  <c r="Z97" i="2"/>
  <c r="Z111" i="2"/>
  <c r="Y112" i="2"/>
  <c r="BP109" i="2"/>
  <c r="Z125" i="2"/>
  <c r="Y131" i="2"/>
  <c r="Y132" i="2"/>
  <c r="Z164" i="2"/>
  <c r="Y178" i="2"/>
  <c r="Z177" i="2"/>
  <c r="Y209" i="2"/>
  <c r="Y233" i="2"/>
  <c r="BP230" i="2"/>
  <c r="Y234" i="2"/>
  <c r="Z278" i="2"/>
  <c r="Y279" i="2"/>
  <c r="Y298" i="2"/>
  <c r="Z304" i="2"/>
  <c r="Y194" i="2"/>
  <c r="BN29" i="2"/>
  <c r="BN66" i="2"/>
  <c r="Y69" i="2"/>
  <c r="BN107" i="2"/>
  <c r="BN208" i="2"/>
  <c r="BN287" i="2"/>
  <c r="BN35" i="2"/>
  <c r="Y75" i="2"/>
  <c r="BN203" i="2"/>
  <c r="BN214" i="2"/>
  <c r="Y217" i="2"/>
  <c r="BN290" i="2"/>
  <c r="BN293" i="2"/>
  <c r="BN296" i="2"/>
  <c r="BP29" i="2"/>
  <c r="BN41" i="2"/>
  <c r="BP66" i="2"/>
  <c r="Y81" i="2"/>
  <c r="BP107" i="2"/>
  <c r="BN123" i="2"/>
  <c r="Y195" i="2"/>
  <c r="BN226" i="2"/>
  <c r="BP287" i="2"/>
  <c r="BP203" i="2"/>
  <c r="BP214" i="2"/>
  <c r="BN62" i="2"/>
  <c r="Y31" i="2"/>
  <c r="BN67" i="2"/>
  <c r="BN108" i="2"/>
  <c r="BN198" i="2"/>
  <c r="Y210" i="2"/>
  <c r="BN288" i="2"/>
  <c r="BN291" i="2"/>
  <c r="BN294" i="2"/>
  <c r="H9" i="2"/>
  <c r="BN36" i="2"/>
  <c r="BP62" i="2"/>
  <c r="BN73" i="2"/>
  <c r="BN118" i="2"/>
  <c r="Y169" i="2"/>
  <c r="BP192" i="2"/>
  <c r="BN204" i="2"/>
  <c r="BN215" i="2"/>
  <c r="BN221" i="2"/>
  <c r="Y273" i="2"/>
  <c r="Y278" i="2"/>
  <c r="Y227" i="2"/>
  <c r="F9" i="2"/>
  <c r="Y111" i="2"/>
  <c r="Y157" i="2"/>
  <c r="J9" i="2"/>
  <c r="BN42" i="2"/>
  <c r="BN124" i="2"/>
  <c r="BN136" i="2"/>
  <c r="BN151" i="2"/>
  <c r="BP198" i="2"/>
  <c r="Y228" i="2"/>
  <c r="Y142" i="2"/>
  <c r="Y45" i="2"/>
  <c r="BN79" i="2"/>
  <c r="Y97" i="2"/>
  <c r="A10" i="2"/>
  <c r="Y63" i="2"/>
  <c r="BN85" i="2"/>
  <c r="BN91" i="2"/>
  <c r="BN94" i="2"/>
  <c r="BP118" i="2"/>
  <c r="BN130" i="2"/>
  <c r="Y165" i="2"/>
  <c r="BN190" i="2"/>
  <c r="BP221" i="2"/>
  <c r="BN232" i="2"/>
  <c r="BN268" i="2"/>
  <c r="BN283" i="2"/>
  <c r="BP41" i="2"/>
  <c r="BP151" i="2"/>
  <c r="Y199" i="2"/>
  <c r="BP123" i="2"/>
  <c r="BN34" i="2"/>
  <c r="Y37" i="2"/>
  <c r="BP91" i="2"/>
  <c r="BN176" i="2"/>
  <c r="BN213" i="2"/>
  <c r="BN286" i="2"/>
  <c r="BN230" i="2"/>
  <c r="Y299" i="2" l="1"/>
  <c r="Y301" i="2"/>
  <c r="Y300" i="2"/>
  <c r="Y303" i="2"/>
  <c r="Y302" i="2"/>
  <c r="C312" i="2"/>
  <c r="B312" i="2"/>
  <c r="A312" i="2"/>
</calcChain>
</file>

<file path=xl/sharedStrings.xml><?xml version="1.0" encoding="utf-8"?>
<sst xmlns="http://schemas.openxmlformats.org/spreadsheetml/2006/main" count="1903" uniqueCount="473">
  <si>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</si>
  <si>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</si>
  <si>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</si>
  <si>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</si>
  <si>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</si>
  <si>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</si>
  <si>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</si>
  <si>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</si>
  <si>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</si>
  <si>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</si>
  <si>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</si>
  <si>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</si>
  <si>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</si>
  <si>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</si>
  <si>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</si>
  <si>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</si>
  <si>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</si>
  <si>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</si>
  <si>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</si>
  <si>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</si>
  <si>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</si>
  <si>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</si>
  <si>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</si>
  <si>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</si>
  <si>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</si>
  <si>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</si>
  <si>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</si>
  <si>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</si>
  <si>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</si>
  <si>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</si>
  <si>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</si>
  <si>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</si>
  <si>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</si>
  <si>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</si>
  <si>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</si>
  <si>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</si>
  <si>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</si>
  <si>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</si>
  <si>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</si>
  <si>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</si>
  <si>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</si>
  <si>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</si>
  <si>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</si>
  <si>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</si>
  <si>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</si>
  <si>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</si>
  <si>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</si>
  <si>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</si>
  <si>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</si>
  <si>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</si>
  <si>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</si>
  <si>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</si>
  <si>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</si>
  <si>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</si>
  <si>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</si>
  <si>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</si>
  <si>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</si>
  <si>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</si>
  <si>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</si>
  <si>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</si>
  <si>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</si>
  <si>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</si>
  <si>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</si>
  <si>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</si>
  <si>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</si>
  <si>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</si>
  <si>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</si>
  <si>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</si>
  <si>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</si>
  <si>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</si>
  <si>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</si>
  <si>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24.07.2025</t>
  </si>
  <si>
    <t>21.07.2025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</si>
  <si>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</si>
  <si>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</si>
  <si>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</si>
  <si>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</si>
  <si>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</si>
  <si>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</si>
  <si>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</si>
  <si>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</si>
  <si>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</si>
  <si>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</si>
  <si>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</si>
  <si>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</si>
  <si>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</si>
  <si>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</si>
  <si>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</si>
  <si>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</si>
  <si>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</si>
  <si>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</si>
  <si>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</si>
  <si>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</si>
  <si>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</si>
  <si>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</si>
  <si>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</si>
  <si>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</si>
  <si>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</si>
  <si>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</si>
  <si>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</si>
  <si>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</si>
  <si>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</si>
  <si>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</si>
  <si>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</si>
  <si>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</si>
  <si>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</si>
  <si>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</si>
  <si>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</si>
  <si>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</si>
  <si>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</si>
  <si>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</si>
  <si>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</si>
  <si>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</si>
  <si>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</si>
  <si>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</si>
  <si>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</si>
  <si>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</si>
  <si>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</si>
  <si>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</si>
  <si>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</si>
  <si>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</si>
  <si>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</si>
  <si>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</si>
  <si>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</si>
  <si>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</si>
  <si>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</si>
  <si>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</si>
  <si>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</si>
  <si>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</si>
  <si>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</si>
  <si>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</si>
  <si>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</si>
  <si>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</si>
  <si>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</si>
  <si>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</si>
  <si>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</si>
  <si>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</si>
  <si>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</si>
  <si>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</si>
  <si>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</si>
  <si>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</si>
  <si>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</si>
  <si>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</si>
  <si>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</si>
  <si>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</si>
  <si>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</si>
  <si>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</si>
  <si>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</si>
  <si>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</si>
  <si>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</si>
  <si>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</si>
  <si>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</si>
  <si>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</si>
  <si>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</si>
  <si>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</si>
  <si>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</si>
  <si>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</si>
  <si>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</si>
  <si>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</si>
  <si>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</si>
  <si>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</si>
  <si>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</si>
  <si>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</si>
  <si>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</si>
  <si>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</si>
  <si>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</si>
  <si>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</si>
  <si>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</si>
  <si>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</si>
  <si>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</si>
  <si>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</si>
  <si>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</si>
  <si>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</si>
  <si>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</si>
  <si>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</si>
  <si>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</si>
  <si>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</si>
  <si>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</si>
  <si>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</si>
  <si>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</si>
  <si>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</si>
  <si>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</si>
  <si>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</si>
  <si>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</si>
  <si>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</si>
  <si>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</si>
  <si>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</si>
  <si>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</si>
  <si>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</si>
  <si>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</si>
  <si>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</si>
  <si>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</si>
  <si>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</si>
  <si>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</si>
  <si>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</si>
  <si>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</si>
  <si>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</si>
  <si>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</si>
  <si>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</si>
  <si>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</si>
  <si>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</si>
  <si>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</si>
  <si>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</si>
  <si>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</si>
  <si>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</si>
  <si>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</si>
  <si>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</si>
  <si>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</si>
  <si>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Новинка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</si>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</sst>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99" t="s">
        <v>26</v>
      </c>
      <c r="E1" s="299"/>
      <c r="F1" s="299"/>
      <c r="G1" s="14" t="s">
        <v>70</v>
      </c>
      <c r="H1" s="299" t="s">
        <v>47</v>
      </c>
      <c r="I1" s="299"/>
      <c r="J1" s="299"/>
      <c r="K1" s="299"/>
      <c r="L1" s="299"/>
      <c r="M1" s="299"/>
      <c r="N1" s="299"/>
      <c r="O1" s="299"/>
      <c r="P1" s="299"/>
      <c r="Q1" s="299"/>
      <c r="R1" s="300" t="s">
        <v>71</v>
      </c>
      <c r="S1" s="301"/>
      <c r="T1" s="30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2"/>
      <c r="Q3" s="302"/>
      <c r="R3" s="302"/>
      <c r="S3" s="302"/>
      <c r="T3" s="302"/>
      <c r="U3" s="302"/>
      <c r="V3" s="302"/>
      <c r="W3" s="30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3" t="s">
        <v>8</v>
      </c>
      <c r="B5" s="303"/>
      <c r="C5" s="303"/>
      <c r="D5" s="304"/>
      <c r="E5" s="304"/>
      <c r="F5" s="305" t="s">
        <v>14</v>
      </c>
      <c r="G5" s="305"/>
      <c r="H5" s="304"/>
      <c r="I5" s="304"/>
      <c r="J5" s="304"/>
      <c r="K5" s="304"/>
      <c r="L5" s="304"/>
      <c r="M5" s="304"/>
      <c r="N5" s="75"/>
      <c r="P5" s="27" t="s">
        <v>4</v>
      </c>
      <c r="Q5" s="306">
        <v>45866</v>
      </c>
      <c r="R5" s="306"/>
      <c r="T5" s="307" t="s">
        <v>3</v>
      </c>
      <c r="U5" s="308"/>
      <c r="V5" s="309" t="s">
        <v>438</v>
      </c>
      <c r="W5" s="310"/>
      <c r="AB5" s="59"/>
      <c r="AC5" s="59"/>
      <c r="AD5" s="59"/>
      <c r="AE5" s="59"/>
    </row>
    <row r="6" spans="1:32" s="17" customFormat="1" ht="24" customHeight="1" x14ac:dyDescent="0.2">
      <c r="A6" s="303" t="s">
        <v>1</v>
      </c>
      <c r="B6" s="303"/>
      <c r="C6" s="303"/>
      <c r="D6" s="311" t="s">
        <v>448</v>
      </c>
      <c r="E6" s="311"/>
      <c r="F6" s="311"/>
      <c r="G6" s="311"/>
      <c r="H6" s="311"/>
      <c r="I6" s="311"/>
      <c r="J6" s="311"/>
      <c r="K6" s="311"/>
      <c r="L6" s="311"/>
      <c r="M6" s="311"/>
      <c r="N6" s="76"/>
      <c r="P6" s="27" t="s">
        <v>27</v>
      </c>
      <c r="Q6" s="312" t="str">
        <f>IF(Q5=0," ",CHOOSE(WEEKDAY(Q5,2),"Понедельник","Вторник","Среда","Четверг","Пятница","Суббота","Воскресенье"))</f>
        <v>Понедельник</v>
      </c>
      <c r="R6" s="312"/>
      <c r="T6" s="313" t="s">
        <v>5</v>
      </c>
      <c r="U6" s="314"/>
      <c r="V6" s="315" t="s">
        <v>73</v>
      </c>
      <c r="W6" s="31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1" t="str">
        <f>IFERROR(VLOOKUP(DeliveryAddress,Table,3,0),1)</f>
        <v>4</v>
      </c>
      <c r="E7" s="322"/>
      <c r="F7" s="322"/>
      <c r="G7" s="322"/>
      <c r="H7" s="322"/>
      <c r="I7" s="322"/>
      <c r="J7" s="322"/>
      <c r="K7" s="322"/>
      <c r="L7" s="322"/>
      <c r="M7" s="323"/>
      <c r="N7" s="77"/>
      <c r="P7" s="29"/>
      <c r="Q7" s="48"/>
      <c r="R7" s="48"/>
      <c r="T7" s="313"/>
      <c r="U7" s="314"/>
      <c r="V7" s="317"/>
      <c r="W7" s="318"/>
      <c r="AB7" s="59"/>
      <c r="AC7" s="59"/>
      <c r="AD7" s="59"/>
      <c r="AE7" s="59"/>
    </row>
    <row r="8" spans="1:32" s="17" customFormat="1" ht="25.5" customHeight="1" x14ac:dyDescent="0.2">
      <c r="A8" s="324" t="s">
        <v>58</v>
      </c>
      <c r="B8" s="324"/>
      <c r="C8" s="324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78"/>
      <c r="P8" s="27" t="s">
        <v>11</v>
      </c>
      <c r="Q8" s="326">
        <v>0.41666666666666669</v>
      </c>
      <c r="R8" s="326"/>
      <c r="T8" s="313"/>
      <c r="U8" s="314"/>
      <c r="V8" s="317"/>
      <c r="W8" s="318"/>
      <c r="AB8" s="59"/>
      <c r="AC8" s="59"/>
      <c r="AD8" s="59"/>
      <c r="AE8" s="59"/>
    </row>
    <row r="9" spans="1:32" s="17" customFormat="1" ht="39.950000000000003" customHeight="1" x14ac:dyDescent="0.2">
      <c r="A9" s="3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28" t="s">
        <v>46</v>
      </c>
      <c r="E9" s="329"/>
      <c r="F9" s="3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73"/>
      <c r="P9" s="31" t="s">
        <v>15</v>
      </c>
      <c r="Q9" s="331"/>
      <c r="R9" s="331"/>
      <c r="T9" s="313"/>
      <c r="U9" s="314"/>
      <c r="V9" s="319"/>
      <c r="W9" s="32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28"/>
      <c r="E10" s="329"/>
      <c r="F10" s="3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332" t="str">
        <f>IFERROR(VLOOKUP($D$10,Proxy,2,FALSE),"")</f>
        <v/>
      </c>
      <c r="I10" s="332"/>
      <c r="J10" s="332"/>
      <c r="K10" s="332"/>
      <c r="L10" s="332"/>
      <c r="M10" s="332"/>
      <c r="N10" s="74"/>
      <c r="P10" s="31" t="s">
        <v>32</v>
      </c>
      <c r="Q10" s="333"/>
      <c r="R10" s="333"/>
      <c r="U10" s="29" t="s">
        <v>12</v>
      </c>
      <c r="V10" s="334" t="s">
        <v>74</v>
      </c>
      <c r="W10" s="33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6"/>
      <c r="R11" s="336"/>
      <c r="U11" s="29" t="s">
        <v>28</v>
      </c>
      <c r="V11" s="337" t="s">
        <v>55</v>
      </c>
      <c r="W11" s="33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38" t="s">
        <v>75</v>
      </c>
      <c r="B12" s="338"/>
      <c r="C12" s="338"/>
      <c r="D12" s="338"/>
      <c r="E12" s="338"/>
      <c r="F12" s="338"/>
      <c r="G12" s="338"/>
      <c r="H12" s="338"/>
      <c r="I12" s="338"/>
      <c r="J12" s="338"/>
      <c r="K12" s="338"/>
      <c r="L12" s="338"/>
      <c r="M12" s="338"/>
      <c r="N12" s="79"/>
      <c r="P12" s="27" t="s">
        <v>30</v>
      </c>
      <c r="Q12" s="326"/>
      <c r="R12" s="326"/>
      <c r="S12" s="28"/>
      <c r="T12"/>
      <c r="U12" s="29" t="s">
        <v>46</v>
      </c>
      <c r="V12" s="339"/>
      <c r="W12" s="339"/>
      <c r="X12"/>
      <c r="AB12" s="59"/>
      <c r="AC12" s="59"/>
      <c r="AD12" s="59"/>
      <c r="AE12" s="59"/>
    </row>
    <row r="13" spans="1:32" s="17" customFormat="1" ht="23.25" customHeight="1" x14ac:dyDescent="0.2">
      <c r="A13" s="338" t="s">
        <v>76</v>
      </c>
      <c r="B13" s="338"/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79"/>
      <c r="O13" s="31"/>
      <c r="P13" s="31" t="s">
        <v>31</v>
      </c>
      <c r="Q13" s="337"/>
      <c r="R13" s="33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38" t="s">
        <v>77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0" t="s">
        <v>78</v>
      </c>
      <c r="B15" s="340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0"/>
      <c r="N15" s="80"/>
      <c r="O15"/>
      <c r="P15" s="341" t="s">
        <v>61</v>
      </c>
      <c r="Q15" s="341"/>
      <c r="R15" s="341"/>
      <c r="S15" s="341"/>
      <c r="T15" s="34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2"/>
      <c r="Q16" s="342"/>
      <c r="R16" s="342"/>
      <c r="S16" s="342"/>
      <c r="T16" s="3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5" t="s">
        <v>59</v>
      </c>
      <c r="B17" s="345" t="s">
        <v>49</v>
      </c>
      <c r="C17" s="347" t="s">
        <v>48</v>
      </c>
      <c r="D17" s="349" t="s">
        <v>50</v>
      </c>
      <c r="E17" s="350"/>
      <c r="F17" s="345" t="s">
        <v>21</v>
      </c>
      <c r="G17" s="345" t="s">
        <v>24</v>
      </c>
      <c r="H17" s="345" t="s">
        <v>22</v>
      </c>
      <c r="I17" s="345" t="s">
        <v>23</v>
      </c>
      <c r="J17" s="345" t="s">
        <v>16</v>
      </c>
      <c r="K17" s="345" t="s">
        <v>69</v>
      </c>
      <c r="L17" s="345" t="s">
        <v>67</v>
      </c>
      <c r="M17" s="345" t="s">
        <v>2</v>
      </c>
      <c r="N17" s="345" t="s">
        <v>66</v>
      </c>
      <c r="O17" s="345" t="s">
        <v>25</v>
      </c>
      <c r="P17" s="349" t="s">
        <v>17</v>
      </c>
      <c r="Q17" s="353"/>
      <c r="R17" s="353"/>
      <c r="S17" s="353"/>
      <c r="T17" s="350"/>
      <c r="U17" s="343" t="s">
        <v>56</v>
      </c>
      <c r="V17" s="344"/>
      <c r="W17" s="345" t="s">
        <v>6</v>
      </c>
      <c r="X17" s="345" t="s">
        <v>41</v>
      </c>
      <c r="Y17" s="355" t="s">
        <v>54</v>
      </c>
      <c r="Z17" s="357" t="s">
        <v>18</v>
      </c>
      <c r="AA17" s="359" t="s">
        <v>60</v>
      </c>
      <c r="AB17" s="359" t="s">
        <v>19</v>
      </c>
      <c r="AC17" s="359" t="s">
        <v>68</v>
      </c>
      <c r="AD17" s="361" t="s">
        <v>57</v>
      </c>
      <c r="AE17" s="362"/>
      <c r="AF17" s="363"/>
      <c r="AG17" s="85"/>
      <c r="BD17" s="84" t="s">
        <v>64</v>
      </c>
    </row>
    <row r="18" spans="1:68" ht="14.25" customHeight="1" x14ac:dyDescent="0.2">
      <c r="A18" s="346"/>
      <c r="B18" s="346"/>
      <c r="C18" s="348"/>
      <c r="D18" s="351"/>
      <c r="E18" s="352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51"/>
      <c r="Q18" s="354"/>
      <c r="R18" s="354"/>
      <c r="S18" s="354"/>
      <c r="T18" s="352"/>
      <c r="U18" s="86" t="s">
        <v>44</v>
      </c>
      <c r="V18" s="86" t="s">
        <v>43</v>
      </c>
      <c r="W18" s="346"/>
      <c r="X18" s="346"/>
      <c r="Y18" s="356"/>
      <c r="Z18" s="358"/>
      <c r="AA18" s="360"/>
      <c r="AB18" s="360"/>
      <c r="AC18" s="360"/>
      <c r="AD18" s="364"/>
      <c r="AE18" s="365"/>
      <c r="AF18" s="366"/>
      <c r="AG18" s="85"/>
      <c r="BD18" s="84"/>
    </row>
    <row r="19" spans="1:68" ht="27.75" customHeight="1" x14ac:dyDescent="0.2">
      <c r="A19" s="367" t="s">
        <v>79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54"/>
      <c r="AB19" s="54"/>
      <c r="AC19" s="54"/>
    </row>
    <row r="20" spans="1:68" ht="16.5" customHeight="1" x14ac:dyDescent="0.25">
      <c r="A20" s="368" t="s">
        <v>79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65"/>
      <c r="AB20" s="65"/>
      <c r="AC20" s="82"/>
    </row>
    <row r="21" spans="1:68" ht="14.25" customHeight="1" x14ac:dyDescent="0.25">
      <c r="A21" s="369" t="s">
        <v>80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369"/>
      <c r="Z21" s="369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370">
        <v>4607111035752</v>
      </c>
      <c r="E22" s="37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3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2"/>
      <c r="R22" s="372"/>
      <c r="S22" s="372"/>
      <c r="T22" s="37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7"/>
      <c r="B23" s="377"/>
      <c r="C23" s="377"/>
      <c r="D23" s="377"/>
      <c r="E23" s="377"/>
      <c r="F23" s="377"/>
      <c r="G23" s="377"/>
      <c r="H23" s="377"/>
      <c r="I23" s="377"/>
      <c r="J23" s="377"/>
      <c r="K23" s="377"/>
      <c r="L23" s="377"/>
      <c r="M23" s="377"/>
      <c r="N23" s="377"/>
      <c r="O23" s="378"/>
      <c r="P23" s="374" t="s">
        <v>40</v>
      </c>
      <c r="Q23" s="375"/>
      <c r="R23" s="375"/>
      <c r="S23" s="375"/>
      <c r="T23" s="375"/>
      <c r="U23" s="375"/>
      <c r="V23" s="37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7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77"/>
      <c r="O24" s="378"/>
      <c r="P24" s="374" t="s">
        <v>40</v>
      </c>
      <c r="Q24" s="375"/>
      <c r="R24" s="375"/>
      <c r="S24" s="375"/>
      <c r="T24" s="375"/>
      <c r="U24" s="375"/>
      <c r="V24" s="37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7" t="s">
        <v>45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67"/>
      <c r="Z25" s="367"/>
      <c r="AA25" s="54"/>
      <c r="AB25" s="54"/>
      <c r="AC25" s="54"/>
    </row>
    <row r="26" spans="1:68" ht="16.5" customHeight="1" x14ac:dyDescent="0.25">
      <c r="A26" s="368" t="s">
        <v>88</v>
      </c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8"/>
      <c r="P26" s="368"/>
      <c r="Q26" s="368"/>
      <c r="R26" s="368"/>
      <c r="S26" s="368"/>
      <c r="T26" s="368"/>
      <c r="U26" s="368"/>
      <c r="V26" s="368"/>
      <c r="W26" s="368"/>
      <c r="X26" s="368"/>
      <c r="Y26" s="368"/>
      <c r="Z26" s="368"/>
      <c r="AA26" s="65"/>
      <c r="AB26" s="65"/>
      <c r="AC26" s="82"/>
    </row>
    <row r="27" spans="1:68" ht="14.25" customHeight="1" x14ac:dyDescent="0.25">
      <c r="A27" s="369" t="s">
        <v>89</v>
      </c>
      <c r="B27" s="369"/>
      <c r="C27" s="369"/>
      <c r="D27" s="369"/>
      <c r="E27" s="369"/>
      <c r="F27" s="369"/>
      <c r="G27" s="369"/>
      <c r="H27" s="369"/>
      <c r="I27" s="369"/>
      <c r="J27" s="369"/>
      <c r="K27" s="369"/>
      <c r="L27" s="369"/>
      <c r="M27" s="369"/>
      <c r="N27" s="369"/>
      <c r="O27" s="369"/>
      <c r="P27" s="369"/>
      <c r="Q27" s="369"/>
      <c r="R27" s="369"/>
      <c r="S27" s="369"/>
      <c r="T27" s="369"/>
      <c r="U27" s="369"/>
      <c r="V27" s="369"/>
      <c r="W27" s="369"/>
      <c r="X27" s="369"/>
      <c r="Y27" s="369"/>
      <c r="Z27" s="369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370">
        <v>4607111036537</v>
      </c>
      <c r="E28" s="37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37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2"/>
      <c r="R28" s="372"/>
      <c r="S28" s="372"/>
      <c r="T28" s="37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370">
        <v>4607111036605</v>
      </c>
      <c r="E29" s="37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38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2"/>
      <c r="R29" s="372"/>
      <c r="S29" s="372"/>
      <c r="T29" s="37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7"/>
      <c r="B30" s="377"/>
      <c r="C30" s="377"/>
      <c r="D30" s="377"/>
      <c r="E30" s="377"/>
      <c r="F30" s="377"/>
      <c r="G30" s="377"/>
      <c r="H30" s="377"/>
      <c r="I30" s="377"/>
      <c r="J30" s="377"/>
      <c r="K30" s="377"/>
      <c r="L30" s="377"/>
      <c r="M30" s="377"/>
      <c r="N30" s="377"/>
      <c r="O30" s="378"/>
      <c r="P30" s="374" t="s">
        <v>40</v>
      </c>
      <c r="Q30" s="375"/>
      <c r="R30" s="375"/>
      <c r="S30" s="375"/>
      <c r="T30" s="375"/>
      <c r="U30" s="375"/>
      <c r="V30" s="376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7"/>
      <c r="B31" s="377"/>
      <c r="C31" s="377"/>
      <c r="D31" s="377"/>
      <c r="E31" s="377"/>
      <c r="F31" s="377"/>
      <c r="G31" s="377"/>
      <c r="H31" s="377"/>
      <c r="I31" s="377"/>
      <c r="J31" s="377"/>
      <c r="K31" s="377"/>
      <c r="L31" s="377"/>
      <c r="M31" s="377"/>
      <c r="N31" s="377"/>
      <c r="O31" s="378"/>
      <c r="P31" s="374" t="s">
        <v>40</v>
      </c>
      <c r="Q31" s="375"/>
      <c r="R31" s="375"/>
      <c r="S31" s="375"/>
      <c r="T31" s="375"/>
      <c r="U31" s="375"/>
      <c r="V31" s="376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68" t="s">
        <v>97</v>
      </c>
      <c r="B32" s="368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368"/>
      <c r="T32" s="368"/>
      <c r="U32" s="368"/>
      <c r="V32" s="368"/>
      <c r="W32" s="368"/>
      <c r="X32" s="368"/>
      <c r="Y32" s="368"/>
      <c r="Z32" s="368"/>
      <c r="AA32" s="65"/>
      <c r="AB32" s="65"/>
      <c r="AC32" s="82"/>
    </row>
    <row r="33" spans="1:68" ht="14.25" customHeight="1" x14ac:dyDescent="0.25">
      <c r="A33" s="369" t="s">
        <v>80</v>
      </c>
      <c r="B33" s="369"/>
      <c r="C33" s="369"/>
      <c r="D33" s="369"/>
      <c r="E33" s="369"/>
      <c r="F33" s="369"/>
      <c r="G33" s="369"/>
      <c r="H33" s="369"/>
      <c r="I33" s="369"/>
      <c r="J33" s="369"/>
      <c r="K33" s="369"/>
      <c r="L33" s="369"/>
      <c r="M33" s="369"/>
      <c r="N33" s="369"/>
      <c r="O33" s="369"/>
      <c r="P33" s="369"/>
      <c r="Q33" s="369"/>
      <c r="R33" s="369"/>
      <c r="S33" s="369"/>
      <c r="T33" s="369"/>
      <c r="U33" s="369"/>
      <c r="V33" s="369"/>
      <c r="W33" s="369"/>
      <c r="X33" s="369"/>
      <c r="Y33" s="369"/>
      <c r="Z33" s="369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370">
        <v>4620207490075</v>
      </c>
      <c r="E34" s="370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38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2"/>
      <c r="R34" s="372"/>
      <c r="S34" s="372"/>
      <c r="T34" s="373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370">
        <v>4620207490174</v>
      </c>
      <c r="E35" s="370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38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2"/>
      <c r="R35" s="372"/>
      <c r="S35" s="372"/>
      <c r="T35" s="373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370">
        <v>4620207490044</v>
      </c>
      <c r="E36" s="37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38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2"/>
      <c r="R36" s="372"/>
      <c r="S36" s="372"/>
      <c r="T36" s="37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7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7"/>
      <c r="N37" s="377"/>
      <c r="O37" s="378"/>
      <c r="P37" s="374" t="s">
        <v>40</v>
      </c>
      <c r="Q37" s="375"/>
      <c r="R37" s="375"/>
      <c r="S37" s="375"/>
      <c r="T37" s="375"/>
      <c r="U37" s="375"/>
      <c r="V37" s="376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7"/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8"/>
      <c r="P38" s="374" t="s">
        <v>40</v>
      </c>
      <c r="Q38" s="375"/>
      <c r="R38" s="375"/>
      <c r="S38" s="375"/>
      <c r="T38" s="375"/>
      <c r="U38" s="375"/>
      <c r="V38" s="376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68" t="s">
        <v>107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68"/>
      <c r="Z39" s="368"/>
      <c r="AA39" s="65"/>
      <c r="AB39" s="65"/>
      <c r="AC39" s="82"/>
    </row>
    <row r="40" spans="1:68" ht="14.25" customHeight="1" x14ac:dyDescent="0.25">
      <c r="A40" s="369" t="s">
        <v>80</v>
      </c>
      <c r="B40" s="369"/>
      <c r="C40" s="369"/>
      <c r="D40" s="369"/>
      <c r="E40" s="369"/>
      <c r="F40" s="369"/>
      <c r="G40" s="369"/>
      <c r="H40" s="369"/>
      <c r="I40" s="369"/>
      <c r="J40" s="369"/>
      <c r="K40" s="369"/>
      <c r="L40" s="369"/>
      <c r="M40" s="369"/>
      <c r="N40" s="369"/>
      <c r="O40" s="369"/>
      <c r="P40" s="369"/>
      <c r="Q40" s="369"/>
      <c r="R40" s="369"/>
      <c r="S40" s="369"/>
      <c r="T40" s="369"/>
      <c r="U40" s="369"/>
      <c r="V40" s="369"/>
      <c r="W40" s="369"/>
      <c r="X40" s="369"/>
      <c r="Y40" s="369"/>
      <c r="Z40" s="369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4301071044</v>
      </c>
      <c r="D41" s="370">
        <v>4607111039385</v>
      </c>
      <c r="E41" s="370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38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72"/>
      <c r="R41" s="372"/>
      <c r="S41" s="372"/>
      <c r="T41" s="373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4301071031</v>
      </c>
      <c r="D42" s="370">
        <v>4607111038982</v>
      </c>
      <c r="E42" s="370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3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72"/>
      <c r="R42" s="372"/>
      <c r="S42" s="372"/>
      <c r="T42" s="37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113</v>
      </c>
      <c r="AG42" s="81"/>
      <c r="AJ42" s="87" t="s">
        <v>87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114</v>
      </c>
      <c r="B43" s="63" t="s">
        <v>115</v>
      </c>
      <c r="C43" s="36">
        <v>4301071046</v>
      </c>
      <c r="D43" s="370">
        <v>4607111039354</v>
      </c>
      <c r="E43" s="37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38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72"/>
      <c r="R43" s="372"/>
      <c r="S43" s="372"/>
      <c r="T43" s="373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113</v>
      </c>
      <c r="AG43" s="81"/>
      <c r="AJ43" s="87" t="s">
        <v>87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116</v>
      </c>
      <c r="B44" s="63" t="s">
        <v>117</v>
      </c>
      <c r="C44" s="36">
        <v>4301071047</v>
      </c>
      <c r="D44" s="370">
        <v>4607111039330</v>
      </c>
      <c r="E44" s="370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38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72"/>
      <c r="R44" s="372"/>
      <c r="S44" s="372"/>
      <c r="T44" s="373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113</v>
      </c>
      <c r="AG44" s="81"/>
      <c r="AJ44" s="87" t="s">
        <v>87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7"/>
      <c r="B45" s="377"/>
      <c r="C45" s="377"/>
      <c r="D45" s="377"/>
      <c r="E45" s="377"/>
      <c r="F45" s="377"/>
      <c r="G45" s="377"/>
      <c r="H45" s="377"/>
      <c r="I45" s="377"/>
      <c r="J45" s="377"/>
      <c r="K45" s="377"/>
      <c r="L45" s="377"/>
      <c r="M45" s="377"/>
      <c r="N45" s="377"/>
      <c r="O45" s="378"/>
      <c r="P45" s="374" t="s">
        <v>40</v>
      </c>
      <c r="Q45" s="375"/>
      <c r="R45" s="375"/>
      <c r="S45" s="375"/>
      <c r="T45" s="375"/>
      <c r="U45" s="375"/>
      <c r="V45" s="376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7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7"/>
      <c r="O46" s="378"/>
      <c r="P46" s="374" t="s">
        <v>40</v>
      </c>
      <c r="Q46" s="375"/>
      <c r="R46" s="375"/>
      <c r="S46" s="375"/>
      <c r="T46" s="375"/>
      <c r="U46" s="375"/>
      <c r="V46" s="376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68" t="s">
        <v>118</v>
      </c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368"/>
      <c r="Z47" s="368"/>
      <c r="AA47" s="65"/>
      <c r="AB47" s="65"/>
      <c r="AC47" s="82"/>
    </row>
    <row r="48" spans="1:68" ht="14.25" customHeight="1" x14ac:dyDescent="0.25">
      <c r="A48" s="369" t="s">
        <v>80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369"/>
      <c r="Z48" s="369"/>
      <c r="AA48" s="66"/>
      <c r="AB48" s="66"/>
      <c r="AC48" s="83"/>
    </row>
    <row r="49" spans="1:68" ht="16.5" customHeight="1" x14ac:dyDescent="0.25">
      <c r="A49" s="63" t="s">
        <v>119</v>
      </c>
      <c r="B49" s="63" t="s">
        <v>120</v>
      </c>
      <c r="C49" s="36">
        <v>4301071073</v>
      </c>
      <c r="D49" s="370">
        <v>4620207490822</v>
      </c>
      <c r="E49" s="370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85</v>
      </c>
      <c r="L49" s="37" t="s">
        <v>86</v>
      </c>
      <c r="M49" s="38" t="s">
        <v>84</v>
      </c>
      <c r="N49" s="38"/>
      <c r="O49" s="37">
        <v>365</v>
      </c>
      <c r="P49" s="38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72"/>
      <c r="R49" s="372"/>
      <c r="S49" s="372"/>
      <c r="T49" s="373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121</v>
      </c>
      <c r="AG49" s="81"/>
      <c r="AJ49" s="87" t="s">
        <v>87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7"/>
      <c r="B50" s="377"/>
      <c r="C50" s="377"/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8"/>
      <c r="P50" s="374" t="s">
        <v>40</v>
      </c>
      <c r="Q50" s="375"/>
      <c r="R50" s="375"/>
      <c r="S50" s="375"/>
      <c r="T50" s="375"/>
      <c r="U50" s="375"/>
      <c r="V50" s="376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7"/>
      <c r="B51" s="377"/>
      <c r="C51" s="377"/>
      <c r="D51" s="377"/>
      <c r="E51" s="377"/>
      <c r="F51" s="377"/>
      <c r="G51" s="377"/>
      <c r="H51" s="377"/>
      <c r="I51" s="377"/>
      <c r="J51" s="377"/>
      <c r="K51" s="377"/>
      <c r="L51" s="377"/>
      <c r="M51" s="377"/>
      <c r="N51" s="377"/>
      <c r="O51" s="378"/>
      <c r="P51" s="374" t="s">
        <v>40</v>
      </c>
      <c r="Q51" s="375"/>
      <c r="R51" s="375"/>
      <c r="S51" s="375"/>
      <c r="T51" s="375"/>
      <c r="U51" s="375"/>
      <c r="V51" s="376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69" t="s">
        <v>122</v>
      </c>
      <c r="B52" s="369"/>
      <c r="C52" s="369"/>
      <c r="D52" s="369"/>
      <c r="E52" s="369"/>
      <c r="F52" s="369"/>
      <c r="G52" s="369"/>
      <c r="H52" s="369"/>
      <c r="I52" s="369"/>
      <c r="J52" s="369"/>
      <c r="K52" s="369"/>
      <c r="L52" s="369"/>
      <c r="M52" s="369"/>
      <c r="N52" s="369"/>
      <c r="O52" s="369"/>
      <c r="P52" s="369"/>
      <c r="Q52" s="369"/>
      <c r="R52" s="369"/>
      <c r="S52" s="369"/>
      <c r="T52" s="369"/>
      <c r="U52" s="369"/>
      <c r="V52" s="369"/>
      <c r="W52" s="369"/>
      <c r="X52" s="369"/>
      <c r="Y52" s="369"/>
      <c r="Z52" s="369"/>
      <c r="AA52" s="66"/>
      <c r="AB52" s="66"/>
      <c r="AC52" s="83"/>
    </row>
    <row r="53" spans="1:68" ht="16.5" customHeight="1" x14ac:dyDescent="0.25">
      <c r="A53" s="63" t="s">
        <v>123</v>
      </c>
      <c r="B53" s="63" t="s">
        <v>124</v>
      </c>
      <c r="C53" s="36">
        <v>4301100087</v>
      </c>
      <c r="D53" s="370">
        <v>4607111039743</v>
      </c>
      <c r="E53" s="370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94</v>
      </c>
      <c r="L53" s="37" t="s">
        <v>86</v>
      </c>
      <c r="M53" s="38" t="s">
        <v>84</v>
      </c>
      <c r="N53" s="38"/>
      <c r="O53" s="37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72"/>
      <c r="R53" s="372"/>
      <c r="S53" s="372"/>
      <c r="T53" s="373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125</v>
      </c>
      <c r="AG53" s="81"/>
      <c r="AJ53" s="87" t="s">
        <v>87</v>
      </c>
      <c r="AK53" s="87">
        <v>1</v>
      </c>
      <c r="BB53" s="112" t="s">
        <v>93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7"/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7"/>
      <c r="O54" s="378"/>
      <c r="P54" s="374" t="s">
        <v>40</v>
      </c>
      <c r="Q54" s="375"/>
      <c r="R54" s="375"/>
      <c r="S54" s="375"/>
      <c r="T54" s="375"/>
      <c r="U54" s="375"/>
      <c r="V54" s="376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7"/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8"/>
      <c r="P55" s="374" t="s">
        <v>40</v>
      </c>
      <c r="Q55" s="375"/>
      <c r="R55" s="375"/>
      <c r="S55" s="375"/>
      <c r="T55" s="375"/>
      <c r="U55" s="375"/>
      <c r="V55" s="376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69" t="s">
        <v>89</v>
      </c>
      <c r="B56" s="369"/>
      <c r="C56" s="369"/>
      <c r="D56" s="369"/>
      <c r="E56" s="369"/>
      <c r="F56" s="369"/>
      <c r="G56" s="369"/>
      <c r="H56" s="369"/>
      <c r="I56" s="369"/>
      <c r="J56" s="369"/>
      <c r="K56" s="369"/>
      <c r="L56" s="369"/>
      <c r="M56" s="369"/>
      <c r="N56" s="369"/>
      <c r="O56" s="369"/>
      <c r="P56" s="369"/>
      <c r="Q56" s="369"/>
      <c r="R56" s="369"/>
      <c r="S56" s="369"/>
      <c r="T56" s="369"/>
      <c r="U56" s="369"/>
      <c r="V56" s="369"/>
      <c r="W56" s="369"/>
      <c r="X56" s="369"/>
      <c r="Y56" s="369"/>
      <c r="Z56" s="369"/>
      <c r="AA56" s="66"/>
      <c r="AB56" s="66"/>
      <c r="AC56" s="83"/>
    </row>
    <row r="57" spans="1:68" ht="16.5" customHeight="1" x14ac:dyDescent="0.25">
      <c r="A57" s="63" t="s">
        <v>126</v>
      </c>
      <c r="B57" s="63" t="s">
        <v>127</v>
      </c>
      <c r="C57" s="36">
        <v>4301132194</v>
      </c>
      <c r="D57" s="370">
        <v>4607111039712</v>
      </c>
      <c r="E57" s="370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39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72"/>
      <c r="R57" s="372"/>
      <c r="S57" s="372"/>
      <c r="T57" s="373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128</v>
      </c>
      <c r="AG57" s="81"/>
      <c r="AJ57" s="87" t="s">
        <v>87</v>
      </c>
      <c r="AK57" s="87">
        <v>1</v>
      </c>
      <c r="BB57" s="114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7"/>
      <c r="B58" s="377"/>
      <c r="C58" s="377"/>
      <c r="D58" s="377"/>
      <c r="E58" s="377"/>
      <c r="F58" s="377"/>
      <c r="G58" s="377"/>
      <c r="H58" s="377"/>
      <c r="I58" s="377"/>
      <c r="J58" s="377"/>
      <c r="K58" s="377"/>
      <c r="L58" s="377"/>
      <c r="M58" s="377"/>
      <c r="N58" s="377"/>
      <c r="O58" s="378"/>
      <c r="P58" s="374" t="s">
        <v>40</v>
      </c>
      <c r="Q58" s="375"/>
      <c r="R58" s="375"/>
      <c r="S58" s="375"/>
      <c r="T58" s="375"/>
      <c r="U58" s="375"/>
      <c r="V58" s="376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7"/>
      <c r="B59" s="377"/>
      <c r="C59" s="377"/>
      <c r="D59" s="377"/>
      <c r="E59" s="377"/>
      <c r="F59" s="377"/>
      <c r="G59" s="377"/>
      <c r="H59" s="377"/>
      <c r="I59" s="377"/>
      <c r="J59" s="377"/>
      <c r="K59" s="377"/>
      <c r="L59" s="377"/>
      <c r="M59" s="377"/>
      <c r="N59" s="377"/>
      <c r="O59" s="378"/>
      <c r="P59" s="374" t="s">
        <v>40</v>
      </c>
      <c r="Q59" s="375"/>
      <c r="R59" s="375"/>
      <c r="S59" s="375"/>
      <c r="T59" s="375"/>
      <c r="U59" s="375"/>
      <c r="V59" s="376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69" t="s">
        <v>129</v>
      </c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69"/>
      <c r="P60" s="369"/>
      <c r="Q60" s="369"/>
      <c r="R60" s="369"/>
      <c r="S60" s="369"/>
      <c r="T60" s="369"/>
      <c r="U60" s="369"/>
      <c r="V60" s="369"/>
      <c r="W60" s="369"/>
      <c r="X60" s="369"/>
      <c r="Y60" s="369"/>
      <c r="Z60" s="369"/>
      <c r="AA60" s="66"/>
      <c r="AB60" s="66"/>
      <c r="AC60" s="83"/>
    </row>
    <row r="61" spans="1:68" ht="16.5" customHeight="1" x14ac:dyDescent="0.25">
      <c r="A61" s="63" t="s">
        <v>130</v>
      </c>
      <c r="B61" s="63" t="s">
        <v>131</v>
      </c>
      <c r="C61" s="36">
        <v>4301136018</v>
      </c>
      <c r="D61" s="370">
        <v>4607111037008</v>
      </c>
      <c r="E61" s="370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94</v>
      </c>
      <c r="L61" s="37" t="s">
        <v>86</v>
      </c>
      <c r="M61" s="38" t="s">
        <v>84</v>
      </c>
      <c r="N61" s="38"/>
      <c r="O61" s="37">
        <v>365</v>
      </c>
      <c r="P61" s="39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72"/>
      <c r="R61" s="372"/>
      <c r="S61" s="372"/>
      <c r="T61" s="373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132</v>
      </c>
      <c r="AG61" s="81"/>
      <c r="AJ61" s="87" t="s">
        <v>87</v>
      </c>
      <c r="AK61" s="87">
        <v>1</v>
      </c>
      <c r="BB61" s="116" t="s">
        <v>93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133</v>
      </c>
      <c r="B62" s="63" t="s">
        <v>134</v>
      </c>
      <c r="C62" s="36">
        <v>4301136015</v>
      </c>
      <c r="D62" s="370">
        <v>4607111037398</v>
      </c>
      <c r="E62" s="370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94</v>
      </c>
      <c r="L62" s="37" t="s">
        <v>86</v>
      </c>
      <c r="M62" s="38" t="s">
        <v>84</v>
      </c>
      <c r="N62" s="38"/>
      <c r="O62" s="37">
        <v>365</v>
      </c>
      <c r="P62" s="39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72"/>
      <c r="R62" s="372"/>
      <c r="S62" s="372"/>
      <c r="T62" s="373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132</v>
      </c>
      <c r="AG62" s="81"/>
      <c r="AJ62" s="87" t="s">
        <v>87</v>
      </c>
      <c r="AK62" s="87">
        <v>1</v>
      </c>
      <c r="BB62" s="118" t="s">
        <v>93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7"/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8"/>
      <c r="P63" s="374" t="s">
        <v>40</v>
      </c>
      <c r="Q63" s="375"/>
      <c r="R63" s="375"/>
      <c r="S63" s="375"/>
      <c r="T63" s="375"/>
      <c r="U63" s="375"/>
      <c r="V63" s="376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7"/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8"/>
      <c r="P64" s="374" t="s">
        <v>40</v>
      </c>
      <c r="Q64" s="375"/>
      <c r="R64" s="375"/>
      <c r="S64" s="375"/>
      <c r="T64" s="375"/>
      <c r="U64" s="375"/>
      <c r="V64" s="376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69" t="s">
        <v>135</v>
      </c>
      <c r="B65" s="369"/>
      <c r="C65" s="369"/>
      <c r="D65" s="369"/>
      <c r="E65" s="369"/>
      <c r="F65" s="369"/>
      <c r="G65" s="369"/>
      <c r="H65" s="369"/>
      <c r="I65" s="369"/>
      <c r="J65" s="369"/>
      <c r="K65" s="369"/>
      <c r="L65" s="369"/>
      <c r="M65" s="369"/>
      <c r="N65" s="369"/>
      <c r="O65" s="369"/>
      <c r="P65" s="369"/>
      <c r="Q65" s="369"/>
      <c r="R65" s="369"/>
      <c r="S65" s="369"/>
      <c r="T65" s="369"/>
      <c r="U65" s="369"/>
      <c r="V65" s="369"/>
      <c r="W65" s="369"/>
      <c r="X65" s="369"/>
      <c r="Y65" s="369"/>
      <c r="Z65" s="369"/>
      <c r="AA65" s="66"/>
      <c r="AB65" s="66"/>
      <c r="AC65" s="83"/>
    </row>
    <row r="66" spans="1:68" ht="16.5" customHeight="1" x14ac:dyDescent="0.25">
      <c r="A66" s="63" t="s">
        <v>136</v>
      </c>
      <c r="B66" s="63" t="s">
        <v>137</v>
      </c>
      <c r="C66" s="36">
        <v>4301135664</v>
      </c>
      <c r="D66" s="370">
        <v>4607111039705</v>
      </c>
      <c r="E66" s="370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39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72"/>
      <c r="R66" s="372"/>
      <c r="S66" s="372"/>
      <c r="T66" s="373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132</v>
      </c>
      <c r="AG66" s="81"/>
      <c r="AJ66" s="87" t="s">
        <v>87</v>
      </c>
      <c r="AK66" s="87">
        <v>1</v>
      </c>
      <c r="BB66" s="120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138</v>
      </c>
      <c r="B67" s="63" t="s">
        <v>139</v>
      </c>
      <c r="C67" s="36">
        <v>4301135665</v>
      </c>
      <c r="D67" s="370">
        <v>4607111039729</v>
      </c>
      <c r="E67" s="370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94</v>
      </c>
      <c r="L67" s="37" t="s">
        <v>86</v>
      </c>
      <c r="M67" s="38" t="s">
        <v>84</v>
      </c>
      <c r="N67" s="38"/>
      <c r="O67" s="37">
        <v>365</v>
      </c>
      <c r="P67" s="39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72"/>
      <c r="R67" s="372"/>
      <c r="S67" s="372"/>
      <c r="T67" s="373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140</v>
      </c>
      <c r="AG67" s="81"/>
      <c r="AJ67" s="87" t="s">
        <v>87</v>
      </c>
      <c r="AK67" s="87">
        <v>1</v>
      </c>
      <c r="BB67" s="122" t="s">
        <v>93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141</v>
      </c>
      <c r="B68" s="63" t="s">
        <v>142</v>
      </c>
      <c r="C68" s="36">
        <v>4301135702</v>
      </c>
      <c r="D68" s="370">
        <v>4620207490228</v>
      </c>
      <c r="E68" s="370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94</v>
      </c>
      <c r="L68" s="37" t="s">
        <v>86</v>
      </c>
      <c r="M68" s="38" t="s">
        <v>84</v>
      </c>
      <c r="N68" s="38"/>
      <c r="O68" s="37">
        <v>365</v>
      </c>
      <c r="P68" s="39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72"/>
      <c r="R68" s="372"/>
      <c r="S68" s="372"/>
      <c r="T68" s="37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140</v>
      </c>
      <c r="AG68" s="81"/>
      <c r="AJ68" s="87" t="s">
        <v>87</v>
      </c>
      <c r="AK68" s="87">
        <v>1</v>
      </c>
      <c r="BB68" s="124" t="s">
        <v>93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7"/>
      <c r="B69" s="377"/>
      <c r="C69" s="377"/>
      <c r="D69" s="377"/>
      <c r="E69" s="377"/>
      <c r="F69" s="377"/>
      <c r="G69" s="377"/>
      <c r="H69" s="377"/>
      <c r="I69" s="377"/>
      <c r="J69" s="377"/>
      <c r="K69" s="377"/>
      <c r="L69" s="377"/>
      <c r="M69" s="377"/>
      <c r="N69" s="377"/>
      <c r="O69" s="378"/>
      <c r="P69" s="374" t="s">
        <v>40</v>
      </c>
      <c r="Q69" s="375"/>
      <c r="R69" s="375"/>
      <c r="S69" s="375"/>
      <c r="T69" s="375"/>
      <c r="U69" s="375"/>
      <c r="V69" s="376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7"/>
      <c r="B70" s="377"/>
      <c r="C70" s="377"/>
      <c r="D70" s="377"/>
      <c r="E70" s="377"/>
      <c r="F70" s="377"/>
      <c r="G70" s="377"/>
      <c r="H70" s="377"/>
      <c r="I70" s="377"/>
      <c r="J70" s="377"/>
      <c r="K70" s="377"/>
      <c r="L70" s="377"/>
      <c r="M70" s="377"/>
      <c r="N70" s="377"/>
      <c r="O70" s="378"/>
      <c r="P70" s="374" t="s">
        <v>40</v>
      </c>
      <c r="Q70" s="375"/>
      <c r="R70" s="375"/>
      <c r="S70" s="375"/>
      <c r="T70" s="375"/>
      <c r="U70" s="375"/>
      <c r="V70" s="376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68" t="s">
        <v>143</v>
      </c>
      <c r="B71" s="368"/>
      <c r="C71" s="368"/>
      <c r="D71" s="368"/>
      <c r="E71" s="368"/>
      <c r="F71" s="368"/>
      <c r="G71" s="368"/>
      <c r="H71" s="368"/>
      <c r="I71" s="368"/>
      <c r="J71" s="368"/>
      <c r="K71" s="368"/>
      <c r="L71" s="368"/>
      <c r="M71" s="368"/>
      <c r="N71" s="368"/>
      <c r="O71" s="368"/>
      <c r="P71" s="368"/>
      <c r="Q71" s="368"/>
      <c r="R71" s="368"/>
      <c r="S71" s="368"/>
      <c r="T71" s="368"/>
      <c r="U71" s="368"/>
      <c r="V71" s="368"/>
      <c r="W71" s="368"/>
      <c r="X71" s="368"/>
      <c r="Y71" s="368"/>
      <c r="Z71" s="368"/>
      <c r="AA71" s="65"/>
      <c r="AB71" s="65"/>
      <c r="AC71" s="82"/>
    </row>
    <row r="72" spans="1:68" ht="14.25" customHeight="1" x14ac:dyDescent="0.25">
      <c r="A72" s="369" t="s">
        <v>80</v>
      </c>
      <c r="B72" s="369"/>
      <c r="C72" s="369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66"/>
      <c r="AB72" s="66"/>
      <c r="AC72" s="83"/>
    </row>
    <row r="73" spans="1:68" ht="27" customHeight="1" x14ac:dyDescent="0.25">
      <c r="A73" s="63" t="s">
        <v>144</v>
      </c>
      <c r="B73" s="63" t="s">
        <v>145</v>
      </c>
      <c r="C73" s="36">
        <v>4301070977</v>
      </c>
      <c r="D73" s="370">
        <v>4607111037411</v>
      </c>
      <c r="E73" s="370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147</v>
      </c>
      <c r="L73" s="37" t="s">
        <v>86</v>
      </c>
      <c r="M73" s="38" t="s">
        <v>84</v>
      </c>
      <c r="N73" s="38"/>
      <c r="O73" s="37">
        <v>180</v>
      </c>
      <c r="P73" s="39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72"/>
      <c r="R73" s="372"/>
      <c r="S73" s="372"/>
      <c r="T73" s="373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146</v>
      </c>
      <c r="AG73" s="81"/>
      <c r="AJ73" s="87" t="s">
        <v>87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148</v>
      </c>
      <c r="B74" s="63" t="s">
        <v>149</v>
      </c>
      <c r="C74" s="36">
        <v>4301070981</v>
      </c>
      <c r="D74" s="370">
        <v>4607111036728</v>
      </c>
      <c r="E74" s="370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85</v>
      </c>
      <c r="L74" s="37" t="s">
        <v>86</v>
      </c>
      <c r="M74" s="38" t="s">
        <v>84</v>
      </c>
      <c r="N74" s="38"/>
      <c r="O74" s="37">
        <v>180</v>
      </c>
      <c r="P74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72"/>
      <c r="R74" s="372"/>
      <c r="S74" s="372"/>
      <c r="T74" s="37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146</v>
      </c>
      <c r="AG74" s="81"/>
      <c r="AJ74" s="87" t="s">
        <v>87</v>
      </c>
      <c r="AK74" s="87">
        <v>1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7"/>
      <c r="B75" s="37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78"/>
      <c r="P75" s="374" t="s">
        <v>40</v>
      </c>
      <c r="Q75" s="375"/>
      <c r="R75" s="375"/>
      <c r="S75" s="375"/>
      <c r="T75" s="375"/>
      <c r="U75" s="375"/>
      <c r="V75" s="376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7"/>
      <c r="B76" s="37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78"/>
      <c r="P76" s="374" t="s">
        <v>40</v>
      </c>
      <c r="Q76" s="375"/>
      <c r="R76" s="375"/>
      <c r="S76" s="375"/>
      <c r="T76" s="375"/>
      <c r="U76" s="375"/>
      <c r="V76" s="376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68" t="s">
        <v>150</v>
      </c>
      <c r="B77" s="368"/>
      <c r="C77" s="368"/>
      <c r="D77" s="368"/>
      <c r="E77" s="368"/>
      <c r="F77" s="368"/>
      <c r="G77" s="368"/>
      <c r="H77" s="368"/>
      <c r="I77" s="368"/>
      <c r="J77" s="368"/>
      <c r="K77" s="368"/>
      <c r="L77" s="368"/>
      <c r="M77" s="368"/>
      <c r="N77" s="368"/>
      <c r="O77" s="368"/>
      <c r="P77" s="368"/>
      <c r="Q77" s="368"/>
      <c r="R77" s="368"/>
      <c r="S77" s="368"/>
      <c r="T77" s="368"/>
      <c r="U77" s="368"/>
      <c r="V77" s="368"/>
      <c r="W77" s="368"/>
      <c r="X77" s="368"/>
      <c r="Y77" s="368"/>
      <c r="Z77" s="368"/>
      <c r="AA77" s="65"/>
      <c r="AB77" s="65"/>
      <c r="AC77" s="82"/>
    </row>
    <row r="78" spans="1:68" ht="14.25" customHeight="1" x14ac:dyDescent="0.25">
      <c r="A78" s="369" t="s">
        <v>135</v>
      </c>
      <c r="B78" s="369"/>
      <c r="C78" s="369"/>
      <c r="D78" s="369"/>
      <c r="E78" s="369"/>
      <c r="F78" s="369"/>
      <c r="G78" s="369"/>
      <c r="H78" s="369"/>
      <c r="I78" s="369"/>
      <c r="J78" s="369"/>
      <c r="K78" s="369"/>
      <c r="L78" s="369"/>
      <c r="M78" s="369"/>
      <c r="N78" s="369"/>
      <c r="O78" s="369"/>
      <c r="P78" s="369"/>
      <c r="Q78" s="369"/>
      <c r="R78" s="369"/>
      <c r="S78" s="369"/>
      <c r="T78" s="369"/>
      <c r="U78" s="369"/>
      <c r="V78" s="369"/>
      <c r="W78" s="369"/>
      <c r="X78" s="369"/>
      <c r="Y78" s="369"/>
      <c r="Z78" s="369"/>
      <c r="AA78" s="66"/>
      <c r="AB78" s="66"/>
      <c r="AC78" s="83"/>
    </row>
    <row r="79" spans="1:68" ht="27" customHeight="1" x14ac:dyDescent="0.25">
      <c r="A79" s="63" t="s">
        <v>151</v>
      </c>
      <c r="B79" s="63" t="s">
        <v>152</v>
      </c>
      <c r="C79" s="36">
        <v>4301135574</v>
      </c>
      <c r="D79" s="370">
        <v>4607111033659</v>
      </c>
      <c r="E79" s="370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94</v>
      </c>
      <c r="L79" s="37" t="s">
        <v>86</v>
      </c>
      <c r="M79" s="38" t="s">
        <v>84</v>
      </c>
      <c r="N79" s="38"/>
      <c r="O79" s="37">
        <v>180</v>
      </c>
      <c r="P79" s="39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72"/>
      <c r="R79" s="372"/>
      <c r="S79" s="372"/>
      <c r="T79" s="373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153</v>
      </c>
      <c r="AG79" s="81"/>
      <c r="AJ79" s="87" t="s">
        <v>87</v>
      </c>
      <c r="AK79" s="87">
        <v>1</v>
      </c>
      <c r="BB79" s="130" t="s">
        <v>93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154</v>
      </c>
      <c r="B80" s="63" t="s">
        <v>155</v>
      </c>
      <c r="C80" s="36">
        <v>4301135586</v>
      </c>
      <c r="D80" s="370">
        <v>4607111033659</v>
      </c>
      <c r="E80" s="370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94</v>
      </c>
      <c r="L80" s="37" t="s">
        <v>86</v>
      </c>
      <c r="M80" s="38" t="s">
        <v>84</v>
      </c>
      <c r="N80" s="38"/>
      <c r="O80" s="37">
        <v>180</v>
      </c>
      <c r="P80" s="39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72"/>
      <c r="R80" s="372"/>
      <c r="S80" s="372"/>
      <c r="T80" s="373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153</v>
      </c>
      <c r="AG80" s="81"/>
      <c r="AJ80" s="87" t="s">
        <v>87</v>
      </c>
      <c r="AK80" s="87">
        <v>1</v>
      </c>
      <c r="BB80" s="132" t="s">
        <v>93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77"/>
      <c r="B81" s="377"/>
      <c r="C81" s="377"/>
      <c r="D81" s="377"/>
      <c r="E81" s="377"/>
      <c r="F81" s="377"/>
      <c r="G81" s="377"/>
      <c r="H81" s="377"/>
      <c r="I81" s="377"/>
      <c r="J81" s="377"/>
      <c r="K81" s="377"/>
      <c r="L81" s="377"/>
      <c r="M81" s="377"/>
      <c r="N81" s="377"/>
      <c r="O81" s="378"/>
      <c r="P81" s="374" t="s">
        <v>40</v>
      </c>
      <c r="Q81" s="375"/>
      <c r="R81" s="375"/>
      <c r="S81" s="375"/>
      <c r="T81" s="375"/>
      <c r="U81" s="375"/>
      <c r="V81" s="376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77"/>
      <c r="B82" s="377"/>
      <c r="C82" s="377"/>
      <c r="D82" s="377"/>
      <c r="E82" s="377"/>
      <c r="F82" s="377"/>
      <c r="G82" s="377"/>
      <c r="H82" s="377"/>
      <c r="I82" s="377"/>
      <c r="J82" s="377"/>
      <c r="K82" s="377"/>
      <c r="L82" s="377"/>
      <c r="M82" s="377"/>
      <c r="N82" s="377"/>
      <c r="O82" s="378"/>
      <c r="P82" s="374" t="s">
        <v>40</v>
      </c>
      <c r="Q82" s="375"/>
      <c r="R82" s="375"/>
      <c r="S82" s="375"/>
      <c r="T82" s="375"/>
      <c r="U82" s="375"/>
      <c r="V82" s="376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68" t="s">
        <v>156</v>
      </c>
      <c r="B83" s="368"/>
      <c r="C83" s="368"/>
      <c r="D83" s="368"/>
      <c r="E83" s="368"/>
      <c r="F83" s="368"/>
      <c r="G83" s="368"/>
      <c r="H83" s="368"/>
      <c r="I83" s="368"/>
      <c r="J83" s="368"/>
      <c r="K83" s="368"/>
      <c r="L83" s="368"/>
      <c r="M83" s="368"/>
      <c r="N83" s="368"/>
      <c r="O83" s="368"/>
      <c r="P83" s="368"/>
      <c r="Q83" s="368"/>
      <c r="R83" s="368"/>
      <c r="S83" s="368"/>
      <c r="T83" s="368"/>
      <c r="U83" s="368"/>
      <c r="V83" s="368"/>
      <c r="W83" s="368"/>
      <c r="X83" s="368"/>
      <c r="Y83" s="368"/>
      <c r="Z83" s="368"/>
      <c r="AA83" s="65"/>
      <c r="AB83" s="65"/>
      <c r="AC83" s="82"/>
    </row>
    <row r="84" spans="1:68" ht="14.25" customHeight="1" x14ac:dyDescent="0.25">
      <c r="A84" s="369" t="s">
        <v>157</v>
      </c>
      <c r="B84" s="369"/>
      <c r="C84" s="369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66"/>
      <c r="AB84" s="66"/>
      <c r="AC84" s="83"/>
    </row>
    <row r="85" spans="1:68" ht="27" customHeight="1" x14ac:dyDescent="0.25">
      <c r="A85" s="63" t="s">
        <v>158</v>
      </c>
      <c r="B85" s="63" t="s">
        <v>159</v>
      </c>
      <c r="C85" s="36">
        <v>4301131047</v>
      </c>
      <c r="D85" s="370">
        <v>4607111034120</v>
      </c>
      <c r="E85" s="370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94</v>
      </c>
      <c r="L85" s="37" t="s">
        <v>86</v>
      </c>
      <c r="M85" s="38" t="s">
        <v>84</v>
      </c>
      <c r="N85" s="38"/>
      <c r="O85" s="37">
        <v>180</v>
      </c>
      <c r="P85" s="40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72"/>
      <c r="R85" s="372"/>
      <c r="S85" s="372"/>
      <c r="T85" s="373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160</v>
      </c>
      <c r="AG85" s="81"/>
      <c r="AJ85" s="87" t="s">
        <v>87</v>
      </c>
      <c r="AK85" s="87">
        <v>1</v>
      </c>
      <c r="BB85" s="134" t="s">
        <v>93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161</v>
      </c>
      <c r="B86" s="63" t="s">
        <v>162</v>
      </c>
      <c r="C86" s="36">
        <v>4301131046</v>
      </c>
      <c r="D86" s="370">
        <v>4607111034137</v>
      </c>
      <c r="E86" s="370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94</v>
      </c>
      <c r="L86" s="37" t="s">
        <v>86</v>
      </c>
      <c r="M86" s="38" t="s">
        <v>84</v>
      </c>
      <c r="N86" s="38"/>
      <c r="O86" s="37">
        <v>180</v>
      </c>
      <c r="P86" s="40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72"/>
      <c r="R86" s="372"/>
      <c r="S86" s="372"/>
      <c r="T86" s="373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163</v>
      </c>
      <c r="AG86" s="81"/>
      <c r="AJ86" s="87" t="s">
        <v>87</v>
      </c>
      <c r="AK86" s="87">
        <v>1</v>
      </c>
      <c r="BB86" s="136" t="s">
        <v>93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77"/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8"/>
      <c r="P87" s="374" t="s">
        <v>40</v>
      </c>
      <c r="Q87" s="375"/>
      <c r="R87" s="375"/>
      <c r="S87" s="375"/>
      <c r="T87" s="375"/>
      <c r="U87" s="375"/>
      <c r="V87" s="376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77"/>
      <c r="B88" s="377"/>
      <c r="C88" s="377"/>
      <c r="D88" s="377"/>
      <c r="E88" s="377"/>
      <c r="F88" s="377"/>
      <c r="G88" s="377"/>
      <c r="H88" s="377"/>
      <c r="I88" s="377"/>
      <c r="J88" s="377"/>
      <c r="K88" s="377"/>
      <c r="L88" s="377"/>
      <c r="M88" s="377"/>
      <c r="N88" s="377"/>
      <c r="O88" s="378"/>
      <c r="P88" s="374" t="s">
        <v>40</v>
      </c>
      <c r="Q88" s="375"/>
      <c r="R88" s="375"/>
      <c r="S88" s="375"/>
      <c r="T88" s="375"/>
      <c r="U88" s="375"/>
      <c r="V88" s="376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68" t="s">
        <v>164</v>
      </c>
      <c r="B89" s="368"/>
      <c r="C89" s="368"/>
      <c r="D89" s="368"/>
      <c r="E89" s="368"/>
      <c r="F89" s="368"/>
      <c r="G89" s="368"/>
      <c r="H89" s="368"/>
      <c r="I89" s="368"/>
      <c r="J89" s="368"/>
      <c r="K89" s="368"/>
      <c r="L89" s="368"/>
      <c r="M89" s="368"/>
      <c r="N89" s="368"/>
      <c r="O89" s="368"/>
      <c r="P89" s="368"/>
      <c r="Q89" s="368"/>
      <c r="R89" s="368"/>
      <c r="S89" s="368"/>
      <c r="T89" s="368"/>
      <c r="U89" s="368"/>
      <c r="V89" s="368"/>
      <c r="W89" s="368"/>
      <c r="X89" s="368"/>
      <c r="Y89" s="368"/>
      <c r="Z89" s="368"/>
      <c r="AA89" s="65"/>
      <c r="AB89" s="65"/>
      <c r="AC89" s="82"/>
    </row>
    <row r="90" spans="1:68" ht="14.25" customHeight="1" x14ac:dyDescent="0.25">
      <c r="A90" s="369" t="s">
        <v>135</v>
      </c>
      <c r="B90" s="369"/>
      <c r="C90" s="369"/>
      <c r="D90" s="369"/>
      <c r="E90" s="369"/>
      <c r="F90" s="369"/>
      <c r="G90" s="369"/>
      <c r="H90" s="369"/>
      <c r="I90" s="369"/>
      <c r="J90" s="369"/>
      <c r="K90" s="369"/>
      <c r="L90" s="369"/>
      <c r="M90" s="369"/>
      <c r="N90" s="369"/>
      <c r="O90" s="369"/>
      <c r="P90" s="369"/>
      <c r="Q90" s="369"/>
      <c r="R90" s="369"/>
      <c r="S90" s="369"/>
      <c r="T90" s="369"/>
      <c r="U90" s="369"/>
      <c r="V90" s="369"/>
      <c r="W90" s="369"/>
      <c r="X90" s="369"/>
      <c r="Y90" s="369"/>
      <c r="Z90" s="369"/>
      <c r="AA90" s="66"/>
      <c r="AB90" s="66"/>
      <c r="AC90" s="83"/>
    </row>
    <row r="91" spans="1:68" ht="27" customHeight="1" x14ac:dyDescent="0.25">
      <c r="A91" s="63" t="s">
        <v>165</v>
      </c>
      <c r="B91" s="63" t="s">
        <v>166</v>
      </c>
      <c r="C91" s="36">
        <v>4301135763</v>
      </c>
      <c r="D91" s="370">
        <v>4620207491027</v>
      </c>
      <c r="E91" s="370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94</v>
      </c>
      <c r="L91" s="37" t="s">
        <v>86</v>
      </c>
      <c r="M91" s="38" t="s">
        <v>84</v>
      </c>
      <c r="N91" s="38"/>
      <c r="O91" s="37">
        <v>180</v>
      </c>
      <c r="P91" s="402" t="s">
        <v>167</v>
      </c>
      <c r="Q91" s="372"/>
      <c r="R91" s="372"/>
      <c r="S91" s="372"/>
      <c r="T91" s="373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153</v>
      </c>
      <c r="AG91" s="81"/>
      <c r="AJ91" s="87" t="s">
        <v>87</v>
      </c>
      <c r="AK91" s="87">
        <v>1</v>
      </c>
      <c r="BB91" s="138" t="s">
        <v>93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168</v>
      </c>
      <c r="B92" s="63" t="s">
        <v>169</v>
      </c>
      <c r="C92" s="36">
        <v>4301135793</v>
      </c>
      <c r="D92" s="370">
        <v>4620207491003</v>
      </c>
      <c r="E92" s="370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94</v>
      </c>
      <c r="L92" s="37" t="s">
        <v>86</v>
      </c>
      <c r="M92" s="38" t="s">
        <v>84</v>
      </c>
      <c r="N92" s="38"/>
      <c r="O92" s="37">
        <v>180</v>
      </c>
      <c r="P92" s="403" t="s">
        <v>170</v>
      </c>
      <c r="Q92" s="372"/>
      <c r="R92" s="372"/>
      <c r="S92" s="372"/>
      <c r="T92" s="373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153</v>
      </c>
      <c r="AG92" s="81"/>
      <c r="AJ92" s="87" t="s">
        <v>87</v>
      </c>
      <c r="AK92" s="87">
        <v>1</v>
      </c>
      <c r="BB92" s="140" t="s">
        <v>93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171</v>
      </c>
      <c r="B93" s="63" t="s">
        <v>172</v>
      </c>
      <c r="C93" s="36">
        <v>4301135768</v>
      </c>
      <c r="D93" s="370">
        <v>4620207491034</v>
      </c>
      <c r="E93" s="370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94</v>
      </c>
      <c r="L93" s="37" t="s">
        <v>86</v>
      </c>
      <c r="M93" s="38" t="s">
        <v>84</v>
      </c>
      <c r="N93" s="38"/>
      <c r="O93" s="37">
        <v>180</v>
      </c>
      <c r="P93" s="404" t="s">
        <v>173</v>
      </c>
      <c r="Q93" s="372"/>
      <c r="R93" s="372"/>
      <c r="S93" s="372"/>
      <c r="T93" s="373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174</v>
      </c>
      <c r="AG93" s="81"/>
      <c r="AJ93" s="87" t="s">
        <v>87</v>
      </c>
      <c r="AK93" s="87">
        <v>1</v>
      </c>
      <c r="BB93" s="142" t="s">
        <v>93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175</v>
      </c>
      <c r="B94" s="63" t="s">
        <v>176</v>
      </c>
      <c r="C94" s="36">
        <v>4301135760</v>
      </c>
      <c r="D94" s="370">
        <v>4620207491010</v>
      </c>
      <c r="E94" s="370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94</v>
      </c>
      <c r="L94" s="37" t="s">
        <v>86</v>
      </c>
      <c r="M94" s="38" t="s">
        <v>84</v>
      </c>
      <c r="N94" s="38"/>
      <c r="O94" s="37">
        <v>180</v>
      </c>
      <c r="P94" s="405" t="s">
        <v>177</v>
      </c>
      <c r="Q94" s="372"/>
      <c r="R94" s="372"/>
      <c r="S94" s="372"/>
      <c r="T94" s="373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153</v>
      </c>
      <c r="AG94" s="81"/>
      <c r="AJ94" s="87" t="s">
        <v>87</v>
      </c>
      <c r="AK94" s="87">
        <v>1</v>
      </c>
      <c r="BB94" s="144" t="s">
        <v>93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4301135571</v>
      </c>
      <c r="D95" s="370">
        <v>4607111035028</v>
      </c>
      <c r="E95" s="370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06" t="s">
        <v>180</v>
      </c>
      <c r="Q95" s="372"/>
      <c r="R95" s="372"/>
      <c r="S95" s="372"/>
      <c r="T95" s="373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153</v>
      </c>
      <c r="AG95" s="81"/>
      <c r="AJ95" s="87" t="s">
        <v>87</v>
      </c>
      <c r="AK95" s="87">
        <v>1</v>
      </c>
      <c r="BB95" s="146" t="s">
        <v>93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181</v>
      </c>
      <c r="B96" s="63" t="s">
        <v>182</v>
      </c>
      <c r="C96" s="36">
        <v>4301135285</v>
      </c>
      <c r="D96" s="370">
        <v>4607111036407</v>
      </c>
      <c r="E96" s="370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72"/>
      <c r="R96" s="372"/>
      <c r="S96" s="372"/>
      <c r="T96" s="373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183</v>
      </c>
      <c r="AG96" s="81"/>
      <c r="AJ96" s="87" t="s">
        <v>87</v>
      </c>
      <c r="AK96" s="87">
        <v>1</v>
      </c>
      <c r="BB96" s="148" t="s">
        <v>93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77"/>
      <c r="B97" s="377"/>
      <c r="C97" s="377"/>
      <c r="D97" s="377"/>
      <c r="E97" s="377"/>
      <c r="F97" s="377"/>
      <c r="G97" s="377"/>
      <c r="H97" s="377"/>
      <c r="I97" s="377"/>
      <c r="J97" s="377"/>
      <c r="K97" s="377"/>
      <c r="L97" s="377"/>
      <c r="M97" s="377"/>
      <c r="N97" s="377"/>
      <c r="O97" s="378"/>
      <c r="P97" s="374" t="s">
        <v>40</v>
      </c>
      <c r="Q97" s="375"/>
      <c r="R97" s="375"/>
      <c r="S97" s="375"/>
      <c r="T97" s="375"/>
      <c r="U97" s="375"/>
      <c r="V97" s="376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77"/>
      <c r="B98" s="377"/>
      <c r="C98" s="377"/>
      <c r="D98" s="377"/>
      <c r="E98" s="377"/>
      <c r="F98" s="377"/>
      <c r="G98" s="377"/>
      <c r="H98" s="377"/>
      <c r="I98" s="377"/>
      <c r="J98" s="377"/>
      <c r="K98" s="377"/>
      <c r="L98" s="377"/>
      <c r="M98" s="377"/>
      <c r="N98" s="377"/>
      <c r="O98" s="378"/>
      <c r="P98" s="374" t="s">
        <v>40</v>
      </c>
      <c r="Q98" s="375"/>
      <c r="R98" s="375"/>
      <c r="S98" s="375"/>
      <c r="T98" s="375"/>
      <c r="U98" s="375"/>
      <c r="V98" s="376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68" t="s">
        <v>184</v>
      </c>
      <c r="B99" s="368"/>
      <c r="C99" s="368"/>
      <c r="D99" s="368"/>
      <c r="E99" s="368"/>
      <c r="F99" s="368"/>
      <c r="G99" s="368"/>
      <c r="H99" s="368"/>
      <c r="I99" s="368"/>
      <c r="J99" s="368"/>
      <c r="K99" s="368"/>
      <c r="L99" s="368"/>
      <c r="M99" s="368"/>
      <c r="N99" s="368"/>
      <c r="O99" s="368"/>
      <c r="P99" s="368"/>
      <c r="Q99" s="368"/>
      <c r="R99" s="368"/>
      <c r="S99" s="368"/>
      <c r="T99" s="368"/>
      <c r="U99" s="368"/>
      <c r="V99" s="368"/>
      <c r="W99" s="368"/>
      <c r="X99" s="368"/>
      <c r="Y99" s="368"/>
      <c r="Z99" s="368"/>
      <c r="AA99" s="65"/>
      <c r="AB99" s="65"/>
      <c r="AC99" s="82"/>
    </row>
    <row r="100" spans="1:68" ht="14.25" customHeight="1" x14ac:dyDescent="0.25">
      <c r="A100" s="369" t="s">
        <v>129</v>
      </c>
      <c r="B100" s="369"/>
      <c r="C100" s="369"/>
      <c r="D100" s="369"/>
      <c r="E100" s="369"/>
      <c r="F100" s="369"/>
      <c r="G100" s="369"/>
      <c r="H100" s="369"/>
      <c r="I100" s="369"/>
      <c r="J100" s="369"/>
      <c r="K100" s="369"/>
      <c r="L100" s="369"/>
      <c r="M100" s="369"/>
      <c r="N100" s="369"/>
      <c r="O100" s="369"/>
      <c r="P100" s="369"/>
      <c r="Q100" s="369"/>
      <c r="R100" s="369"/>
      <c r="S100" s="369"/>
      <c r="T100" s="369"/>
      <c r="U100" s="369"/>
      <c r="V100" s="369"/>
      <c r="W100" s="369"/>
      <c r="X100" s="369"/>
      <c r="Y100" s="369"/>
      <c r="Z100" s="369"/>
      <c r="AA100" s="66"/>
      <c r="AB100" s="66"/>
      <c r="AC100" s="83"/>
    </row>
    <row r="101" spans="1:68" ht="27" customHeight="1" x14ac:dyDescent="0.25">
      <c r="A101" s="63" t="s">
        <v>185</v>
      </c>
      <c r="B101" s="63" t="s">
        <v>186</v>
      </c>
      <c r="C101" s="36">
        <v>4301136070</v>
      </c>
      <c r="D101" s="370">
        <v>4607025784012</v>
      </c>
      <c r="E101" s="370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4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72"/>
      <c r="R101" s="372"/>
      <c r="S101" s="372"/>
      <c r="T101" s="373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187</v>
      </c>
      <c r="AG101" s="81"/>
      <c r="AJ101" s="87" t="s">
        <v>87</v>
      </c>
      <c r="AK101" s="87">
        <v>1</v>
      </c>
      <c r="BB101" s="150" t="s">
        <v>93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77"/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  <c r="L102" s="377"/>
      <c r="M102" s="377"/>
      <c r="N102" s="377"/>
      <c r="O102" s="378"/>
      <c r="P102" s="374" t="s">
        <v>40</v>
      </c>
      <c r="Q102" s="375"/>
      <c r="R102" s="375"/>
      <c r="S102" s="375"/>
      <c r="T102" s="375"/>
      <c r="U102" s="375"/>
      <c r="V102" s="376"/>
      <c r="W102" s="42" t="s">
        <v>39</v>
      </c>
      <c r="X102" s="43">
        <f>IFERROR(SUM(X101:X101),"0")</f>
        <v>0</v>
      </c>
      <c r="Y102" s="43">
        <f>IFERROR(SUM(Y101:Y101),"0")</f>
        <v>0</v>
      </c>
      <c r="Z102" s="43">
        <f>IFERROR(IF(Z101="",0,Z101),"0")</f>
        <v>0</v>
      </c>
      <c r="AA102" s="67"/>
      <c r="AB102" s="67"/>
      <c r="AC102" s="67"/>
    </row>
    <row r="103" spans="1:68" x14ac:dyDescent="0.2">
      <c r="A103" s="377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77"/>
      <c r="N103" s="377"/>
      <c r="O103" s="378"/>
      <c r="P103" s="374" t="s">
        <v>40</v>
      </c>
      <c r="Q103" s="375"/>
      <c r="R103" s="375"/>
      <c r="S103" s="375"/>
      <c r="T103" s="375"/>
      <c r="U103" s="375"/>
      <c r="V103" s="376"/>
      <c r="W103" s="42" t="s">
        <v>0</v>
      </c>
      <c r="X103" s="43">
        <f>IFERROR(SUMPRODUCT(X101:X101*H101:H101),"0")</f>
        <v>0</v>
      </c>
      <c r="Y103" s="43">
        <f>IFERROR(SUMPRODUCT(Y101:Y101*H101:H101),"0")</f>
        <v>0</v>
      </c>
      <c r="Z103" s="42"/>
      <c r="AA103" s="67"/>
      <c r="AB103" s="67"/>
      <c r="AC103" s="67"/>
    </row>
    <row r="104" spans="1:68" ht="16.5" customHeight="1" x14ac:dyDescent="0.25">
      <c r="A104" s="368" t="s">
        <v>188</v>
      </c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68"/>
      <c r="N104" s="368"/>
      <c r="O104" s="368"/>
      <c r="P104" s="368"/>
      <c r="Q104" s="368"/>
      <c r="R104" s="368"/>
      <c r="S104" s="368"/>
      <c r="T104" s="368"/>
      <c r="U104" s="368"/>
      <c r="V104" s="368"/>
      <c r="W104" s="368"/>
      <c r="X104" s="368"/>
      <c r="Y104" s="368"/>
      <c r="Z104" s="368"/>
      <c r="AA104" s="65"/>
      <c r="AB104" s="65"/>
      <c r="AC104" s="82"/>
    </row>
    <row r="105" spans="1:68" ht="14.25" customHeight="1" x14ac:dyDescent="0.25">
      <c r="A105" s="369" t="s">
        <v>80</v>
      </c>
      <c r="B105" s="369"/>
      <c r="C105" s="369"/>
      <c r="D105" s="369"/>
      <c r="E105" s="369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  <c r="X105" s="369"/>
      <c r="Y105" s="369"/>
      <c r="Z105" s="369"/>
      <c r="AA105" s="66"/>
      <c r="AB105" s="66"/>
      <c r="AC105" s="83"/>
    </row>
    <row r="106" spans="1:68" ht="27" customHeight="1" x14ac:dyDescent="0.25">
      <c r="A106" s="63" t="s">
        <v>189</v>
      </c>
      <c r="B106" s="63" t="s">
        <v>190</v>
      </c>
      <c r="C106" s="36">
        <v>4301071074</v>
      </c>
      <c r="D106" s="370">
        <v>4620207491157</v>
      </c>
      <c r="E106" s="370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85</v>
      </c>
      <c r="L106" s="37" t="s">
        <v>86</v>
      </c>
      <c r="M106" s="38" t="s">
        <v>84</v>
      </c>
      <c r="N106" s="38"/>
      <c r="O106" s="37">
        <v>180</v>
      </c>
      <c r="P106" s="40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72"/>
      <c r="R106" s="372"/>
      <c r="S106" s="372"/>
      <c r="T106" s="373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191</v>
      </c>
      <c r="AG106" s="81"/>
      <c r="AJ106" s="87" t="s">
        <v>87</v>
      </c>
      <c r="AK106" s="87">
        <v>1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192</v>
      </c>
      <c r="B107" s="63" t="s">
        <v>193</v>
      </c>
      <c r="C107" s="36">
        <v>4301071051</v>
      </c>
      <c r="D107" s="370">
        <v>4607111039262</v>
      </c>
      <c r="E107" s="370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85</v>
      </c>
      <c r="L107" s="37" t="s">
        <v>86</v>
      </c>
      <c r="M107" s="38" t="s">
        <v>84</v>
      </c>
      <c r="N107" s="38"/>
      <c r="O107" s="37">
        <v>180</v>
      </c>
      <c r="P107" s="4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72"/>
      <c r="R107" s="372"/>
      <c r="S107" s="372"/>
      <c r="T107" s="373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146</v>
      </c>
      <c r="AG107" s="81"/>
      <c r="AJ107" s="87" t="s">
        <v>87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194</v>
      </c>
      <c r="B108" s="63" t="s">
        <v>195</v>
      </c>
      <c r="C108" s="36">
        <v>4301071038</v>
      </c>
      <c r="D108" s="370">
        <v>4607111039248</v>
      </c>
      <c r="E108" s="370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85</v>
      </c>
      <c r="L108" s="37" t="s">
        <v>86</v>
      </c>
      <c r="M108" s="38" t="s">
        <v>84</v>
      </c>
      <c r="N108" s="38"/>
      <c r="O108" s="37">
        <v>180</v>
      </c>
      <c r="P108" s="4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72"/>
      <c r="R108" s="372"/>
      <c r="S108" s="372"/>
      <c r="T108" s="373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146</v>
      </c>
      <c r="AG108" s="81"/>
      <c r="AJ108" s="87" t="s">
        <v>87</v>
      </c>
      <c r="AK108" s="87">
        <v>1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196</v>
      </c>
      <c r="B109" s="63" t="s">
        <v>197</v>
      </c>
      <c r="C109" s="36">
        <v>4301071049</v>
      </c>
      <c r="D109" s="370">
        <v>4607111039293</v>
      </c>
      <c r="E109" s="370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85</v>
      </c>
      <c r="L109" s="37" t="s">
        <v>86</v>
      </c>
      <c r="M109" s="38" t="s">
        <v>84</v>
      </c>
      <c r="N109" s="38"/>
      <c r="O109" s="37">
        <v>180</v>
      </c>
      <c r="P109" s="41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72"/>
      <c r="R109" s="372"/>
      <c r="S109" s="372"/>
      <c r="T109" s="373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146</v>
      </c>
      <c r="AG109" s="81"/>
      <c r="AJ109" s="87" t="s">
        <v>87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198</v>
      </c>
      <c r="B110" s="63" t="s">
        <v>199</v>
      </c>
      <c r="C110" s="36">
        <v>4301071039</v>
      </c>
      <c r="D110" s="370">
        <v>4607111039279</v>
      </c>
      <c r="E110" s="370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41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72"/>
      <c r="R110" s="372"/>
      <c r="S110" s="372"/>
      <c r="T110" s="373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146</v>
      </c>
      <c r="AG110" s="81"/>
      <c r="AJ110" s="87" t="s">
        <v>87</v>
      </c>
      <c r="AK110" s="87">
        <v>1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77"/>
      <c r="B111" s="377"/>
      <c r="C111" s="377"/>
      <c r="D111" s="377"/>
      <c r="E111" s="377"/>
      <c r="F111" s="377"/>
      <c r="G111" s="377"/>
      <c r="H111" s="377"/>
      <c r="I111" s="377"/>
      <c r="J111" s="377"/>
      <c r="K111" s="377"/>
      <c r="L111" s="377"/>
      <c r="M111" s="377"/>
      <c r="N111" s="377"/>
      <c r="O111" s="378"/>
      <c r="P111" s="374" t="s">
        <v>40</v>
      </c>
      <c r="Q111" s="375"/>
      <c r="R111" s="375"/>
      <c r="S111" s="375"/>
      <c r="T111" s="375"/>
      <c r="U111" s="375"/>
      <c r="V111" s="376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77"/>
      <c r="B112" s="377"/>
      <c r="C112" s="377"/>
      <c r="D112" s="377"/>
      <c r="E112" s="377"/>
      <c r="F112" s="377"/>
      <c r="G112" s="377"/>
      <c r="H112" s="377"/>
      <c r="I112" s="377"/>
      <c r="J112" s="377"/>
      <c r="K112" s="377"/>
      <c r="L112" s="377"/>
      <c r="M112" s="377"/>
      <c r="N112" s="377"/>
      <c r="O112" s="378"/>
      <c r="P112" s="374" t="s">
        <v>40</v>
      </c>
      <c r="Q112" s="375"/>
      <c r="R112" s="375"/>
      <c r="S112" s="375"/>
      <c r="T112" s="375"/>
      <c r="U112" s="375"/>
      <c r="V112" s="376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69" t="s">
        <v>135</v>
      </c>
      <c r="B113" s="369"/>
      <c r="C113" s="369"/>
      <c r="D113" s="369"/>
      <c r="E113" s="369"/>
      <c r="F113" s="369"/>
      <c r="G113" s="369"/>
      <c r="H113" s="369"/>
      <c r="I113" s="369"/>
      <c r="J113" s="369"/>
      <c r="K113" s="369"/>
      <c r="L113" s="369"/>
      <c r="M113" s="369"/>
      <c r="N113" s="369"/>
      <c r="O113" s="369"/>
      <c r="P113" s="369"/>
      <c r="Q113" s="369"/>
      <c r="R113" s="369"/>
      <c r="S113" s="369"/>
      <c r="T113" s="369"/>
      <c r="U113" s="369"/>
      <c r="V113" s="369"/>
      <c r="W113" s="369"/>
      <c r="X113" s="369"/>
      <c r="Y113" s="369"/>
      <c r="Z113" s="369"/>
      <c r="AA113" s="66"/>
      <c r="AB113" s="66"/>
      <c r="AC113" s="83"/>
    </row>
    <row r="114" spans="1:68" ht="27" customHeight="1" x14ac:dyDescent="0.25">
      <c r="A114" s="63" t="s">
        <v>200</v>
      </c>
      <c r="B114" s="63" t="s">
        <v>201</v>
      </c>
      <c r="C114" s="36">
        <v>4301135670</v>
      </c>
      <c r="D114" s="370">
        <v>4620207490983</v>
      </c>
      <c r="E114" s="370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94</v>
      </c>
      <c r="L114" s="37" t="s">
        <v>86</v>
      </c>
      <c r="M114" s="38" t="s">
        <v>84</v>
      </c>
      <c r="N114" s="38"/>
      <c r="O114" s="37">
        <v>180</v>
      </c>
      <c r="P114" s="41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72"/>
      <c r="R114" s="372"/>
      <c r="S114" s="372"/>
      <c r="T114" s="373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202</v>
      </c>
      <c r="AG114" s="81"/>
      <c r="AJ114" s="87" t="s">
        <v>87</v>
      </c>
      <c r="AK114" s="87">
        <v>1</v>
      </c>
      <c r="BB114" s="162" t="s">
        <v>93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377"/>
      <c r="B115" s="377"/>
      <c r="C115" s="377"/>
      <c r="D115" s="377"/>
      <c r="E115" s="377"/>
      <c r="F115" s="377"/>
      <c r="G115" s="377"/>
      <c r="H115" s="377"/>
      <c r="I115" s="377"/>
      <c r="J115" s="377"/>
      <c r="K115" s="377"/>
      <c r="L115" s="377"/>
      <c r="M115" s="377"/>
      <c r="N115" s="377"/>
      <c r="O115" s="378"/>
      <c r="P115" s="374" t="s">
        <v>40</v>
      </c>
      <c r="Q115" s="375"/>
      <c r="R115" s="375"/>
      <c r="S115" s="375"/>
      <c r="T115" s="375"/>
      <c r="U115" s="375"/>
      <c r="V115" s="376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377"/>
      <c r="B116" s="377"/>
      <c r="C116" s="377"/>
      <c r="D116" s="377"/>
      <c r="E116" s="377"/>
      <c r="F116" s="377"/>
      <c r="G116" s="377"/>
      <c r="H116" s="377"/>
      <c r="I116" s="377"/>
      <c r="J116" s="377"/>
      <c r="K116" s="377"/>
      <c r="L116" s="377"/>
      <c r="M116" s="377"/>
      <c r="N116" s="377"/>
      <c r="O116" s="378"/>
      <c r="P116" s="374" t="s">
        <v>40</v>
      </c>
      <c r="Q116" s="375"/>
      <c r="R116" s="375"/>
      <c r="S116" s="375"/>
      <c r="T116" s="375"/>
      <c r="U116" s="375"/>
      <c r="V116" s="376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69" t="s">
        <v>203</v>
      </c>
      <c r="B117" s="369"/>
      <c r="C117" s="369"/>
      <c r="D117" s="369"/>
      <c r="E117" s="369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  <c r="X117" s="369"/>
      <c r="Y117" s="369"/>
      <c r="Z117" s="369"/>
      <c r="AA117" s="66"/>
      <c r="AB117" s="66"/>
      <c r="AC117" s="83"/>
    </row>
    <row r="118" spans="1:68" ht="27" customHeight="1" x14ac:dyDescent="0.25">
      <c r="A118" s="63" t="s">
        <v>204</v>
      </c>
      <c r="B118" s="63" t="s">
        <v>205</v>
      </c>
      <c r="C118" s="36">
        <v>4301071094</v>
      </c>
      <c r="D118" s="370">
        <v>4620207491140</v>
      </c>
      <c r="E118" s="370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415" t="s">
        <v>206</v>
      </c>
      <c r="Q118" s="372"/>
      <c r="R118" s="372"/>
      <c r="S118" s="372"/>
      <c r="T118" s="373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208</v>
      </c>
      <c r="AC118" s="163" t="s">
        <v>207</v>
      </c>
      <c r="AG118" s="81"/>
      <c r="AJ118" s="87" t="s">
        <v>87</v>
      </c>
      <c r="AK118" s="87">
        <v>1</v>
      </c>
      <c r="BB118" s="164" t="s">
        <v>93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77"/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8"/>
      <c r="P119" s="374" t="s">
        <v>40</v>
      </c>
      <c r="Q119" s="375"/>
      <c r="R119" s="375"/>
      <c r="S119" s="375"/>
      <c r="T119" s="375"/>
      <c r="U119" s="375"/>
      <c r="V119" s="376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377"/>
      <c r="B120" s="377"/>
      <c r="C120" s="377"/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7"/>
      <c r="O120" s="378"/>
      <c r="P120" s="374" t="s">
        <v>40</v>
      </c>
      <c r="Q120" s="375"/>
      <c r="R120" s="375"/>
      <c r="S120" s="375"/>
      <c r="T120" s="375"/>
      <c r="U120" s="375"/>
      <c r="V120" s="376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68" t="s">
        <v>209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68"/>
      <c r="Z121" s="368"/>
      <c r="AA121" s="65"/>
      <c r="AB121" s="65"/>
      <c r="AC121" s="82"/>
    </row>
    <row r="122" spans="1:68" ht="14.25" customHeight="1" x14ac:dyDescent="0.25">
      <c r="A122" s="369" t="s">
        <v>135</v>
      </c>
      <c r="B122" s="369"/>
      <c r="C122" s="369"/>
      <c r="D122" s="369"/>
      <c r="E122" s="369"/>
      <c r="F122" s="369"/>
      <c r="G122" s="369"/>
      <c r="H122" s="369"/>
      <c r="I122" s="369"/>
      <c r="J122" s="369"/>
      <c r="K122" s="369"/>
      <c r="L122" s="369"/>
      <c r="M122" s="369"/>
      <c r="N122" s="369"/>
      <c r="O122" s="369"/>
      <c r="P122" s="369"/>
      <c r="Q122" s="369"/>
      <c r="R122" s="369"/>
      <c r="S122" s="369"/>
      <c r="T122" s="369"/>
      <c r="U122" s="369"/>
      <c r="V122" s="369"/>
      <c r="W122" s="369"/>
      <c r="X122" s="369"/>
      <c r="Y122" s="369"/>
      <c r="Z122" s="369"/>
      <c r="AA122" s="66"/>
      <c r="AB122" s="66"/>
      <c r="AC122" s="83"/>
    </row>
    <row r="123" spans="1:68" ht="27" customHeight="1" x14ac:dyDescent="0.25">
      <c r="A123" s="63" t="s">
        <v>210</v>
      </c>
      <c r="B123" s="63" t="s">
        <v>211</v>
      </c>
      <c r="C123" s="36">
        <v>4301135555</v>
      </c>
      <c r="D123" s="370">
        <v>4607111034014</v>
      </c>
      <c r="E123" s="370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94</v>
      </c>
      <c r="L123" s="37" t="s">
        <v>86</v>
      </c>
      <c r="M123" s="38" t="s">
        <v>84</v>
      </c>
      <c r="N123" s="38"/>
      <c r="O123" s="37">
        <v>180</v>
      </c>
      <c r="P123" s="41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72"/>
      <c r="R123" s="372"/>
      <c r="S123" s="372"/>
      <c r="T123" s="37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212</v>
      </c>
      <c r="AG123" s="81"/>
      <c r="AJ123" s="87" t="s">
        <v>87</v>
      </c>
      <c r="AK123" s="87">
        <v>1</v>
      </c>
      <c r="BB123" s="166" t="s">
        <v>93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213</v>
      </c>
      <c r="B124" s="63" t="s">
        <v>214</v>
      </c>
      <c r="C124" s="36">
        <v>4301135532</v>
      </c>
      <c r="D124" s="370">
        <v>4607111033994</v>
      </c>
      <c r="E124" s="370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94</v>
      </c>
      <c r="L124" s="37" t="s">
        <v>86</v>
      </c>
      <c r="M124" s="38" t="s">
        <v>84</v>
      </c>
      <c r="N124" s="38"/>
      <c r="O124" s="37">
        <v>180</v>
      </c>
      <c r="P124" s="41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72"/>
      <c r="R124" s="372"/>
      <c r="S124" s="372"/>
      <c r="T124" s="37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153</v>
      </c>
      <c r="AG124" s="81"/>
      <c r="AJ124" s="87" t="s">
        <v>87</v>
      </c>
      <c r="AK124" s="87">
        <v>1</v>
      </c>
      <c r="BB124" s="168" t="s">
        <v>93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77"/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8"/>
      <c r="P125" s="374" t="s">
        <v>40</v>
      </c>
      <c r="Q125" s="375"/>
      <c r="R125" s="375"/>
      <c r="S125" s="375"/>
      <c r="T125" s="375"/>
      <c r="U125" s="375"/>
      <c r="V125" s="376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377"/>
      <c r="B126" s="377"/>
      <c r="C126" s="377"/>
      <c r="D126" s="377"/>
      <c r="E126" s="377"/>
      <c r="F126" s="377"/>
      <c r="G126" s="377"/>
      <c r="H126" s="377"/>
      <c r="I126" s="377"/>
      <c r="J126" s="377"/>
      <c r="K126" s="377"/>
      <c r="L126" s="377"/>
      <c r="M126" s="377"/>
      <c r="N126" s="377"/>
      <c r="O126" s="378"/>
      <c r="P126" s="374" t="s">
        <v>40</v>
      </c>
      <c r="Q126" s="375"/>
      <c r="R126" s="375"/>
      <c r="S126" s="375"/>
      <c r="T126" s="375"/>
      <c r="U126" s="375"/>
      <c r="V126" s="376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68" t="s">
        <v>215</v>
      </c>
      <c r="B127" s="368"/>
      <c r="C127" s="368"/>
      <c r="D127" s="368"/>
      <c r="E127" s="368"/>
      <c r="F127" s="368"/>
      <c r="G127" s="368"/>
      <c r="H127" s="368"/>
      <c r="I127" s="368"/>
      <c r="J127" s="368"/>
      <c r="K127" s="368"/>
      <c r="L127" s="368"/>
      <c r="M127" s="368"/>
      <c r="N127" s="368"/>
      <c r="O127" s="368"/>
      <c r="P127" s="368"/>
      <c r="Q127" s="368"/>
      <c r="R127" s="368"/>
      <c r="S127" s="368"/>
      <c r="T127" s="368"/>
      <c r="U127" s="368"/>
      <c r="V127" s="368"/>
      <c r="W127" s="368"/>
      <c r="X127" s="368"/>
      <c r="Y127" s="368"/>
      <c r="Z127" s="368"/>
      <c r="AA127" s="65"/>
      <c r="AB127" s="65"/>
      <c r="AC127" s="82"/>
    </row>
    <row r="128" spans="1:68" ht="14.25" customHeight="1" x14ac:dyDescent="0.25">
      <c r="A128" s="369" t="s">
        <v>135</v>
      </c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69"/>
      <c r="N128" s="369"/>
      <c r="O128" s="369"/>
      <c r="P128" s="369"/>
      <c r="Q128" s="369"/>
      <c r="R128" s="369"/>
      <c r="S128" s="369"/>
      <c r="T128" s="369"/>
      <c r="U128" s="369"/>
      <c r="V128" s="369"/>
      <c r="W128" s="369"/>
      <c r="X128" s="369"/>
      <c r="Y128" s="369"/>
      <c r="Z128" s="369"/>
      <c r="AA128" s="66"/>
      <c r="AB128" s="66"/>
      <c r="AC128" s="83"/>
    </row>
    <row r="129" spans="1:68" ht="27" customHeight="1" x14ac:dyDescent="0.25">
      <c r="A129" s="63" t="s">
        <v>216</v>
      </c>
      <c r="B129" s="63" t="s">
        <v>217</v>
      </c>
      <c r="C129" s="36">
        <v>4301135549</v>
      </c>
      <c r="D129" s="370">
        <v>4607111039095</v>
      </c>
      <c r="E129" s="370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94</v>
      </c>
      <c r="L129" s="37" t="s">
        <v>86</v>
      </c>
      <c r="M129" s="38" t="s">
        <v>84</v>
      </c>
      <c r="N129" s="38"/>
      <c r="O129" s="37">
        <v>180</v>
      </c>
      <c r="P129" s="4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72"/>
      <c r="R129" s="372"/>
      <c r="S129" s="372"/>
      <c r="T129" s="373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218</v>
      </c>
      <c r="AG129" s="81"/>
      <c r="AJ129" s="87" t="s">
        <v>87</v>
      </c>
      <c r="AK129" s="87">
        <v>1</v>
      </c>
      <c r="BB129" s="170" t="s">
        <v>93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219</v>
      </c>
      <c r="B130" s="63" t="s">
        <v>220</v>
      </c>
      <c r="C130" s="36">
        <v>4301135550</v>
      </c>
      <c r="D130" s="370">
        <v>4607111034199</v>
      </c>
      <c r="E130" s="370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94</v>
      </c>
      <c r="L130" s="37" t="s">
        <v>86</v>
      </c>
      <c r="M130" s="38" t="s">
        <v>84</v>
      </c>
      <c r="N130" s="38"/>
      <c r="O130" s="37">
        <v>180</v>
      </c>
      <c r="P130" s="41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72"/>
      <c r="R130" s="372"/>
      <c r="S130" s="372"/>
      <c r="T130" s="37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221</v>
      </c>
      <c r="AG130" s="81"/>
      <c r="AJ130" s="87" t="s">
        <v>87</v>
      </c>
      <c r="AK130" s="87">
        <v>1</v>
      </c>
      <c r="BB130" s="172" t="s">
        <v>93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77"/>
      <c r="B131" s="377"/>
      <c r="C131" s="377"/>
      <c r="D131" s="377"/>
      <c r="E131" s="377"/>
      <c r="F131" s="377"/>
      <c r="G131" s="377"/>
      <c r="H131" s="377"/>
      <c r="I131" s="377"/>
      <c r="J131" s="377"/>
      <c r="K131" s="377"/>
      <c r="L131" s="377"/>
      <c r="M131" s="377"/>
      <c r="N131" s="377"/>
      <c r="O131" s="378"/>
      <c r="P131" s="374" t="s">
        <v>40</v>
      </c>
      <c r="Q131" s="375"/>
      <c r="R131" s="375"/>
      <c r="S131" s="375"/>
      <c r="T131" s="375"/>
      <c r="U131" s="375"/>
      <c r="V131" s="376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77"/>
      <c r="B132" s="377"/>
      <c r="C132" s="377"/>
      <c r="D132" s="377"/>
      <c r="E132" s="377"/>
      <c r="F132" s="377"/>
      <c r="G132" s="377"/>
      <c r="H132" s="377"/>
      <c r="I132" s="377"/>
      <c r="J132" s="377"/>
      <c r="K132" s="377"/>
      <c r="L132" s="377"/>
      <c r="M132" s="377"/>
      <c r="N132" s="377"/>
      <c r="O132" s="378"/>
      <c r="P132" s="374" t="s">
        <v>40</v>
      </c>
      <c r="Q132" s="375"/>
      <c r="R132" s="375"/>
      <c r="S132" s="375"/>
      <c r="T132" s="375"/>
      <c r="U132" s="375"/>
      <c r="V132" s="376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68" t="s">
        <v>222</v>
      </c>
      <c r="B133" s="368"/>
      <c r="C133" s="368"/>
      <c r="D133" s="368"/>
      <c r="E133" s="368"/>
      <c r="F133" s="368"/>
      <c r="G133" s="368"/>
      <c r="H133" s="368"/>
      <c r="I133" s="368"/>
      <c r="J133" s="368"/>
      <c r="K133" s="368"/>
      <c r="L133" s="368"/>
      <c r="M133" s="368"/>
      <c r="N133" s="368"/>
      <c r="O133" s="368"/>
      <c r="P133" s="368"/>
      <c r="Q133" s="368"/>
      <c r="R133" s="368"/>
      <c r="S133" s="368"/>
      <c r="T133" s="368"/>
      <c r="U133" s="368"/>
      <c r="V133" s="368"/>
      <c r="W133" s="368"/>
      <c r="X133" s="368"/>
      <c r="Y133" s="368"/>
      <c r="Z133" s="368"/>
      <c r="AA133" s="65"/>
      <c r="AB133" s="65"/>
      <c r="AC133" s="82"/>
    </row>
    <row r="134" spans="1:68" ht="14.25" customHeight="1" x14ac:dyDescent="0.25">
      <c r="A134" s="369" t="s">
        <v>135</v>
      </c>
      <c r="B134" s="369"/>
      <c r="C134" s="369"/>
      <c r="D134" s="369"/>
      <c r="E134" s="369"/>
      <c r="F134" s="369"/>
      <c r="G134" s="369"/>
      <c r="H134" s="369"/>
      <c r="I134" s="369"/>
      <c r="J134" s="369"/>
      <c r="K134" s="369"/>
      <c r="L134" s="369"/>
      <c r="M134" s="369"/>
      <c r="N134" s="369"/>
      <c r="O134" s="369"/>
      <c r="P134" s="369"/>
      <c r="Q134" s="369"/>
      <c r="R134" s="369"/>
      <c r="S134" s="369"/>
      <c r="T134" s="369"/>
      <c r="U134" s="369"/>
      <c r="V134" s="369"/>
      <c r="W134" s="369"/>
      <c r="X134" s="369"/>
      <c r="Y134" s="369"/>
      <c r="Z134" s="369"/>
      <c r="AA134" s="66"/>
      <c r="AB134" s="66"/>
      <c r="AC134" s="83"/>
    </row>
    <row r="135" spans="1:68" ht="27" customHeight="1" x14ac:dyDescent="0.25">
      <c r="A135" s="63" t="s">
        <v>223</v>
      </c>
      <c r="B135" s="63" t="s">
        <v>224</v>
      </c>
      <c r="C135" s="36">
        <v>4301135753</v>
      </c>
      <c r="D135" s="370">
        <v>4620207490914</v>
      </c>
      <c r="E135" s="370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94</v>
      </c>
      <c r="L135" s="37" t="s">
        <v>86</v>
      </c>
      <c r="M135" s="38" t="s">
        <v>84</v>
      </c>
      <c r="N135" s="38"/>
      <c r="O135" s="37">
        <v>180</v>
      </c>
      <c r="P135" s="420" t="s">
        <v>225</v>
      </c>
      <c r="Q135" s="372"/>
      <c r="R135" s="372"/>
      <c r="S135" s="372"/>
      <c r="T135" s="37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212</v>
      </c>
      <c r="AG135" s="81"/>
      <c r="AJ135" s="87" t="s">
        <v>87</v>
      </c>
      <c r="AK135" s="87">
        <v>1</v>
      </c>
      <c r="BB135" s="174" t="s">
        <v>93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226</v>
      </c>
      <c r="B136" s="63" t="s">
        <v>227</v>
      </c>
      <c r="C136" s="36">
        <v>4301135778</v>
      </c>
      <c r="D136" s="370">
        <v>4620207490853</v>
      </c>
      <c r="E136" s="370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94</v>
      </c>
      <c r="L136" s="37" t="s">
        <v>86</v>
      </c>
      <c r="M136" s="38" t="s">
        <v>84</v>
      </c>
      <c r="N136" s="38"/>
      <c r="O136" s="37">
        <v>180</v>
      </c>
      <c r="P136" s="421" t="s">
        <v>228</v>
      </c>
      <c r="Q136" s="372"/>
      <c r="R136" s="372"/>
      <c r="S136" s="372"/>
      <c r="T136" s="37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212</v>
      </c>
      <c r="AG136" s="81"/>
      <c r="AJ136" s="87" t="s">
        <v>87</v>
      </c>
      <c r="AK136" s="87">
        <v>1</v>
      </c>
      <c r="BB136" s="176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77"/>
      <c r="O137" s="378"/>
      <c r="P137" s="374" t="s">
        <v>40</v>
      </c>
      <c r="Q137" s="375"/>
      <c r="R137" s="375"/>
      <c r="S137" s="375"/>
      <c r="T137" s="375"/>
      <c r="U137" s="375"/>
      <c r="V137" s="376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77"/>
      <c r="B138" s="377"/>
      <c r="C138" s="377"/>
      <c r="D138" s="377"/>
      <c r="E138" s="377"/>
      <c r="F138" s="377"/>
      <c r="G138" s="377"/>
      <c r="H138" s="377"/>
      <c r="I138" s="377"/>
      <c r="J138" s="377"/>
      <c r="K138" s="377"/>
      <c r="L138" s="377"/>
      <c r="M138" s="377"/>
      <c r="N138" s="377"/>
      <c r="O138" s="378"/>
      <c r="P138" s="374" t="s">
        <v>40</v>
      </c>
      <c r="Q138" s="375"/>
      <c r="R138" s="375"/>
      <c r="S138" s="375"/>
      <c r="T138" s="375"/>
      <c r="U138" s="375"/>
      <c r="V138" s="376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68" t="s">
        <v>229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368"/>
      <c r="Z139" s="368"/>
      <c r="AA139" s="65"/>
      <c r="AB139" s="65"/>
      <c r="AC139" s="82"/>
    </row>
    <row r="140" spans="1:68" ht="14.25" customHeight="1" x14ac:dyDescent="0.25">
      <c r="A140" s="369" t="s">
        <v>135</v>
      </c>
      <c r="B140" s="369"/>
      <c r="C140" s="369"/>
      <c r="D140" s="369"/>
      <c r="E140" s="369"/>
      <c r="F140" s="369"/>
      <c r="G140" s="369"/>
      <c r="H140" s="369"/>
      <c r="I140" s="369"/>
      <c r="J140" s="369"/>
      <c r="K140" s="369"/>
      <c r="L140" s="369"/>
      <c r="M140" s="369"/>
      <c r="N140" s="369"/>
      <c r="O140" s="369"/>
      <c r="P140" s="369"/>
      <c r="Q140" s="369"/>
      <c r="R140" s="369"/>
      <c r="S140" s="369"/>
      <c r="T140" s="369"/>
      <c r="U140" s="369"/>
      <c r="V140" s="369"/>
      <c r="W140" s="369"/>
      <c r="X140" s="369"/>
      <c r="Y140" s="369"/>
      <c r="Z140" s="369"/>
      <c r="AA140" s="66"/>
      <c r="AB140" s="66"/>
      <c r="AC140" s="83"/>
    </row>
    <row r="141" spans="1:68" ht="27" customHeight="1" x14ac:dyDescent="0.25">
      <c r="A141" s="63" t="s">
        <v>230</v>
      </c>
      <c r="B141" s="63" t="s">
        <v>231</v>
      </c>
      <c r="C141" s="36">
        <v>4301135570</v>
      </c>
      <c r="D141" s="370">
        <v>4607111035806</v>
      </c>
      <c r="E141" s="370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94</v>
      </c>
      <c r="L141" s="37" t="s">
        <v>86</v>
      </c>
      <c r="M141" s="38" t="s">
        <v>84</v>
      </c>
      <c r="N141" s="38"/>
      <c r="O141" s="37">
        <v>180</v>
      </c>
      <c r="P141" s="42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72"/>
      <c r="R141" s="372"/>
      <c r="S141" s="372"/>
      <c r="T141" s="373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232</v>
      </c>
      <c r="AG141" s="81"/>
      <c r="AJ141" s="87" t="s">
        <v>87</v>
      </c>
      <c r="AK141" s="87">
        <v>1</v>
      </c>
      <c r="BB141" s="178" t="s">
        <v>93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77"/>
      <c r="B142" s="377"/>
      <c r="C142" s="377"/>
      <c r="D142" s="377"/>
      <c r="E142" s="377"/>
      <c r="F142" s="377"/>
      <c r="G142" s="377"/>
      <c r="H142" s="377"/>
      <c r="I142" s="377"/>
      <c r="J142" s="377"/>
      <c r="K142" s="377"/>
      <c r="L142" s="377"/>
      <c r="M142" s="377"/>
      <c r="N142" s="377"/>
      <c r="O142" s="378"/>
      <c r="P142" s="374" t="s">
        <v>40</v>
      </c>
      <c r="Q142" s="375"/>
      <c r="R142" s="375"/>
      <c r="S142" s="375"/>
      <c r="T142" s="375"/>
      <c r="U142" s="375"/>
      <c r="V142" s="376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77"/>
      <c r="B143" s="377"/>
      <c r="C143" s="377"/>
      <c r="D143" s="377"/>
      <c r="E143" s="377"/>
      <c r="F143" s="377"/>
      <c r="G143" s="377"/>
      <c r="H143" s="377"/>
      <c r="I143" s="377"/>
      <c r="J143" s="377"/>
      <c r="K143" s="377"/>
      <c r="L143" s="377"/>
      <c r="M143" s="377"/>
      <c r="N143" s="377"/>
      <c r="O143" s="378"/>
      <c r="P143" s="374" t="s">
        <v>40</v>
      </c>
      <c r="Q143" s="375"/>
      <c r="R143" s="375"/>
      <c r="S143" s="375"/>
      <c r="T143" s="375"/>
      <c r="U143" s="375"/>
      <c r="V143" s="376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68" t="s">
        <v>233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68"/>
      <c r="Z144" s="368"/>
      <c r="AA144" s="65"/>
      <c r="AB144" s="65"/>
      <c r="AC144" s="82"/>
    </row>
    <row r="145" spans="1:68" ht="14.25" customHeight="1" x14ac:dyDescent="0.25">
      <c r="A145" s="369" t="s">
        <v>135</v>
      </c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69"/>
      <c r="N145" s="369"/>
      <c r="O145" s="369"/>
      <c r="P145" s="369"/>
      <c r="Q145" s="369"/>
      <c r="R145" s="369"/>
      <c r="S145" s="369"/>
      <c r="T145" s="369"/>
      <c r="U145" s="369"/>
      <c r="V145" s="369"/>
      <c r="W145" s="369"/>
      <c r="X145" s="369"/>
      <c r="Y145" s="369"/>
      <c r="Z145" s="369"/>
      <c r="AA145" s="66"/>
      <c r="AB145" s="66"/>
      <c r="AC145" s="83"/>
    </row>
    <row r="146" spans="1:68" ht="16.5" customHeight="1" x14ac:dyDescent="0.25">
      <c r="A146" s="63" t="s">
        <v>234</v>
      </c>
      <c r="B146" s="63" t="s">
        <v>235</v>
      </c>
      <c r="C146" s="36">
        <v>4301135607</v>
      </c>
      <c r="D146" s="370">
        <v>4607111039613</v>
      </c>
      <c r="E146" s="370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94</v>
      </c>
      <c r="L146" s="37" t="s">
        <v>86</v>
      </c>
      <c r="M146" s="38" t="s">
        <v>84</v>
      </c>
      <c r="N146" s="38"/>
      <c r="O146" s="37">
        <v>180</v>
      </c>
      <c r="P146" s="42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72"/>
      <c r="R146" s="372"/>
      <c r="S146" s="372"/>
      <c r="T146" s="373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218</v>
      </c>
      <c r="AG146" s="81"/>
      <c r="AJ146" s="87" t="s">
        <v>87</v>
      </c>
      <c r="AK146" s="87">
        <v>1</v>
      </c>
      <c r="BB146" s="180" t="s">
        <v>93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377"/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8"/>
      <c r="P147" s="374" t="s">
        <v>40</v>
      </c>
      <c r="Q147" s="375"/>
      <c r="R147" s="375"/>
      <c r="S147" s="375"/>
      <c r="T147" s="375"/>
      <c r="U147" s="375"/>
      <c r="V147" s="376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377"/>
      <c r="B148" s="377"/>
      <c r="C148" s="377"/>
      <c r="D148" s="377"/>
      <c r="E148" s="377"/>
      <c r="F148" s="377"/>
      <c r="G148" s="377"/>
      <c r="H148" s="377"/>
      <c r="I148" s="377"/>
      <c r="J148" s="377"/>
      <c r="K148" s="377"/>
      <c r="L148" s="377"/>
      <c r="M148" s="377"/>
      <c r="N148" s="377"/>
      <c r="O148" s="378"/>
      <c r="P148" s="374" t="s">
        <v>40</v>
      </c>
      <c r="Q148" s="375"/>
      <c r="R148" s="375"/>
      <c r="S148" s="375"/>
      <c r="T148" s="375"/>
      <c r="U148" s="375"/>
      <c r="V148" s="376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68" t="s">
        <v>236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68"/>
      <c r="Z149" s="368"/>
      <c r="AA149" s="65"/>
      <c r="AB149" s="65"/>
      <c r="AC149" s="82"/>
    </row>
    <row r="150" spans="1:68" ht="14.25" customHeight="1" x14ac:dyDescent="0.25">
      <c r="A150" s="369" t="s">
        <v>203</v>
      </c>
      <c r="B150" s="369"/>
      <c r="C150" s="369"/>
      <c r="D150" s="369"/>
      <c r="E150" s="369"/>
      <c r="F150" s="369"/>
      <c r="G150" s="369"/>
      <c r="H150" s="369"/>
      <c r="I150" s="369"/>
      <c r="J150" s="369"/>
      <c r="K150" s="369"/>
      <c r="L150" s="369"/>
      <c r="M150" s="369"/>
      <c r="N150" s="369"/>
      <c r="O150" s="369"/>
      <c r="P150" s="369"/>
      <c r="Q150" s="369"/>
      <c r="R150" s="369"/>
      <c r="S150" s="369"/>
      <c r="T150" s="369"/>
      <c r="U150" s="369"/>
      <c r="V150" s="369"/>
      <c r="W150" s="369"/>
      <c r="X150" s="369"/>
      <c r="Y150" s="369"/>
      <c r="Z150" s="369"/>
      <c r="AA150" s="66"/>
      <c r="AB150" s="66"/>
      <c r="AC150" s="83"/>
    </row>
    <row r="151" spans="1:68" ht="27" customHeight="1" x14ac:dyDescent="0.25">
      <c r="A151" s="63" t="s">
        <v>237</v>
      </c>
      <c r="B151" s="63" t="s">
        <v>238</v>
      </c>
      <c r="C151" s="36">
        <v>4301135540</v>
      </c>
      <c r="D151" s="370">
        <v>4607111035646</v>
      </c>
      <c r="E151" s="370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240</v>
      </c>
      <c r="L151" s="37" t="s">
        <v>86</v>
      </c>
      <c r="M151" s="38" t="s">
        <v>84</v>
      </c>
      <c r="N151" s="38"/>
      <c r="O151" s="37">
        <v>180</v>
      </c>
      <c r="P151" s="42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72"/>
      <c r="R151" s="372"/>
      <c r="S151" s="372"/>
      <c r="T151" s="373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239</v>
      </c>
      <c r="AG151" s="81"/>
      <c r="AJ151" s="87" t="s">
        <v>87</v>
      </c>
      <c r="AK151" s="87">
        <v>1</v>
      </c>
      <c r="BB151" s="182" t="s">
        <v>93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377"/>
      <c r="B152" s="377"/>
      <c r="C152" s="377"/>
      <c r="D152" s="377"/>
      <c r="E152" s="377"/>
      <c r="F152" s="377"/>
      <c r="G152" s="377"/>
      <c r="H152" s="377"/>
      <c r="I152" s="377"/>
      <c r="J152" s="377"/>
      <c r="K152" s="377"/>
      <c r="L152" s="377"/>
      <c r="M152" s="377"/>
      <c r="N152" s="377"/>
      <c r="O152" s="378"/>
      <c r="P152" s="374" t="s">
        <v>40</v>
      </c>
      <c r="Q152" s="375"/>
      <c r="R152" s="375"/>
      <c r="S152" s="375"/>
      <c r="T152" s="375"/>
      <c r="U152" s="375"/>
      <c r="V152" s="376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377"/>
      <c r="B153" s="377"/>
      <c r="C153" s="377"/>
      <c r="D153" s="377"/>
      <c r="E153" s="377"/>
      <c r="F153" s="377"/>
      <c r="G153" s="377"/>
      <c r="H153" s="377"/>
      <c r="I153" s="377"/>
      <c r="J153" s="377"/>
      <c r="K153" s="377"/>
      <c r="L153" s="377"/>
      <c r="M153" s="377"/>
      <c r="N153" s="377"/>
      <c r="O153" s="378"/>
      <c r="P153" s="374" t="s">
        <v>40</v>
      </c>
      <c r="Q153" s="375"/>
      <c r="R153" s="375"/>
      <c r="S153" s="375"/>
      <c r="T153" s="375"/>
      <c r="U153" s="375"/>
      <c r="V153" s="376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68" t="s">
        <v>241</v>
      </c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68"/>
      <c r="N154" s="368"/>
      <c r="O154" s="368"/>
      <c r="P154" s="368"/>
      <c r="Q154" s="368"/>
      <c r="R154" s="368"/>
      <c r="S154" s="368"/>
      <c r="T154" s="368"/>
      <c r="U154" s="368"/>
      <c r="V154" s="368"/>
      <c r="W154" s="368"/>
      <c r="X154" s="368"/>
      <c r="Y154" s="368"/>
      <c r="Z154" s="368"/>
      <c r="AA154" s="65"/>
      <c r="AB154" s="65"/>
      <c r="AC154" s="82"/>
    </row>
    <row r="155" spans="1:68" ht="14.25" customHeight="1" x14ac:dyDescent="0.25">
      <c r="A155" s="369" t="s">
        <v>135</v>
      </c>
      <c r="B155" s="369"/>
      <c r="C155" s="369"/>
      <c r="D155" s="369"/>
      <c r="E155" s="369"/>
      <c r="F155" s="369"/>
      <c r="G155" s="369"/>
      <c r="H155" s="369"/>
      <c r="I155" s="369"/>
      <c r="J155" s="369"/>
      <c r="K155" s="369"/>
      <c r="L155" s="369"/>
      <c r="M155" s="369"/>
      <c r="N155" s="369"/>
      <c r="O155" s="369"/>
      <c r="P155" s="369"/>
      <c r="Q155" s="369"/>
      <c r="R155" s="369"/>
      <c r="S155" s="369"/>
      <c r="T155" s="369"/>
      <c r="U155" s="369"/>
      <c r="V155" s="369"/>
      <c r="W155" s="369"/>
      <c r="X155" s="369"/>
      <c r="Y155" s="369"/>
      <c r="Z155" s="369"/>
      <c r="AA155" s="66"/>
      <c r="AB155" s="66"/>
      <c r="AC155" s="83"/>
    </row>
    <row r="156" spans="1:68" ht="27" customHeight="1" x14ac:dyDescent="0.25">
      <c r="A156" s="63" t="s">
        <v>242</v>
      </c>
      <c r="B156" s="63" t="s">
        <v>243</v>
      </c>
      <c r="C156" s="36">
        <v>4301135591</v>
      </c>
      <c r="D156" s="370">
        <v>4607111036568</v>
      </c>
      <c r="E156" s="370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94</v>
      </c>
      <c r="L156" s="37" t="s">
        <v>86</v>
      </c>
      <c r="M156" s="38" t="s">
        <v>84</v>
      </c>
      <c r="N156" s="38"/>
      <c r="O156" s="37">
        <v>180</v>
      </c>
      <c r="P156" s="42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72"/>
      <c r="R156" s="372"/>
      <c r="S156" s="372"/>
      <c r="T156" s="373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244</v>
      </c>
      <c r="AG156" s="81"/>
      <c r="AJ156" s="87" t="s">
        <v>87</v>
      </c>
      <c r="AK156" s="87">
        <v>1</v>
      </c>
      <c r="BB156" s="184" t="s">
        <v>93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377"/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77"/>
      <c r="O157" s="378"/>
      <c r="P157" s="374" t="s">
        <v>40</v>
      </c>
      <c r="Q157" s="375"/>
      <c r="R157" s="375"/>
      <c r="S157" s="375"/>
      <c r="T157" s="375"/>
      <c r="U157" s="375"/>
      <c r="V157" s="376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377"/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77"/>
      <c r="N158" s="377"/>
      <c r="O158" s="378"/>
      <c r="P158" s="374" t="s">
        <v>40</v>
      </c>
      <c r="Q158" s="375"/>
      <c r="R158" s="375"/>
      <c r="S158" s="375"/>
      <c r="T158" s="375"/>
      <c r="U158" s="375"/>
      <c r="V158" s="376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67" t="s">
        <v>245</v>
      </c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7"/>
      <c r="M159" s="367"/>
      <c r="N159" s="367"/>
      <c r="O159" s="367"/>
      <c r="P159" s="367"/>
      <c r="Q159" s="367"/>
      <c r="R159" s="367"/>
      <c r="S159" s="367"/>
      <c r="T159" s="367"/>
      <c r="U159" s="367"/>
      <c r="V159" s="367"/>
      <c r="W159" s="367"/>
      <c r="X159" s="367"/>
      <c r="Y159" s="367"/>
      <c r="Z159" s="367"/>
      <c r="AA159" s="54"/>
      <c r="AB159" s="54"/>
      <c r="AC159" s="54"/>
    </row>
    <row r="160" spans="1:68" ht="16.5" customHeight="1" x14ac:dyDescent="0.25">
      <c r="A160" s="368" t="s">
        <v>246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68"/>
      <c r="Z160" s="368"/>
      <c r="AA160" s="65"/>
      <c r="AB160" s="65"/>
      <c r="AC160" s="82"/>
    </row>
    <row r="161" spans="1:68" ht="14.25" customHeight="1" x14ac:dyDescent="0.25">
      <c r="A161" s="369" t="s">
        <v>80</v>
      </c>
      <c r="B161" s="369"/>
      <c r="C161" s="369"/>
      <c r="D161" s="369"/>
      <c r="E161" s="369"/>
      <c r="F161" s="369"/>
      <c r="G161" s="369"/>
      <c r="H161" s="369"/>
      <c r="I161" s="369"/>
      <c r="J161" s="369"/>
      <c r="K161" s="369"/>
      <c r="L161" s="369"/>
      <c r="M161" s="369"/>
      <c r="N161" s="369"/>
      <c r="O161" s="369"/>
      <c r="P161" s="369"/>
      <c r="Q161" s="369"/>
      <c r="R161" s="369"/>
      <c r="S161" s="369"/>
      <c r="T161" s="369"/>
      <c r="U161" s="369"/>
      <c r="V161" s="369"/>
      <c r="W161" s="369"/>
      <c r="X161" s="369"/>
      <c r="Y161" s="369"/>
      <c r="Z161" s="369"/>
      <c r="AA161" s="66"/>
      <c r="AB161" s="66"/>
      <c r="AC161" s="83"/>
    </row>
    <row r="162" spans="1:68" ht="16.5" customHeight="1" x14ac:dyDescent="0.25">
      <c r="A162" s="63" t="s">
        <v>247</v>
      </c>
      <c r="B162" s="63" t="s">
        <v>248</v>
      </c>
      <c r="C162" s="36">
        <v>4301071062</v>
      </c>
      <c r="D162" s="370">
        <v>4607111036384</v>
      </c>
      <c r="E162" s="370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85</v>
      </c>
      <c r="L162" s="37" t="s">
        <v>86</v>
      </c>
      <c r="M162" s="38" t="s">
        <v>84</v>
      </c>
      <c r="N162" s="38"/>
      <c r="O162" s="37">
        <v>180</v>
      </c>
      <c r="P162" s="426" t="s">
        <v>249</v>
      </c>
      <c r="Q162" s="372"/>
      <c r="R162" s="372"/>
      <c r="S162" s="372"/>
      <c r="T162" s="373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250</v>
      </c>
      <c r="AG162" s="81"/>
      <c r="AJ162" s="87" t="s">
        <v>87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251</v>
      </c>
      <c r="B163" s="63" t="s">
        <v>252</v>
      </c>
      <c r="C163" s="36">
        <v>4301071050</v>
      </c>
      <c r="D163" s="370">
        <v>4607111036216</v>
      </c>
      <c r="E163" s="370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85</v>
      </c>
      <c r="L163" s="37" t="s">
        <v>86</v>
      </c>
      <c r="M163" s="38" t="s">
        <v>84</v>
      </c>
      <c r="N163" s="38"/>
      <c r="O163" s="37">
        <v>180</v>
      </c>
      <c r="P163" s="42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72"/>
      <c r="R163" s="372"/>
      <c r="S163" s="372"/>
      <c r="T163" s="373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253</v>
      </c>
      <c r="AG163" s="81"/>
      <c r="AJ163" s="87" t="s">
        <v>87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377"/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77"/>
      <c r="N164" s="377"/>
      <c r="O164" s="378"/>
      <c r="P164" s="374" t="s">
        <v>40</v>
      </c>
      <c r="Q164" s="375"/>
      <c r="R164" s="375"/>
      <c r="S164" s="375"/>
      <c r="T164" s="375"/>
      <c r="U164" s="375"/>
      <c r="V164" s="376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377"/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8"/>
      <c r="P165" s="374" t="s">
        <v>40</v>
      </c>
      <c r="Q165" s="375"/>
      <c r="R165" s="375"/>
      <c r="S165" s="375"/>
      <c r="T165" s="375"/>
      <c r="U165" s="375"/>
      <c r="V165" s="376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14.25" customHeight="1" x14ac:dyDescent="0.25">
      <c r="A166" s="369" t="s">
        <v>254</v>
      </c>
      <c r="B166" s="369"/>
      <c r="C166" s="369"/>
      <c r="D166" s="369"/>
      <c r="E166" s="369"/>
      <c r="F166" s="369"/>
      <c r="G166" s="369"/>
      <c r="H166" s="369"/>
      <c r="I166" s="369"/>
      <c r="J166" s="369"/>
      <c r="K166" s="369"/>
      <c r="L166" s="369"/>
      <c r="M166" s="369"/>
      <c r="N166" s="369"/>
      <c r="O166" s="369"/>
      <c r="P166" s="369"/>
      <c r="Q166" s="369"/>
      <c r="R166" s="369"/>
      <c r="S166" s="369"/>
      <c r="T166" s="369"/>
      <c r="U166" s="369"/>
      <c r="V166" s="369"/>
      <c r="W166" s="369"/>
      <c r="X166" s="369"/>
      <c r="Y166" s="369"/>
      <c r="Z166" s="369"/>
      <c r="AA166" s="66"/>
      <c r="AB166" s="66"/>
      <c r="AC166" s="83"/>
    </row>
    <row r="167" spans="1:68" ht="27" customHeight="1" x14ac:dyDescent="0.25">
      <c r="A167" s="63" t="s">
        <v>255</v>
      </c>
      <c r="B167" s="63" t="s">
        <v>256</v>
      </c>
      <c r="C167" s="36">
        <v>4301080153</v>
      </c>
      <c r="D167" s="370">
        <v>4607111036827</v>
      </c>
      <c r="E167" s="370"/>
      <c r="F167" s="62">
        <v>1</v>
      </c>
      <c r="G167" s="37">
        <v>5</v>
      </c>
      <c r="H167" s="62">
        <v>5</v>
      </c>
      <c r="I167" s="62">
        <v>5.2</v>
      </c>
      <c r="J167" s="37">
        <v>144</v>
      </c>
      <c r="K167" s="37" t="s">
        <v>85</v>
      </c>
      <c r="L167" s="37" t="s">
        <v>86</v>
      </c>
      <c r="M167" s="38" t="s">
        <v>84</v>
      </c>
      <c r="N167" s="38"/>
      <c r="O167" s="37">
        <v>90</v>
      </c>
      <c r="P167" s="42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72"/>
      <c r="R167" s="372"/>
      <c r="S167" s="372"/>
      <c r="T167" s="37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189" t="s">
        <v>257</v>
      </c>
      <c r="AG167" s="81"/>
      <c r="AJ167" s="87" t="s">
        <v>87</v>
      </c>
      <c r="AK167" s="87">
        <v>1</v>
      </c>
      <c r="BB167" s="190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258</v>
      </c>
      <c r="B168" s="63" t="s">
        <v>259</v>
      </c>
      <c r="C168" s="36">
        <v>4301080154</v>
      </c>
      <c r="D168" s="370">
        <v>4607111036834</v>
      </c>
      <c r="E168" s="370"/>
      <c r="F168" s="62">
        <v>1</v>
      </c>
      <c r="G168" s="37">
        <v>5</v>
      </c>
      <c r="H168" s="62">
        <v>5</v>
      </c>
      <c r="I168" s="62">
        <v>5.2530000000000001</v>
      </c>
      <c r="J168" s="37">
        <v>144</v>
      </c>
      <c r="K168" s="37" t="s">
        <v>85</v>
      </c>
      <c r="L168" s="37" t="s">
        <v>86</v>
      </c>
      <c r="M168" s="38" t="s">
        <v>84</v>
      </c>
      <c r="N168" s="38"/>
      <c r="O168" s="37">
        <v>90</v>
      </c>
      <c r="P168" s="4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72"/>
      <c r="R168" s="372"/>
      <c r="S168" s="372"/>
      <c r="T168" s="37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1" t="s">
        <v>257</v>
      </c>
      <c r="AG168" s="81"/>
      <c r="AJ168" s="87" t="s">
        <v>87</v>
      </c>
      <c r="AK168" s="87">
        <v>1</v>
      </c>
      <c r="BB168" s="192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77"/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7"/>
      <c r="O169" s="378"/>
      <c r="P169" s="374" t="s">
        <v>40</v>
      </c>
      <c r="Q169" s="375"/>
      <c r="R169" s="375"/>
      <c r="S169" s="375"/>
      <c r="T169" s="375"/>
      <c r="U169" s="375"/>
      <c r="V169" s="376"/>
      <c r="W169" s="42" t="s">
        <v>39</v>
      </c>
      <c r="X169" s="43">
        <f>IFERROR(SUM(X167:X168),"0")</f>
        <v>0</v>
      </c>
      <c r="Y169" s="43">
        <f>IFERROR(SUM(Y167:Y168),"0")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377"/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8"/>
      <c r="P170" s="374" t="s">
        <v>40</v>
      </c>
      <c r="Q170" s="375"/>
      <c r="R170" s="375"/>
      <c r="S170" s="375"/>
      <c r="T170" s="375"/>
      <c r="U170" s="375"/>
      <c r="V170" s="376"/>
      <c r="W170" s="42" t="s">
        <v>0</v>
      </c>
      <c r="X170" s="43">
        <f>IFERROR(SUMPRODUCT(X167:X168*H167:H168),"0")</f>
        <v>0</v>
      </c>
      <c r="Y170" s="43">
        <f>IFERROR(SUMPRODUCT(Y167:Y168*H167:H168),"0")</f>
        <v>0</v>
      </c>
      <c r="Z170" s="42"/>
      <c r="AA170" s="67"/>
      <c r="AB170" s="67"/>
      <c r="AC170" s="67"/>
    </row>
    <row r="171" spans="1:68" ht="27.75" customHeight="1" x14ac:dyDescent="0.2">
      <c r="A171" s="367" t="s">
        <v>260</v>
      </c>
      <c r="B171" s="367"/>
      <c r="C171" s="367"/>
      <c r="D171" s="367"/>
      <c r="E171" s="367"/>
      <c r="F171" s="367"/>
      <c r="G171" s="367"/>
      <c r="H171" s="367"/>
      <c r="I171" s="367"/>
      <c r="J171" s="367"/>
      <c r="K171" s="367"/>
      <c r="L171" s="367"/>
      <c r="M171" s="367"/>
      <c r="N171" s="367"/>
      <c r="O171" s="367"/>
      <c r="P171" s="367"/>
      <c r="Q171" s="367"/>
      <c r="R171" s="367"/>
      <c r="S171" s="367"/>
      <c r="T171" s="367"/>
      <c r="U171" s="367"/>
      <c r="V171" s="367"/>
      <c r="W171" s="367"/>
      <c r="X171" s="367"/>
      <c r="Y171" s="367"/>
      <c r="Z171" s="367"/>
      <c r="AA171" s="54"/>
      <c r="AB171" s="54"/>
      <c r="AC171" s="54"/>
    </row>
    <row r="172" spans="1:68" ht="16.5" customHeight="1" x14ac:dyDescent="0.25">
      <c r="A172" s="368" t="s">
        <v>261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68"/>
      <c r="Z172" s="368"/>
      <c r="AA172" s="65"/>
      <c r="AB172" s="65"/>
      <c r="AC172" s="82"/>
    </row>
    <row r="173" spans="1:68" ht="14.25" customHeight="1" x14ac:dyDescent="0.25">
      <c r="A173" s="369" t="s">
        <v>89</v>
      </c>
      <c r="B173" s="369"/>
      <c r="C173" s="369"/>
      <c r="D173" s="369"/>
      <c r="E173" s="369"/>
      <c r="F173" s="369"/>
      <c r="G173" s="369"/>
      <c r="H173" s="369"/>
      <c r="I173" s="369"/>
      <c r="J173" s="369"/>
      <c r="K173" s="369"/>
      <c r="L173" s="369"/>
      <c r="M173" s="369"/>
      <c r="N173" s="369"/>
      <c r="O173" s="369"/>
      <c r="P173" s="369"/>
      <c r="Q173" s="369"/>
      <c r="R173" s="369"/>
      <c r="S173" s="369"/>
      <c r="T173" s="369"/>
      <c r="U173" s="369"/>
      <c r="V173" s="369"/>
      <c r="W173" s="369"/>
      <c r="X173" s="369"/>
      <c r="Y173" s="369"/>
      <c r="Z173" s="369"/>
      <c r="AA173" s="66"/>
      <c r="AB173" s="66"/>
      <c r="AC173" s="83"/>
    </row>
    <row r="174" spans="1:68" ht="16.5" customHeight="1" x14ac:dyDescent="0.25">
      <c r="A174" s="63" t="s">
        <v>262</v>
      </c>
      <c r="B174" s="63" t="s">
        <v>263</v>
      </c>
      <c r="C174" s="36">
        <v>4301132179</v>
      </c>
      <c r="D174" s="370">
        <v>4607111035691</v>
      </c>
      <c r="E174" s="370"/>
      <c r="F174" s="62">
        <v>0.25</v>
      </c>
      <c r="G174" s="37">
        <v>12</v>
      </c>
      <c r="H174" s="62">
        <v>3</v>
      </c>
      <c r="I174" s="62">
        <v>3.3879999999999999</v>
      </c>
      <c r="J174" s="37">
        <v>70</v>
      </c>
      <c r="K174" s="37" t="s">
        <v>94</v>
      </c>
      <c r="L174" s="37" t="s">
        <v>86</v>
      </c>
      <c r="M174" s="38" t="s">
        <v>84</v>
      </c>
      <c r="N174" s="38"/>
      <c r="O174" s="37">
        <v>365</v>
      </c>
      <c r="P174" s="43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372"/>
      <c r="R174" s="372"/>
      <c r="S174" s="372"/>
      <c r="T174" s="37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IFERROR(IF(X174="","",X174*0.01788),"")</f>
        <v>0</v>
      </c>
      <c r="AA174" s="68" t="s">
        <v>46</v>
      </c>
      <c r="AB174" s="69" t="s">
        <v>46</v>
      </c>
      <c r="AC174" s="193" t="s">
        <v>264</v>
      </c>
      <c r="AG174" s="81"/>
      <c r="AJ174" s="87" t="s">
        <v>87</v>
      </c>
      <c r="AK174" s="87">
        <v>1</v>
      </c>
      <c r="BB174" s="194" t="s">
        <v>93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265</v>
      </c>
      <c r="B175" s="63" t="s">
        <v>266</v>
      </c>
      <c r="C175" s="36">
        <v>4301132182</v>
      </c>
      <c r="D175" s="370">
        <v>4607111035721</v>
      </c>
      <c r="E175" s="370"/>
      <c r="F175" s="62">
        <v>0.25</v>
      </c>
      <c r="G175" s="37">
        <v>12</v>
      </c>
      <c r="H175" s="62">
        <v>3</v>
      </c>
      <c r="I175" s="62">
        <v>3.3879999999999999</v>
      </c>
      <c r="J175" s="37">
        <v>70</v>
      </c>
      <c r="K175" s="37" t="s">
        <v>94</v>
      </c>
      <c r="L175" s="37" t="s">
        <v>86</v>
      </c>
      <c r="M175" s="38" t="s">
        <v>84</v>
      </c>
      <c r="N175" s="38"/>
      <c r="O175" s="37">
        <v>365</v>
      </c>
      <c r="P175" s="43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372"/>
      <c r="R175" s="372"/>
      <c r="S175" s="372"/>
      <c r="T175" s="373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IFERROR(IF(X175="","",X175*0.01788),"")</f>
        <v>0</v>
      </c>
      <c r="AA175" s="68" t="s">
        <v>46</v>
      </c>
      <c r="AB175" s="69" t="s">
        <v>46</v>
      </c>
      <c r="AC175" s="195" t="s">
        <v>267</v>
      </c>
      <c r="AG175" s="81"/>
      <c r="AJ175" s="87" t="s">
        <v>87</v>
      </c>
      <c r="AK175" s="87">
        <v>1</v>
      </c>
      <c r="BB175" s="196" t="s">
        <v>93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268</v>
      </c>
      <c r="B176" s="63" t="s">
        <v>269</v>
      </c>
      <c r="C176" s="36">
        <v>4301132170</v>
      </c>
      <c r="D176" s="370">
        <v>4607111038487</v>
      </c>
      <c r="E176" s="370"/>
      <c r="F176" s="62">
        <v>0.25</v>
      </c>
      <c r="G176" s="37">
        <v>12</v>
      </c>
      <c r="H176" s="62">
        <v>3</v>
      </c>
      <c r="I176" s="62">
        <v>3.7360000000000002</v>
      </c>
      <c r="J176" s="37">
        <v>70</v>
      </c>
      <c r="K176" s="37" t="s">
        <v>94</v>
      </c>
      <c r="L176" s="37" t="s">
        <v>86</v>
      </c>
      <c r="M176" s="38" t="s">
        <v>84</v>
      </c>
      <c r="N176" s="38"/>
      <c r="O176" s="37">
        <v>180</v>
      </c>
      <c r="P176" s="4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372"/>
      <c r="R176" s="372"/>
      <c r="S176" s="372"/>
      <c r="T176" s="373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IFERROR(IF(X176="","",X176*0.01788),"")</f>
        <v>0</v>
      </c>
      <c r="AA176" s="68" t="s">
        <v>46</v>
      </c>
      <c r="AB176" s="69" t="s">
        <v>46</v>
      </c>
      <c r="AC176" s="197" t="s">
        <v>270</v>
      </c>
      <c r="AG176" s="81"/>
      <c r="AJ176" s="87" t="s">
        <v>87</v>
      </c>
      <c r="AK176" s="87">
        <v>1</v>
      </c>
      <c r="BB176" s="198" t="s">
        <v>93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77"/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8"/>
      <c r="P177" s="374" t="s">
        <v>40</v>
      </c>
      <c r="Q177" s="375"/>
      <c r="R177" s="375"/>
      <c r="S177" s="375"/>
      <c r="T177" s="375"/>
      <c r="U177" s="375"/>
      <c r="V177" s="376"/>
      <c r="W177" s="42" t="s">
        <v>39</v>
      </c>
      <c r="X177" s="43">
        <f>IFERROR(SUM(X174:X176),"0")</f>
        <v>0</v>
      </c>
      <c r="Y177" s="43">
        <f>IFERROR(SUM(Y174:Y176),"0")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377"/>
      <c r="B178" s="377"/>
      <c r="C178" s="377"/>
      <c r="D178" s="377"/>
      <c r="E178" s="377"/>
      <c r="F178" s="377"/>
      <c r="G178" s="377"/>
      <c r="H178" s="377"/>
      <c r="I178" s="377"/>
      <c r="J178" s="377"/>
      <c r="K178" s="377"/>
      <c r="L178" s="377"/>
      <c r="M178" s="377"/>
      <c r="N178" s="377"/>
      <c r="O178" s="378"/>
      <c r="P178" s="374" t="s">
        <v>40</v>
      </c>
      <c r="Q178" s="375"/>
      <c r="R178" s="375"/>
      <c r="S178" s="375"/>
      <c r="T178" s="375"/>
      <c r="U178" s="375"/>
      <c r="V178" s="376"/>
      <c r="W178" s="42" t="s">
        <v>0</v>
      </c>
      <c r="X178" s="43">
        <f>IFERROR(SUMPRODUCT(X174:X176*H174:H176),"0")</f>
        <v>0</v>
      </c>
      <c r="Y178" s="43">
        <f>IFERROR(SUMPRODUCT(Y174:Y176*H174:H176),"0")</f>
        <v>0</v>
      </c>
      <c r="Z178" s="42"/>
      <c r="AA178" s="67"/>
      <c r="AB178" s="67"/>
      <c r="AC178" s="67"/>
    </row>
    <row r="179" spans="1:68" ht="14.25" customHeight="1" x14ac:dyDescent="0.25">
      <c r="A179" s="369" t="s">
        <v>271</v>
      </c>
      <c r="B179" s="369"/>
      <c r="C179" s="369"/>
      <c r="D179" s="369"/>
      <c r="E179" s="369"/>
      <c r="F179" s="369"/>
      <c r="G179" s="369"/>
      <c r="H179" s="369"/>
      <c r="I179" s="369"/>
      <c r="J179" s="369"/>
      <c r="K179" s="369"/>
      <c r="L179" s="369"/>
      <c r="M179" s="369"/>
      <c r="N179" s="369"/>
      <c r="O179" s="369"/>
      <c r="P179" s="369"/>
      <c r="Q179" s="369"/>
      <c r="R179" s="369"/>
      <c r="S179" s="369"/>
      <c r="T179" s="369"/>
      <c r="U179" s="369"/>
      <c r="V179" s="369"/>
      <c r="W179" s="369"/>
      <c r="X179" s="369"/>
      <c r="Y179" s="369"/>
      <c r="Z179" s="369"/>
      <c r="AA179" s="66"/>
      <c r="AB179" s="66"/>
      <c r="AC179" s="83"/>
    </row>
    <row r="180" spans="1:68" ht="27" customHeight="1" x14ac:dyDescent="0.25">
      <c r="A180" s="63" t="s">
        <v>272</v>
      </c>
      <c r="B180" s="63" t="s">
        <v>273</v>
      </c>
      <c r="C180" s="36">
        <v>4301051855</v>
      </c>
      <c r="D180" s="370">
        <v>4680115885875</v>
      </c>
      <c r="E180" s="370"/>
      <c r="F180" s="62">
        <v>1</v>
      </c>
      <c r="G180" s="37">
        <v>9</v>
      </c>
      <c r="H180" s="62">
        <v>9</v>
      </c>
      <c r="I180" s="62">
        <v>9.4350000000000005</v>
      </c>
      <c r="J180" s="37">
        <v>64</v>
      </c>
      <c r="K180" s="37" t="s">
        <v>278</v>
      </c>
      <c r="L180" s="37" t="s">
        <v>86</v>
      </c>
      <c r="M180" s="38" t="s">
        <v>277</v>
      </c>
      <c r="N180" s="38"/>
      <c r="O180" s="37">
        <v>365</v>
      </c>
      <c r="P180" s="433" t="s">
        <v>274</v>
      </c>
      <c r="Q180" s="372"/>
      <c r="R180" s="372"/>
      <c r="S180" s="372"/>
      <c r="T180" s="37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IFERROR(IF(X180="","",X180*0.01898),"")</f>
        <v>0</v>
      </c>
      <c r="AA180" s="68" t="s">
        <v>46</v>
      </c>
      <c r="AB180" s="69" t="s">
        <v>46</v>
      </c>
      <c r="AC180" s="199" t="s">
        <v>275</v>
      </c>
      <c r="AG180" s="81"/>
      <c r="AJ180" s="87" t="s">
        <v>87</v>
      </c>
      <c r="AK180" s="87">
        <v>1</v>
      </c>
      <c r="BB180" s="200" t="s">
        <v>276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377"/>
      <c r="B181" s="377"/>
      <c r="C181" s="377"/>
      <c r="D181" s="377"/>
      <c r="E181" s="377"/>
      <c r="F181" s="377"/>
      <c r="G181" s="377"/>
      <c r="H181" s="377"/>
      <c r="I181" s="377"/>
      <c r="J181" s="377"/>
      <c r="K181" s="377"/>
      <c r="L181" s="377"/>
      <c r="M181" s="377"/>
      <c r="N181" s="377"/>
      <c r="O181" s="378"/>
      <c r="P181" s="374" t="s">
        <v>40</v>
      </c>
      <c r="Q181" s="375"/>
      <c r="R181" s="375"/>
      <c r="S181" s="375"/>
      <c r="T181" s="375"/>
      <c r="U181" s="375"/>
      <c r="V181" s="376"/>
      <c r="W181" s="42" t="s">
        <v>39</v>
      </c>
      <c r="X181" s="43">
        <f>IFERROR(SUM(X180:X180),"0")</f>
        <v>0</v>
      </c>
      <c r="Y181" s="43">
        <f>IFERROR(SUM(Y180:Y180),"0")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377"/>
      <c r="B182" s="377"/>
      <c r="C182" s="377"/>
      <c r="D182" s="377"/>
      <c r="E182" s="377"/>
      <c r="F182" s="377"/>
      <c r="G182" s="377"/>
      <c r="H182" s="377"/>
      <c r="I182" s="377"/>
      <c r="J182" s="377"/>
      <c r="K182" s="377"/>
      <c r="L182" s="377"/>
      <c r="M182" s="377"/>
      <c r="N182" s="377"/>
      <c r="O182" s="378"/>
      <c r="P182" s="374" t="s">
        <v>40</v>
      </c>
      <c r="Q182" s="375"/>
      <c r="R182" s="375"/>
      <c r="S182" s="375"/>
      <c r="T182" s="375"/>
      <c r="U182" s="375"/>
      <c r="V182" s="376"/>
      <c r="W182" s="42" t="s">
        <v>0</v>
      </c>
      <c r="X182" s="43">
        <f>IFERROR(SUMPRODUCT(X180:X180*H180:H180),"0")</f>
        <v>0</v>
      </c>
      <c r="Y182" s="43">
        <f>IFERROR(SUMPRODUCT(Y180:Y180*H180:H180),"0")</f>
        <v>0</v>
      </c>
      <c r="Z182" s="42"/>
      <c r="AA182" s="67"/>
      <c r="AB182" s="67"/>
      <c r="AC182" s="67"/>
    </row>
    <row r="183" spans="1:68" ht="27.75" customHeight="1" x14ac:dyDescent="0.2">
      <c r="A183" s="367" t="s">
        <v>279</v>
      </c>
      <c r="B183" s="367"/>
      <c r="C183" s="367"/>
      <c r="D183" s="367"/>
      <c r="E183" s="367"/>
      <c r="F183" s="367"/>
      <c r="G183" s="367"/>
      <c r="H183" s="367"/>
      <c r="I183" s="367"/>
      <c r="J183" s="367"/>
      <c r="K183" s="367"/>
      <c r="L183" s="367"/>
      <c r="M183" s="367"/>
      <c r="N183" s="367"/>
      <c r="O183" s="367"/>
      <c r="P183" s="367"/>
      <c r="Q183" s="367"/>
      <c r="R183" s="367"/>
      <c r="S183" s="367"/>
      <c r="T183" s="367"/>
      <c r="U183" s="367"/>
      <c r="V183" s="367"/>
      <c r="W183" s="367"/>
      <c r="X183" s="367"/>
      <c r="Y183" s="367"/>
      <c r="Z183" s="367"/>
      <c r="AA183" s="54"/>
      <c r="AB183" s="54"/>
      <c r="AC183" s="54"/>
    </row>
    <row r="184" spans="1:68" ht="16.5" customHeight="1" x14ac:dyDescent="0.25">
      <c r="A184" s="368" t="s">
        <v>280</v>
      </c>
      <c r="B184" s="368"/>
      <c r="C184" s="368"/>
      <c r="D184" s="368"/>
      <c r="E184" s="368"/>
      <c r="F184" s="368"/>
      <c r="G184" s="368"/>
      <c r="H184" s="368"/>
      <c r="I184" s="368"/>
      <c r="J184" s="368"/>
      <c r="K184" s="368"/>
      <c r="L184" s="368"/>
      <c r="M184" s="368"/>
      <c r="N184" s="368"/>
      <c r="O184" s="368"/>
      <c r="P184" s="368"/>
      <c r="Q184" s="368"/>
      <c r="R184" s="368"/>
      <c r="S184" s="368"/>
      <c r="T184" s="368"/>
      <c r="U184" s="368"/>
      <c r="V184" s="368"/>
      <c r="W184" s="368"/>
      <c r="X184" s="368"/>
      <c r="Y184" s="368"/>
      <c r="Z184" s="368"/>
      <c r="AA184" s="65"/>
      <c r="AB184" s="65"/>
      <c r="AC184" s="82"/>
    </row>
    <row r="185" spans="1:68" ht="14.25" customHeight="1" x14ac:dyDescent="0.25">
      <c r="A185" s="369" t="s">
        <v>89</v>
      </c>
      <c r="B185" s="369"/>
      <c r="C185" s="369"/>
      <c r="D185" s="369"/>
      <c r="E185" s="369"/>
      <c r="F185" s="369"/>
      <c r="G185" s="369"/>
      <c r="H185" s="369"/>
      <c r="I185" s="369"/>
      <c r="J185" s="369"/>
      <c r="K185" s="369"/>
      <c r="L185" s="369"/>
      <c r="M185" s="369"/>
      <c r="N185" s="369"/>
      <c r="O185" s="369"/>
      <c r="P185" s="369"/>
      <c r="Q185" s="369"/>
      <c r="R185" s="369"/>
      <c r="S185" s="369"/>
      <c r="T185" s="369"/>
      <c r="U185" s="369"/>
      <c r="V185" s="369"/>
      <c r="W185" s="369"/>
      <c r="X185" s="369"/>
      <c r="Y185" s="369"/>
      <c r="Z185" s="369"/>
      <c r="AA185" s="66"/>
      <c r="AB185" s="66"/>
      <c r="AC185" s="83"/>
    </row>
    <row r="186" spans="1:68" ht="27" customHeight="1" x14ac:dyDescent="0.25">
      <c r="A186" s="63" t="s">
        <v>281</v>
      </c>
      <c r="B186" s="63" t="s">
        <v>282</v>
      </c>
      <c r="C186" s="36">
        <v>4301132227</v>
      </c>
      <c r="D186" s="370">
        <v>4620207491133</v>
      </c>
      <c r="E186" s="370"/>
      <c r="F186" s="62">
        <v>0.23</v>
      </c>
      <c r="G186" s="37">
        <v>12</v>
      </c>
      <c r="H186" s="62">
        <v>2.76</v>
      </c>
      <c r="I186" s="62">
        <v>2.98</v>
      </c>
      <c r="J186" s="37">
        <v>70</v>
      </c>
      <c r="K186" s="37" t="s">
        <v>94</v>
      </c>
      <c r="L186" s="37" t="s">
        <v>86</v>
      </c>
      <c r="M186" s="38" t="s">
        <v>84</v>
      </c>
      <c r="N186" s="38"/>
      <c r="O186" s="37">
        <v>180</v>
      </c>
      <c r="P186" s="434" t="s">
        <v>283</v>
      </c>
      <c r="Q186" s="372"/>
      <c r="R186" s="372"/>
      <c r="S186" s="372"/>
      <c r="T186" s="37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284</v>
      </c>
      <c r="AG186" s="81"/>
      <c r="AJ186" s="87" t="s">
        <v>87</v>
      </c>
      <c r="AK186" s="87">
        <v>1</v>
      </c>
      <c r="BB186" s="202" t="s">
        <v>93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x14ac:dyDescent="0.2">
      <c r="A187" s="377"/>
      <c r="B187" s="377"/>
      <c r="C187" s="377"/>
      <c r="D187" s="377"/>
      <c r="E187" s="377"/>
      <c r="F187" s="377"/>
      <c r="G187" s="377"/>
      <c r="H187" s="377"/>
      <c r="I187" s="377"/>
      <c r="J187" s="377"/>
      <c r="K187" s="377"/>
      <c r="L187" s="377"/>
      <c r="M187" s="377"/>
      <c r="N187" s="377"/>
      <c r="O187" s="378"/>
      <c r="P187" s="374" t="s">
        <v>40</v>
      </c>
      <c r="Q187" s="375"/>
      <c r="R187" s="375"/>
      <c r="S187" s="375"/>
      <c r="T187" s="375"/>
      <c r="U187" s="375"/>
      <c r="V187" s="376"/>
      <c r="W187" s="42" t="s">
        <v>39</v>
      </c>
      <c r="X187" s="43">
        <f>IFERROR(SUM(X186:X186),"0")</f>
        <v>0</v>
      </c>
      <c r="Y187" s="43">
        <f>IFERROR(SUM(Y186:Y186),"0")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377"/>
      <c r="B188" s="377"/>
      <c r="C188" s="377"/>
      <c r="D188" s="377"/>
      <c r="E188" s="377"/>
      <c r="F188" s="377"/>
      <c r="G188" s="377"/>
      <c r="H188" s="377"/>
      <c r="I188" s="377"/>
      <c r="J188" s="377"/>
      <c r="K188" s="377"/>
      <c r="L188" s="377"/>
      <c r="M188" s="377"/>
      <c r="N188" s="377"/>
      <c r="O188" s="378"/>
      <c r="P188" s="374" t="s">
        <v>40</v>
      </c>
      <c r="Q188" s="375"/>
      <c r="R188" s="375"/>
      <c r="S188" s="375"/>
      <c r="T188" s="375"/>
      <c r="U188" s="375"/>
      <c r="V188" s="376"/>
      <c r="W188" s="42" t="s">
        <v>0</v>
      </c>
      <c r="X188" s="43">
        <f>IFERROR(SUMPRODUCT(X186:X186*H186:H186),"0")</f>
        <v>0</v>
      </c>
      <c r="Y188" s="43">
        <f>IFERROR(SUMPRODUCT(Y186:Y186*H186:H186),"0")</f>
        <v>0</v>
      </c>
      <c r="Z188" s="42"/>
      <c r="AA188" s="67"/>
      <c r="AB188" s="67"/>
      <c r="AC188" s="67"/>
    </row>
    <row r="189" spans="1:68" ht="14.25" customHeight="1" x14ac:dyDescent="0.25">
      <c r="A189" s="369" t="s">
        <v>135</v>
      </c>
      <c r="B189" s="369"/>
      <c r="C189" s="369"/>
      <c r="D189" s="369"/>
      <c r="E189" s="369"/>
      <c r="F189" s="369"/>
      <c r="G189" s="369"/>
      <c r="H189" s="369"/>
      <c r="I189" s="369"/>
      <c r="J189" s="369"/>
      <c r="K189" s="369"/>
      <c r="L189" s="369"/>
      <c r="M189" s="369"/>
      <c r="N189" s="369"/>
      <c r="O189" s="369"/>
      <c r="P189" s="369"/>
      <c r="Q189" s="369"/>
      <c r="R189" s="369"/>
      <c r="S189" s="369"/>
      <c r="T189" s="369"/>
      <c r="U189" s="369"/>
      <c r="V189" s="369"/>
      <c r="W189" s="369"/>
      <c r="X189" s="369"/>
      <c r="Y189" s="369"/>
      <c r="Z189" s="369"/>
      <c r="AA189" s="66"/>
      <c r="AB189" s="66"/>
      <c r="AC189" s="83"/>
    </row>
    <row r="190" spans="1:68" ht="27" customHeight="1" x14ac:dyDescent="0.25">
      <c r="A190" s="63" t="s">
        <v>285</v>
      </c>
      <c r="B190" s="63" t="s">
        <v>286</v>
      </c>
      <c r="C190" s="36">
        <v>4301135707</v>
      </c>
      <c r="D190" s="370">
        <v>4620207490198</v>
      </c>
      <c r="E190" s="370"/>
      <c r="F190" s="62">
        <v>0.2</v>
      </c>
      <c r="G190" s="37">
        <v>12</v>
      </c>
      <c r="H190" s="62">
        <v>2.4</v>
      </c>
      <c r="I190" s="62">
        <v>3.1036000000000001</v>
      </c>
      <c r="J190" s="37">
        <v>70</v>
      </c>
      <c r="K190" s="37" t="s">
        <v>94</v>
      </c>
      <c r="L190" s="37" t="s">
        <v>86</v>
      </c>
      <c r="M190" s="38" t="s">
        <v>84</v>
      </c>
      <c r="N190" s="38"/>
      <c r="O190" s="37">
        <v>180</v>
      </c>
      <c r="P190" s="43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72"/>
      <c r="R190" s="372"/>
      <c r="S190" s="372"/>
      <c r="T190" s="373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03" t="s">
        <v>287</v>
      </c>
      <c r="AG190" s="81"/>
      <c r="AJ190" s="87" t="s">
        <v>87</v>
      </c>
      <c r="AK190" s="87">
        <v>1</v>
      </c>
      <c r="BB190" s="204" t="s">
        <v>93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288</v>
      </c>
      <c r="B191" s="63" t="s">
        <v>289</v>
      </c>
      <c r="C191" s="36">
        <v>4301135696</v>
      </c>
      <c r="D191" s="370">
        <v>4620207490235</v>
      </c>
      <c r="E191" s="370"/>
      <c r="F191" s="62">
        <v>0.2</v>
      </c>
      <c r="G191" s="37">
        <v>12</v>
      </c>
      <c r="H191" s="62">
        <v>2.4</v>
      </c>
      <c r="I191" s="62">
        <v>3.1036000000000001</v>
      </c>
      <c r="J191" s="37">
        <v>70</v>
      </c>
      <c r="K191" s="37" t="s">
        <v>94</v>
      </c>
      <c r="L191" s="37" t="s">
        <v>86</v>
      </c>
      <c r="M191" s="38" t="s">
        <v>84</v>
      </c>
      <c r="N191" s="38"/>
      <c r="O191" s="37">
        <v>180</v>
      </c>
      <c r="P191" s="43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72"/>
      <c r="R191" s="372"/>
      <c r="S191" s="372"/>
      <c r="T191" s="373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05" t="s">
        <v>290</v>
      </c>
      <c r="AG191" s="81"/>
      <c r="AJ191" s="87" t="s">
        <v>87</v>
      </c>
      <c r="AK191" s="87">
        <v>1</v>
      </c>
      <c r="BB191" s="206" t="s">
        <v>93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291</v>
      </c>
      <c r="B192" s="63" t="s">
        <v>292</v>
      </c>
      <c r="C192" s="36">
        <v>4301135697</v>
      </c>
      <c r="D192" s="370">
        <v>4620207490259</v>
      </c>
      <c r="E192" s="370"/>
      <c r="F192" s="62">
        <v>0.2</v>
      </c>
      <c r="G192" s="37">
        <v>12</v>
      </c>
      <c r="H192" s="62">
        <v>2.4</v>
      </c>
      <c r="I192" s="62">
        <v>3.1036000000000001</v>
      </c>
      <c r="J192" s="37">
        <v>70</v>
      </c>
      <c r="K192" s="37" t="s">
        <v>94</v>
      </c>
      <c r="L192" s="37" t="s">
        <v>86</v>
      </c>
      <c r="M192" s="38" t="s">
        <v>84</v>
      </c>
      <c r="N192" s="38"/>
      <c r="O192" s="37">
        <v>180</v>
      </c>
      <c r="P192" s="43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72"/>
      <c r="R192" s="372"/>
      <c r="S192" s="372"/>
      <c r="T192" s="373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IFERROR(IF(X192="","",X192*0.01788),"")</f>
        <v>0</v>
      </c>
      <c r="AA192" s="68" t="s">
        <v>46</v>
      </c>
      <c r="AB192" s="69" t="s">
        <v>46</v>
      </c>
      <c r="AC192" s="207" t="s">
        <v>287</v>
      </c>
      <c r="AG192" s="81"/>
      <c r="AJ192" s="87" t="s">
        <v>87</v>
      </c>
      <c r="AK192" s="87">
        <v>1</v>
      </c>
      <c r="BB192" s="208" t="s">
        <v>93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ht="27" customHeight="1" x14ac:dyDescent="0.25">
      <c r="A193" s="63" t="s">
        <v>293</v>
      </c>
      <c r="B193" s="63" t="s">
        <v>294</v>
      </c>
      <c r="C193" s="36">
        <v>4301135681</v>
      </c>
      <c r="D193" s="370">
        <v>4620207490143</v>
      </c>
      <c r="E193" s="370"/>
      <c r="F193" s="62">
        <v>0.22</v>
      </c>
      <c r="G193" s="37">
        <v>12</v>
      </c>
      <c r="H193" s="62">
        <v>2.64</v>
      </c>
      <c r="I193" s="62">
        <v>3.3435999999999999</v>
      </c>
      <c r="J193" s="37">
        <v>70</v>
      </c>
      <c r="K193" s="37" t="s">
        <v>94</v>
      </c>
      <c r="L193" s="37" t="s">
        <v>86</v>
      </c>
      <c r="M193" s="38" t="s">
        <v>84</v>
      </c>
      <c r="N193" s="38"/>
      <c r="O193" s="37">
        <v>180</v>
      </c>
      <c r="P193" s="43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372"/>
      <c r="R193" s="372"/>
      <c r="S193" s="372"/>
      <c r="T193" s="373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IFERROR(IF(X193="","",X193*0.01788),"")</f>
        <v>0</v>
      </c>
      <c r="AA193" s="68" t="s">
        <v>46</v>
      </c>
      <c r="AB193" s="69" t="s">
        <v>46</v>
      </c>
      <c r="AC193" s="209" t="s">
        <v>295</v>
      </c>
      <c r="AG193" s="81"/>
      <c r="AJ193" s="87" t="s">
        <v>87</v>
      </c>
      <c r="AK193" s="87">
        <v>1</v>
      </c>
      <c r="BB193" s="210" t="s">
        <v>93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x14ac:dyDescent="0.2">
      <c r="A194" s="377"/>
      <c r="B194" s="377"/>
      <c r="C194" s="377"/>
      <c r="D194" s="377"/>
      <c r="E194" s="377"/>
      <c r="F194" s="377"/>
      <c r="G194" s="377"/>
      <c r="H194" s="377"/>
      <c r="I194" s="377"/>
      <c r="J194" s="377"/>
      <c r="K194" s="377"/>
      <c r="L194" s="377"/>
      <c r="M194" s="377"/>
      <c r="N194" s="377"/>
      <c r="O194" s="378"/>
      <c r="P194" s="374" t="s">
        <v>40</v>
      </c>
      <c r="Q194" s="375"/>
      <c r="R194" s="375"/>
      <c r="S194" s="375"/>
      <c r="T194" s="375"/>
      <c r="U194" s="375"/>
      <c r="V194" s="376"/>
      <c r="W194" s="42" t="s">
        <v>39</v>
      </c>
      <c r="X194" s="43">
        <f>IFERROR(SUM(X190:X193),"0")</f>
        <v>0</v>
      </c>
      <c r="Y194" s="43">
        <f>IFERROR(SUM(Y190:Y193),"0")</f>
        <v>0</v>
      </c>
      <c r="Z194" s="43">
        <f>IFERROR(IF(Z190="",0,Z190),"0")+IFERROR(IF(Z191="",0,Z191),"0")+IFERROR(IF(Z192="",0,Z192),"0")+IFERROR(IF(Z193="",0,Z193),"0")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377"/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77"/>
      <c r="N195" s="377"/>
      <c r="O195" s="378"/>
      <c r="P195" s="374" t="s">
        <v>40</v>
      </c>
      <c r="Q195" s="375"/>
      <c r="R195" s="375"/>
      <c r="S195" s="375"/>
      <c r="T195" s="375"/>
      <c r="U195" s="375"/>
      <c r="V195" s="376"/>
      <c r="W195" s="42" t="s">
        <v>0</v>
      </c>
      <c r="X195" s="43">
        <f>IFERROR(SUMPRODUCT(X190:X193*H190:H193),"0")</f>
        <v>0</v>
      </c>
      <c r="Y195" s="43">
        <f>IFERROR(SUMPRODUCT(Y190:Y193*H190:H193),"0")</f>
        <v>0</v>
      </c>
      <c r="Z195" s="42"/>
      <c r="AA195" s="67"/>
      <c r="AB195" s="67"/>
      <c r="AC195" s="67"/>
    </row>
    <row r="196" spans="1:68" ht="16.5" customHeight="1" x14ac:dyDescent="0.25">
      <c r="A196" s="368" t="s">
        <v>296</v>
      </c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68"/>
      <c r="N196" s="368"/>
      <c r="O196" s="368"/>
      <c r="P196" s="368"/>
      <c r="Q196" s="368"/>
      <c r="R196" s="368"/>
      <c r="S196" s="368"/>
      <c r="T196" s="368"/>
      <c r="U196" s="368"/>
      <c r="V196" s="368"/>
      <c r="W196" s="368"/>
      <c r="X196" s="368"/>
      <c r="Y196" s="368"/>
      <c r="Z196" s="368"/>
      <c r="AA196" s="65"/>
      <c r="AB196" s="65"/>
      <c r="AC196" s="82"/>
    </row>
    <row r="197" spans="1:68" ht="14.25" customHeight="1" x14ac:dyDescent="0.25">
      <c r="A197" s="369" t="s">
        <v>80</v>
      </c>
      <c r="B197" s="369"/>
      <c r="C197" s="369"/>
      <c r="D197" s="369"/>
      <c r="E197" s="369"/>
      <c r="F197" s="369"/>
      <c r="G197" s="369"/>
      <c r="H197" s="369"/>
      <c r="I197" s="369"/>
      <c r="J197" s="369"/>
      <c r="K197" s="369"/>
      <c r="L197" s="369"/>
      <c r="M197" s="369"/>
      <c r="N197" s="369"/>
      <c r="O197" s="369"/>
      <c r="P197" s="369"/>
      <c r="Q197" s="369"/>
      <c r="R197" s="369"/>
      <c r="S197" s="369"/>
      <c r="T197" s="369"/>
      <c r="U197" s="369"/>
      <c r="V197" s="369"/>
      <c r="W197" s="369"/>
      <c r="X197" s="369"/>
      <c r="Y197" s="369"/>
      <c r="Z197" s="369"/>
      <c r="AA197" s="66"/>
      <c r="AB197" s="66"/>
      <c r="AC197" s="83"/>
    </row>
    <row r="198" spans="1:68" ht="27" customHeight="1" x14ac:dyDescent="0.25">
      <c r="A198" s="63" t="s">
        <v>297</v>
      </c>
      <c r="B198" s="63" t="s">
        <v>298</v>
      </c>
      <c r="C198" s="36">
        <v>4301070966</v>
      </c>
      <c r="D198" s="370">
        <v>4607111038135</v>
      </c>
      <c r="E198" s="370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85</v>
      </c>
      <c r="L198" s="37" t="s">
        <v>86</v>
      </c>
      <c r="M198" s="38" t="s">
        <v>84</v>
      </c>
      <c r="N198" s="38"/>
      <c r="O198" s="37">
        <v>180</v>
      </c>
      <c r="P198" s="43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372"/>
      <c r="R198" s="372"/>
      <c r="S198" s="372"/>
      <c r="T198" s="37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IFERROR(IF(X198="","",X198*0.0155),"")</f>
        <v>0</v>
      </c>
      <c r="AA198" s="68" t="s">
        <v>46</v>
      </c>
      <c r="AB198" s="69" t="s">
        <v>46</v>
      </c>
      <c r="AC198" s="211" t="s">
        <v>299</v>
      </c>
      <c r="AG198" s="81"/>
      <c r="AJ198" s="87" t="s">
        <v>87</v>
      </c>
      <c r="AK198" s="87">
        <v>1</v>
      </c>
      <c r="BB198" s="212" t="s">
        <v>70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377"/>
      <c r="B199" s="377"/>
      <c r="C199" s="377"/>
      <c r="D199" s="377"/>
      <c r="E199" s="377"/>
      <c r="F199" s="377"/>
      <c r="G199" s="377"/>
      <c r="H199" s="377"/>
      <c r="I199" s="377"/>
      <c r="J199" s="377"/>
      <c r="K199" s="377"/>
      <c r="L199" s="377"/>
      <c r="M199" s="377"/>
      <c r="N199" s="377"/>
      <c r="O199" s="378"/>
      <c r="P199" s="374" t="s">
        <v>40</v>
      </c>
      <c r="Q199" s="375"/>
      <c r="R199" s="375"/>
      <c r="S199" s="375"/>
      <c r="T199" s="375"/>
      <c r="U199" s="375"/>
      <c r="V199" s="376"/>
      <c r="W199" s="42" t="s">
        <v>39</v>
      </c>
      <c r="X199" s="43">
        <f>IFERROR(SUM(X198:X198),"0")</f>
        <v>0</v>
      </c>
      <c r="Y199" s="43">
        <f>IFERROR(SUM(Y198:Y198),"0")</f>
        <v>0</v>
      </c>
      <c r="Z199" s="43">
        <f>IFERROR(IF(Z198="",0,Z198),"0")</f>
        <v>0</v>
      </c>
      <c r="AA199" s="67"/>
      <c r="AB199" s="67"/>
      <c r="AC199" s="67"/>
    </row>
    <row r="200" spans="1:68" x14ac:dyDescent="0.2">
      <c r="A200" s="377"/>
      <c r="B200" s="377"/>
      <c r="C200" s="377"/>
      <c r="D200" s="377"/>
      <c r="E200" s="377"/>
      <c r="F200" s="377"/>
      <c r="G200" s="377"/>
      <c r="H200" s="377"/>
      <c r="I200" s="377"/>
      <c r="J200" s="377"/>
      <c r="K200" s="377"/>
      <c r="L200" s="377"/>
      <c r="M200" s="377"/>
      <c r="N200" s="377"/>
      <c r="O200" s="378"/>
      <c r="P200" s="374" t="s">
        <v>40</v>
      </c>
      <c r="Q200" s="375"/>
      <c r="R200" s="375"/>
      <c r="S200" s="375"/>
      <c r="T200" s="375"/>
      <c r="U200" s="375"/>
      <c r="V200" s="376"/>
      <c r="W200" s="42" t="s">
        <v>0</v>
      </c>
      <c r="X200" s="43">
        <f>IFERROR(SUMPRODUCT(X198:X198*H198:H198),"0")</f>
        <v>0</v>
      </c>
      <c r="Y200" s="43">
        <f>IFERROR(SUMPRODUCT(Y198:Y198*H198:H198),"0")</f>
        <v>0</v>
      </c>
      <c r="Z200" s="42"/>
      <c r="AA200" s="67"/>
      <c r="AB200" s="67"/>
      <c r="AC200" s="67"/>
    </row>
    <row r="201" spans="1:68" ht="16.5" customHeight="1" x14ac:dyDescent="0.25">
      <c r="A201" s="368" t="s">
        <v>300</v>
      </c>
      <c r="B201" s="368"/>
      <c r="C201" s="368"/>
      <c r="D201" s="368"/>
      <c r="E201" s="368"/>
      <c r="F201" s="368"/>
      <c r="G201" s="368"/>
      <c r="H201" s="368"/>
      <c r="I201" s="368"/>
      <c r="J201" s="368"/>
      <c r="K201" s="368"/>
      <c r="L201" s="368"/>
      <c r="M201" s="368"/>
      <c r="N201" s="368"/>
      <c r="O201" s="368"/>
      <c r="P201" s="368"/>
      <c r="Q201" s="368"/>
      <c r="R201" s="368"/>
      <c r="S201" s="368"/>
      <c r="T201" s="368"/>
      <c r="U201" s="368"/>
      <c r="V201" s="368"/>
      <c r="W201" s="368"/>
      <c r="X201" s="368"/>
      <c r="Y201" s="368"/>
      <c r="Z201" s="368"/>
      <c r="AA201" s="65"/>
      <c r="AB201" s="65"/>
      <c r="AC201" s="82"/>
    </row>
    <row r="202" spans="1:68" ht="14.25" customHeight="1" x14ac:dyDescent="0.25">
      <c r="A202" s="369" t="s">
        <v>80</v>
      </c>
      <c r="B202" s="369"/>
      <c r="C202" s="369"/>
      <c r="D202" s="369"/>
      <c r="E202" s="369"/>
      <c r="F202" s="369"/>
      <c r="G202" s="369"/>
      <c r="H202" s="369"/>
      <c r="I202" s="369"/>
      <c r="J202" s="369"/>
      <c r="K202" s="369"/>
      <c r="L202" s="369"/>
      <c r="M202" s="369"/>
      <c r="N202" s="369"/>
      <c r="O202" s="369"/>
      <c r="P202" s="369"/>
      <c r="Q202" s="369"/>
      <c r="R202" s="369"/>
      <c r="S202" s="369"/>
      <c r="T202" s="369"/>
      <c r="U202" s="369"/>
      <c r="V202" s="369"/>
      <c r="W202" s="369"/>
      <c r="X202" s="369"/>
      <c r="Y202" s="369"/>
      <c r="Z202" s="369"/>
      <c r="AA202" s="66"/>
      <c r="AB202" s="66"/>
      <c r="AC202" s="83"/>
    </row>
    <row r="203" spans="1:68" ht="27" customHeight="1" x14ac:dyDescent="0.25">
      <c r="A203" s="63" t="s">
        <v>301</v>
      </c>
      <c r="B203" s="63" t="s">
        <v>302</v>
      </c>
      <c r="C203" s="36">
        <v>4301070996</v>
      </c>
      <c r="D203" s="370">
        <v>4607111038654</v>
      </c>
      <c r="E203" s="370"/>
      <c r="F203" s="62">
        <v>0.4</v>
      </c>
      <c r="G203" s="37">
        <v>16</v>
      </c>
      <c r="H203" s="62">
        <v>6.4</v>
      </c>
      <c r="I203" s="62">
        <v>6.63</v>
      </c>
      <c r="J203" s="37">
        <v>84</v>
      </c>
      <c r="K203" s="37" t="s">
        <v>85</v>
      </c>
      <c r="L203" s="37" t="s">
        <v>86</v>
      </c>
      <c r="M203" s="38" t="s">
        <v>84</v>
      </c>
      <c r="N203" s="38"/>
      <c r="O203" s="37">
        <v>180</v>
      </c>
      <c r="P203" s="4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372"/>
      <c r="R203" s="372"/>
      <c r="S203" s="372"/>
      <c r="T203" s="373"/>
      <c r="U203" s="39" t="s">
        <v>46</v>
      </c>
      <c r="V203" s="39" t="s">
        <v>46</v>
      </c>
      <c r="W203" s="40" t="s">
        <v>39</v>
      </c>
      <c r="X203" s="58">
        <v>0</v>
      </c>
      <c r="Y203" s="55">
        <f t="shared" ref="Y203:Y208" si="6">IFERROR(IF(X203="","",X203),"")</f>
        <v>0</v>
      </c>
      <c r="Z203" s="41">
        <f t="shared" ref="Z203:Z208" si="7">IFERROR(IF(X203="","",X203*0.0155),"")</f>
        <v>0</v>
      </c>
      <c r="AA203" s="68" t="s">
        <v>46</v>
      </c>
      <c r="AB203" s="69" t="s">
        <v>46</v>
      </c>
      <c r="AC203" s="213" t="s">
        <v>303</v>
      </c>
      <c r="AG203" s="81"/>
      <c r="AJ203" s="87" t="s">
        <v>87</v>
      </c>
      <c r="AK203" s="87">
        <v>1</v>
      </c>
      <c r="BB203" s="214" t="s">
        <v>70</v>
      </c>
      <c r="BM203" s="81">
        <f t="shared" ref="BM203:BM208" si="8">IFERROR(X203*I203,"0")</f>
        <v>0</v>
      </c>
      <c r="BN203" s="81">
        <f t="shared" ref="BN203:BN208" si="9">IFERROR(Y203*I203,"0")</f>
        <v>0</v>
      </c>
      <c r="BO203" s="81">
        <f t="shared" ref="BO203:BO208" si="10">IFERROR(X203/J203,"0")</f>
        <v>0</v>
      </c>
      <c r="BP203" s="81">
        <f t="shared" ref="BP203:BP208" si="11">IFERROR(Y203/J203,"0")</f>
        <v>0</v>
      </c>
    </row>
    <row r="204" spans="1:68" ht="27" customHeight="1" x14ac:dyDescent="0.25">
      <c r="A204" s="63" t="s">
        <v>304</v>
      </c>
      <c r="B204" s="63" t="s">
        <v>305</v>
      </c>
      <c r="C204" s="36">
        <v>4301070997</v>
      </c>
      <c r="D204" s="370">
        <v>4607111038586</v>
      </c>
      <c r="E204" s="370"/>
      <c r="F204" s="62">
        <v>0.7</v>
      </c>
      <c r="G204" s="37">
        <v>8</v>
      </c>
      <c r="H204" s="62">
        <v>5.6</v>
      </c>
      <c r="I204" s="62">
        <v>5.83</v>
      </c>
      <c r="J204" s="37">
        <v>84</v>
      </c>
      <c r="K204" s="37" t="s">
        <v>85</v>
      </c>
      <c r="L204" s="37" t="s">
        <v>86</v>
      </c>
      <c r="M204" s="38" t="s">
        <v>84</v>
      </c>
      <c r="N204" s="38"/>
      <c r="O204" s="37">
        <v>180</v>
      </c>
      <c r="P204" s="44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372"/>
      <c r="R204" s="372"/>
      <c r="S204" s="372"/>
      <c r="T204" s="373"/>
      <c r="U204" s="39" t="s">
        <v>46</v>
      </c>
      <c r="V204" s="39" t="s">
        <v>46</v>
      </c>
      <c r="W204" s="40" t="s">
        <v>39</v>
      </c>
      <c r="X204" s="58">
        <v>0</v>
      </c>
      <c r="Y204" s="55">
        <f t="shared" si="6"/>
        <v>0</v>
      </c>
      <c r="Z204" s="41">
        <f t="shared" si="7"/>
        <v>0</v>
      </c>
      <c r="AA204" s="68" t="s">
        <v>46</v>
      </c>
      <c r="AB204" s="69" t="s">
        <v>46</v>
      </c>
      <c r="AC204" s="215" t="s">
        <v>303</v>
      </c>
      <c r="AG204" s="81"/>
      <c r="AJ204" s="87" t="s">
        <v>87</v>
      </c>
      <c r="AK204" s="87">
        <v>1</v>
      </c>
      <c r="BB204" s="216" t="s">
        <v>70</v>
      </c>
      <c r="BM204" s="81">
        <f t="shared" si="8"/>
        <v>0</v>
      </c>
      <c r="BN204" s="81">
        <f t="shared" si="9"/>
        <v>0</v>
      </c>
      <c r="BO204" s="81">
        <f t="shared" si="10"/>
        <v>0</v>
      </c>
      <c r="BP204" s="81">
        <f t="shared" si="11"/>
        <v>0</v>
      </c>
    </row>
    <row r="205" spans="1:68" ht="27" customHeight="1" x14ac:dyDescent="0.25">
      <c r="A205" s="63" t="s">
        <v>306</v>
      </c>
      <c r="B205" s="63" t="s">
        <v>307</v>
      </c>
      <c r="C205" s="36">
        <v>4301070962</v>
      </c>
      <c r="D205" s="370">
        <v>4607111038609</v>
      </c>
      <c r="E205" s="370"/>
      <c r="F205" s="62">
        <v>0.4</v>
      </c>
      <c r="G205" s="37">
        <v>16</v>
      </c>
      <c r="H205" s="62">
        <v>6.4</v>
      </c>
      <c r="I205" s="62">
        <v>6.71</v>
      </c>
      <c r="J205" s="37">
        <v>84</v>
      </c>
      <c r="K205" s="37" t="s">
        <v>85</v>
      </c>
      <c r="L205" s="37" t="s">
        <v>86</v>
      </c>
      <c r="M205" s="38" t="s">
        <v>84</v>
      </c>
      <c r="N205" s="38"/>
      <c r="O205" s="37">
        <v>180</v>
      </c>
      <c r="P205" s="44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372"/>
      <c r="R205" s="372"/>
      <c r="S205" s="372"/>
      <c r="T205" s="373"/>
      <c r="U205" s="39" t="s">
        <v>46</v>
      </c>
      <c r="V205" s="39" t="s">
        <v>46</v>
      </c>
      <c r="W205" s="40" t="s">
        <v>39</v>
      </c>
      <c r="X205" s="58">
        <v>0</v>
      </c>
      <c r="Y205" s="55">
        <f t="shared" si="6"/>
        <v>0</v>
      </c>
      <c r="Z205" s="41">
        <f t="shared" si="7"/>
        <v>0</v>
      </c>
      <c r="AA205" s="68" t="s">
        <v>46</v>
      </c>
      <c r="AB205" s="69" t="s">
        <v>46</v>
      </c>
      <c r="AC205" s="217" t="s">
        <v>308</v>
      </c>
      <c r="AG205" s="81"/>
      <c r="AJ205" s="87" t="s">
        <v>87</v>
      </c>
      <c r="AK205" s="87">
        <v>1</v>
      </c>
      <c r="BB205" s="218" t="s">
        <v>70</v>
      </c>
      <c r="BM205" s="81">
        <f t="shared" si="8"/>
        <v>0</v>
      </c>
      <c r="BN205" s="81">
        <f t="shared" si="9"/>
        <v>0</v>
      </c>
      <c r="BO205" s="81">
        <f t="shared" si="10"/>
        <v>0</v>
      </c>
      <c r="BP205" s="81">
        <f t="shared" si="11"/>
        <v>0</v>
      </c>
    </row>
    <row r="206" spans="1:68" ht="27" customHeight="1" x14ac:dyDescent="0.25">
      <c r="A206" s="63" t="s">
        <v>309</v>
      </c>
      <c r="B206" s="63" t="s">
        <v>310</v>
      </c>
      <c r="C206" s="36">
        <v>4301070963</v>
      </c>
      <c r="D206" s="370">
        <v>4607111038630</v>
      </c>
      <c r="E206" s="370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85</v>
      </c>
      <c r="L206" s="37" t="s">
        <v>86</v>
      </c>
      <c r="M206" s="38" t="s">
        <v>84</v>
      </c>
      <c r="N206" s="38"/>
      <c r="O206" s="37">
        <v>180</v>
      </c>
      <c r="P206" s="4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372"/>
      <c r="R206" s="372"/>
      <c r="S206" s="372"/>
      <c r="T206" s="373"/>
      <c r="U206" s="39" t="s">
        <v>46</v>
      </c>
      <c r="V206" s="39" t="s">
        <v>46</v>
      </c>
      <c r="W206" s="40" t="s">
        <v>39</v>
      </c>
      <c r="X206" s="58">
        <v>0</v>
      </c>
      <c r="Y206" s="55">
        <f t="shared" si="6"/>
        <v>0</v>
      </c>
      <c r="Z206" s="41">
        <f t="shared" si="7"/>
        <v>0</v>
      </c>
      <c r="AA206" s="68" t="s">
        <v>46</v>
      </c>
      <c r="AB206" s="69" t="s">
        <v>46</v>
      </c>
      <c r="AC206" s="219" t="s">
        <v>308</v>
      </c>
      <c r="AG206" s="81"/>
      <c r="AJ206" s="87" t="s">
        <v>87</v>
      </c>
      <c r="AK206" s="87">
        <v>1</v>
      </c>
      <c r="BB206" s="220" t="s">
        <v>70</v>
      </c>
      <c r="BM206" s="81">
        <f t="shared" si="8"/>
        <v>0</v>
      </c>
      <c r="BN206" s="81">
        <f t="shared" si="9"/>
        <v>0</v>
      </c>
      <c r="BO206" s="81">
        <f t="shared" si="10"/>
        <v>0</v>
      </c>
      <c r="BP206" s="81">
        <f t="shared" si="11"/>
        <v>0</v>
      </c>
    </row>
    <row r="207" spans="1:68" ht="27" customHeight="1" x14ac:dyDescent="0.25">
      <c r="A207" s="63" t="s">
        <v>311</v>
      </c>
      <c r="B207" s="63" t="s">
        <v>312</v>
      </c>
      <c r="C207" s="36">
        <v>4301070959</v>
      </c>
      <c r="D207" s="370">
        <v>4607111038616</v>
      </c>
      <c r="E207" s="370"/>
      <c r="F207" s="62">
        <v>0.4</v>
      </c>
      <c r="G207" s="37">
        <v>16</v>
      </c>
      <c r="H207" s="62">
        <v>6.4</v>
      </c>
      <c r="I207" s="62">
        <v>6.71</v>
      </c>
      <c r="J207" s="37">
        <v>84</v>
      </c>
      <c r="K207" s="37" t="s">
        <v>85</v>
      </c>
      <c r="L207" s="37" t="s">
        <v>86</v>
      </c>
      <c r="M207" s="38" t="s">
        <v>84</v>
      </c>
      <c r="N207" s="38"/>
      <c r="O207" s="37">
        <v>180</v>
      </c>
      <c r="P207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372"/>
      <c r="R207" s="372"/>
      <c r="S207" s="372"/>
      <c r="T207" s="373"/>
      <c r="U207" s="39" t="s">
        <v>46</v>
      </c>
      <c r="V207" s="39" t="s">
        <v>46</v>
      </c>
      <c r="W207" s="40" t="s">
        <v>39</v>
      </c>
      <c r="X207" s="58">
        <v>0</v>
      </c>
      <c r="Y207" s="55">
        <f t="shared" si="6"/>
        <v>0</v>
      </c>
      <c r="Z207" s="41">
        <f t="shared" si="7"/>
        <v>0</v>
      </c>
      <c r="AA207" s="68" t="s">
        <v>46</v>
      </c>
      <c r="AB207" s="69" t="s">
        <v>46</v>
      </c>
      <c r="AC207" s="221" t="s">
        <v>303</v>
      </c>
      <c r="AG207" s="81"/>
      <c r="AJ207" s="87" t="s">
        <v>87</v>
      </c>
      <c r="AK207" s="87">
        <v>1</v>
      </c>
      <c r="BB207" s="222" t="s">
        <v>70</v>
      </c>
      <c r="BM207" s="81">
        <f t="shared" si="8"/>
        <v>0</v>
      </c>
      <c r="BN207" s="81">
        <f t="shared" si="9"/>
        <v>0</v>
      </c>
      <c r="BO207" s="81">
        <f t="shared" si="10"/>
        <v>0</v>
      </c>
      <c r="BP207" s="81">
        <f t="shared" si="11"/>
        <v>0</v>
      </c>
    </row>
    <row r="208" spans="1:68" ht="27" customHeight="1" x14ac:dyDescent="0.25">
      <c r="A208" s="63" t="s">
        <v>313</v>
      </c>
      <c r="B208" s="63" t="s">
        <v>314</v>
      </c>
      <c r="C208" s="36">
        <v>4301070960</v>
      </c>
      <c r="D208" s="370">
        <v>4607111038623</v>
      </c>
      <c r="E208" s="370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44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372"/>
      <c r="R208" s="372"/>
      <c r="S208" s="372"/>
      <c r="T208" s="373"/>
      <c r="U208" s="39" t="s">
        <v>46</v>
      </c>
      <c r="V208" s="39" t="s">
        <v>46</v>
      </c>
      <c r="W208" s="40" t="s">
        <v>39</v>
      </c>
      <c r="X208" s="58">
        <v>0</v>
      </c>
      <c r="Y208" s="55">
        <f t="shared" si="6"/>
        <v>0</v>
      </c>
      <c r="Z208" s="41">
        <f t="shared" si="7"/>
        <v>0</v>
      </c>
      <c r="AA208" s="68" t="s">
        <v>46</v>
      </c>
      <c r="AB208" s="69" t="s">
        <v>46</v>
      </c>
      <c r="AC208" s="223" t="s">
        <v>303</v>
      </c>
      <c r="AG208" s="81"/>
      <c r="AJ208" s="87" t="s">
        <v>87</v>
      </c>
      <c r="AK208" s="87">
        <v>1</v>
      </c>
      <c r="BB208" s="224" t="s">
        <v>70</v>
      </c>
      <c r="BM208" s="81">
        <f t="shared" si="8"/>
        <v>0</v>
      </c>
      <c r="BN208" s="81">
        <f t="shared" si="9"/>
        <v>0</v>
      </c>
      <c r="BO208" s="81">
        <f t="shared" si="10"/>
        <v>0</v>
      </c>
      <c r="BP208" s="81">
        <f t="shared" si="11"/>
        <v>0</v>
      </c>
    </row>
    <row r="209" spans="1:68" x14ac:dyDescent="0.2">
      <c r="A209" s="377"/>
      <c r="B209" s="377"/>
      <c r="C209" s="377"/>
      <c r="D209" s="377"/>
      <c r="E209" s="377"/>
      <c r="F209" s="377"/>
      <c r="G209" s="377"/>
      <c r="H209" s="377"/>
      <c r="I209" s="377"/>
      <c r="J209" s="377"/>
      <c r="K209" s="377"/>
      <c r="L209" s="377"/>
      <c r="M209" s="377"/>
      <c r="N209" s="377"/>
      <c r="O209" s="378"/>
      <c r="P209" s="374" t="s">
        <v>40</v>
      </c>
      <c r="Q209" s="375"/>
      <c r="R209" s="375"/>
      <c r="S209" s="375"/>
      <c r="T209" s="375"/>
      <c r="U209" s="375"/>
      <c r="V209" s="376"/>
      <c r="W209" s="42" t="s">
        <v>39</v>
      </c>
      <c r="X209" s="43">
        <f>IFERROR(SUM(X203:X208),"0")</f>
        <v>0</v>
      </c>
      <c r="Y209" s="43">
        <f>IFERROR(SUM(Y203:Y208),"0")</f>
        <v>0</v>
      </c>
      <c r="Z209" s="43">
        <f>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77"/>
      <c r="B210" s="377"/>
      <c r="C210" s="377"/>
      <c r="D210" s="377"/>
      <c r="E210" s="377"/>
      <c r="F210" s="377"/>
      <c r="G210" s="377"/>
      <c r="H210" s="377"/>
      <c r="I210" s="377"/>
      <c r="J210" s="377"/>
      <c r="K210" s="377"/>
      <c r="L210" s="377"/>
      <c r="M210" s="377"/>
      <c r="N210" s="377"/>
      <c r="O210" s="378"/>
      <c r="P210" s="374" t="s">
        <v>40</v>
      </c>
      <c r="Q210" s="375"/>
      <c r="R210" s="375"/>
      <c r="S210" s="375"/>
      <c r="T210" s="375"/>
      <c r="U210" s="375"/>
      <c r="V210" s="376"/>
      <c r="W210" s="42" t="s">
        <v>0</v>
      </c>
      <c r="X210" s="43">
        <f>IFERROR(SUMPRODUCT(X203:X208*H203:H208),"0")</f>
        <v>0</v>
      </c>
      <c r="Y210" s="43">
        <f>IFERROR(SUMPRODUCT(Y203:Y208*H203:H208),"0")</f>
        <v>0</v>
      </c>
      <c r="Z210" s="42"/>
      <c r="AA210" s="67"/>
      <c r="AB210" s="67"/>
      <c r="AC210" s="67"/>
    </row>
    <row r="211" spans="1:68" ht="16.5" customHeight="1" x14ac:dyDescent="0.25">
      <c r="A211" s="368" t="s">
        <v>315</v>
      </c>
      <c r="B211" s="368"/>
      <c r="C211" s="368"/>
      <c r="D211" s="368"/>
      <c r="E211" s="368"/>
      <c r="F211" s="368"/>
      <c r="G211" s="368"/>
      <c r="H211" s="368"/>
      <c r="I211" s="368"/>
      <c r="J211" s="368"/>
      <c r="K211" s="368"/>
      <c r="L211" s="368"/>
      <c r="M211" s="368"/>
      <c r="N211" s="368"/>
      <c r="O211" s="368"/>
      <c r="P211" s="368"/>
      <c r="Q211" s="368"/>
      <c r="R211" s="368"/>
      <c r="S211" s="368"/>
      <c r="T211" s="368"/>
      <c r="U211" s="368"/>
      <c r="V211" s="368"/>
      <c r="W211" s="368"/>
      <c r="X211" s="368"/>
      <c r="Y211" s="368"/>
      <c r="Z211" s="368"/>
      <c r="AA211" s="65"/>
      <c r="AB211" s="65"/>
      <c r="AC211" s="82"/>
    </row>
    <row r="212" spans="1:68" ht="14.25" customHeight="1" x14ac:dyDescent="0.25">
      <c r="A212" s="369" t="s">
        <v>80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369"/>
      <c r="Z212" s="369"/>
      <c r="AA212" s="66"/>
      <c r="AB212" s="66"/>
      <c r="AC212" s="83"/>
    </row>
    <row r="213" spans="1:68" ht="27" customHeight="1" x14ac:dyDescent="0.25">
      <c r="A213" s="63" t="s">
        <v>316</v>
      </c>
      <c r="B213" s="63" t="s">
        <v>317</v>
      </c>
      <c r="C213" s="36">
        <v>4301070917</v>
      </c>
      <c r="D213" s="370">
        <v>4607111035912</v>
      </c>
      <c r="E213" s="370"/>
      <c r="F213" s="62">
        <v>0.43</v>
      </c>
      <c r="G213" s="37">
        <v>16</v>
      </c>
      <c r="H213" s="62">
        <v>6.88</v>
      </c>
      <c r="I213" s="62">
        <v>7.19</v>
      </c>
      <c r="J213" s="37">
        <v>84</v>
      </c>
      <c r="K213" s="37" t="s">
        <v>85</v>
      </c>
      <c r="L213" s="37" t="s">
        <v>86</v>
      </c>
      <c r="M213" s="38" t="s">
        <v>84</v>
      </c>
      <c r="N213" s="38"/>
      <c r="O213" s="37">
        <v>180</v>
      </c>
      <c r="P213" s="44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72"/>
      <c r="R213" s="372"/>
      <c r="S213" s="372"/>
      <c r="T213" s="373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25" t="s">
        <v>318</v>
      </c>
      <c r="AG213" s="81"/>
      <c r="AJ213" s="87" t="s">
        <v>87</v>
      </c>
      <c r="AK213" s="87">
        <v>1</v>
      </c>
      <c r="BB213" s="226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ht="27" customHeight="1" x14ac:dyDescent="0.25">
      <c r="A214" s="63" t="s">
        <v>319</v>
      </c>
      <c r="B214" s="63" t="s">
        <v>320</v>
      </c>
      <c r="C214" s="36">
        <v>4301070920</v>
      </c>
      <c r="D214" s="370">
        <v>4607111035929</v>
      </c>
      <c r="E214" s="370"/>
      <c r="F214" s="62">
        <v>0.9</v>
      </c>
      <c r="G214" s="37">
        <v>8</v>
      </c>
      <c r="H214" s="62">
        <v>7.2</v>
      </c>
      <c r="I214" s="62">
        <v>7.47</v>
      </c>
      <c r="J214" s="37">
        <v>84</v>
      </c>
      <c r="K214" s="37" t="s">
        <v>85</v>
      </c>
      <c r="L214" s="37" t="s">
        <v>86</v>
      </c>
      <c r="M214" s="38" t="s">
        <v>84</v>
      </c>
      <c r="N214" s="38"/>
      <c r="O214" s="37">
        <v>180</v>
      </c>
      <c r="P214" s="4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72"/>
      <c r="R214" s="372"/>
      <c r="S214" s="372"/>
      <c r="T214" s="373"/>
      <c r="U214" s="39" t="s">
        <v>46</v>
      </c>
      <c r="V214" s="39" t="s">
        <v>46</v>
      </c>
      <c r="W214" s="40" t="s">
        <v>39</v>
      </c>
      <c r="X214" s="58">
        <v>0</v>
      </c>
      <c r="Y214" s="55">
        <f>IFERROR(IF(X214="","",X214),"")</f>
        <v>0</v>
      </c>
      <c r="Z214" s="41">
        <f>IFERROR(IF(X214="","",X214*0.0155),"")</f>
        <v>0</v>
      </c>
      <c r="AA214" s="68" t="s">
        <v>46</v>
      </c>
      <c r="AB214" s="69" t="s">
        <v>46</v>
      </c>
      <c r="AC214" s="227" t="s">
        <v>318</v>
      </c>
      <c r="AG214" s="81"/>
      <c r="AJ214" s="87" t="s">
        <v>87</v>
      </c>
      <c r="AK214" s="87">
        <v>1</v>
      </c>
      <c r="BB214" s="228" t="s">
        <v>70</v>
      </c>
      <c r="BM214" s="81">
        <f>IFERROR(X214*I214,"0")</f>
        <v>0</v>
      </c>
      <c r="BN214" s="81">
        <f>IFERROR(Y214*I214,"0")</f>
        <v>0</v>
      </c>
      <c r="BO214" s="81">
        <f>IFERROR(X214/J214,"0")</f>
        <v>0</v>
      </c>
      <c r="BP214" s="81">
        <f>IFERROR(Y214/J214,"0")</f>
        <v>0</v>
      </c>
    </row>
    <row r="215" spans="1:68" ht="27" customHeight="1" x14ac:dyDescent="0.25">
      <c r="A215" s="63" t="s">
        <v>321</v>
      </c>
      <c r="B215" s="63" t="s">
        <v>322</v>
      </c>
      <c r="C215" s="36">
        <v>4301070915</v>
      </c>
      <c r="D215" s="370">
        <v>4607111035882</v>
      </c>
      <c r="E215" s="370"/>
      <c r="F215" s="62">
        <v>0.43</v>
      </c>
      <c r="G215" s="37">
        <v>16</v>
      </c>
      <c r="H215" s="62">
        <v>6.88</v>
      </c>
      <c r="I215" s="62">
        <v>7.19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72"/>
      <c r="R215" s="372"/>
      <c r="S215" s="372"/>
      <c r="T215" s="373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IFERROR(IF(X215="","",X215*0.0155),"")</f>
        <v>0</v>
      </c>
      <c r="AA215" s="68" t="s">
        <v>46</v>
      </c>
      <c r="AB215" s="69" t="s">
        <v>46</v>
      </c>
      <c r="AC215" s="229" t="s">
        <v>323</v>
      </c>
      <c r="AG215" s="81"/>
      <c r="AJ215" s="87" t="s">
        <v>87</v>
      </c>
      <c r="AK215" s="87">
        <v>1</v>
      </c>
      <c r="BB215" s="230" t="s">
        <v>70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ht="27" customHeight="1" x14ac:dyDescent="0.25">
      <c r="A216" s="63" t="s">
        <v>324</v>
      </c>
      <c r="B216" s="63" t="s">
        <v>325</v>
      </c>
      <c r="C216" s="36">
        <v>4301070921</v>
      </c>
      <c r="D216" s="370">
        <v>4607111035905</v>
      </c>
      <c r="E216" s="370"/>
      <c r="F216" s="62">
        <v>0.9</v>
      </c>
      <c r="G216" s="37">
        <v>8</v>
      </c>
      <c r="H216" s="62">
        <v>7.2</v>
      </c>
      <c r="I216" s="62">
        <v>7.47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4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72"/>
      <c r="R216" s="372"/>
      <c r="S216" s="372"/>
      <c r="T216" s="373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31" t="s">
        <v>323</v>
      </c>
      <c r="AG216" s="81"/>
      <c r="AJ216" s="87" t="s">
        <v>87</v>
      </c>
      <c r="AK216" s="87">
        <v>1</v>
      </c>
      <c r="BB216" s="232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77"/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77"/>
      <c r="O217" s="378"/>
      <c r="P217" s="374" t="s">
        <v>40</v>
      </c>
      <c r="Q217" s="375"/>
      <c r="R217" s="375"/>
      <c r="S217" s="375"/>
      <c r="T217" s="375"/>
      <c r="U217" s="375"/>
      <c r="V217" s="376"/>
      <c r="W217" s="42" t="s">
        <v>39</v>
      </c>
      <c r="X217" s="43">
        <f>IFERROR(SUM(X213:X216),"0")</f>
        <v>0</v>
      </c>
      <c r="Y217" s="43">
        <f>IFERROR(SUM(Y213:Y216),"0")</f>
        <v>0</v>
      </c>
      <c r="Z217" s="43">
        <f>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377"/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77"/>
      <c r="O218" s="378"/>
      <c r="P218" s="374" t="s">
        <v>40</v>
      </c>
      <c r="Q218" s="375"/>
      <c r="R218" s="375"/>
      <c r="S218" s="375"/>
      <c r="T218" s="375"/>
      <c r="U218" s="375"/>
      <c r="V218" s="376"/>
      <c r="W218" s="42" t="s">
        <v>0</v>
      </c>
      <c r="X218" s="43">
        <f>IFERROR(SUMPRODUCT(X213:X216*H213:H216),"0")</f>
        <v>0</v>
      </c>
      <c r="Y218" s="43">
        <f>IFERROR(SUMPRODUCT(Y213:Y216*H213:H216),"0")</f>
        <v>0</v>
      </c>
      <c r="Z218" s="42"/>
      <c r="AA218" s="67"/>
      <c r="AB218" s="67"/>
      <c r="AC218" s="67"/>
    </row>
    <row r="219" spans="1:68" ht="16.5" customHeight="1" x14ac:dyDescent="0.25">
      <c r="A219" s="368" t="s">
        <v>326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68"/>
      <c r="Z219" s="368"/>
      <c r="AA219" s="65"/>
      <c r="AB219" s="65"/>
      <c r="AC219" s="82"/>
    </row>
    <row r="220" spans="1:68" ht="14.25" customHeight="1" x14ac:dyDescent="0.25">
      <c r="A220" s="369" t="s">
        <v>80</v>
      </c>
      <c r="B220" s="369"/>
      <c r="C220" s="369"/>
      <c r="D220" s="369"/>
      <c r="E220" s="369"/>
      <c r="F220" s="369"/>
      <c r="G220" s="369"/>
      <c r="H220" s="369"/>
      <c r="I220" s="369"/>
      <c r="J220" s="369"/>
      <c r="K220" s="369"/>
      <c r="L220" s="369"/>
      <c r="M220" s="369"/>
      <c r="N220" s="369"/>
      <c r="O220" s="369"/>
      <c r="P220" s="369"/>
      <c r="Q220" s="369"/>
      <c r="R220" s="369"/>
      <c r="S220" s="369"/>
      <c r="T220" s="369"/>
      <c r="U220" s="369"/>
      <c r="V220" s="369"/>
      <c r="W220" s="369"/>
      <c r="X220" s="369"/>
      <c r="Y220" s="369"/>
      <c r="Z220" s="369"/>
      <c r="AA220" s="66"/>
      <c r="AB220" s="66"/>
      <c r="AC220" s="83"/>
    </row>
    <row r="221" spans="1:68" ht="27" customHeight="1" x14ac:dyDescent="0.25">
      <c r="A221" s="63" t="s">
        <v>327</v>
      </c>
      <c r="B221" s="63" t="s">
        <v>328</v>
      </c>
      <c r="C221" s="36">
        <v>4301071097</v>
      </c>
      <c r="D221" s="370">
        <v>4620207491096</v>
      </c>
      <c r="E221" s="370"/>
      <c r="F221" s="62">
        <v>1</v>
      </c>
      <c r="G221" s="37">
        <v>5</v>
      </c>
      <c r="H221" s="62">
        <v>5</v>
      </c>
      <c r="I221" s="62">
        <v>5.23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450" t="s">
        <v>329</v>
      </c>
      <c r="Q221" s="372"/>
      <c r="R221" s="372"/>
      <c r="S221" s="372"/>
      <c r="T221" s="37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33" t="s">
        <v>330</v>
      </c>
      <c r="AG221" s="81"/>
      <c r="AJ221" s="87" t="s">
        <v>87</v>
      </c>
      <c r="AK221" s="87">
        <v>1</v>
      </c>
      <c r="BB221" s="234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377"/>
      <c r="B222" s="377"/>
      <c r="C222" s="377"/>
      <c r="D222" s="377"/>
      <c r="E222" s="377"/>
      <c r="F222" s="377"/>
      <c r="G222" s="377"/>
      <c r="H222" s="377"/>
      <c r="I222" s="377"/>
      <c r="J222" s="377"/>
      <c r="K222" s="377"/>
      <c r="L222" s="377"/>
      <c r="M222" s="377"/>
      <c r="N222" s="377"/>
      <c r="O222" s="378"/>
      <c r="P222" s="374" t="s">
        <v>40</v>
      </c>
      <c r="Q222" s="375"/>
      <c r="R222" s="375"/>
      <c r="S222" s="375"/>
      <c r="T222" s="375"/>
      <c r="U222" s="375"/>
      <c r="V222" s="376"/>
      <c r="W222" s="42" t="s">
        <v>39</v>
      </c>
      <c r="X222" s="43">
        <f>IFERROR(SUM(X221:X221),"0")</f>
        <v>0</v>
      </c>
      <c r="Y222" s="43">
        <f>IFERROR(SUM(Y221:Y221),"0")</f>
        <v>0</v>
      </c>
      <c r="Z222" s="43">
        <f>IFERROR(IF(Z221="",0,Z221),"0")</f>
        <v>0</v>
      </c>
      <c r="AA222" s="67"/>
      <c r="AB222" s="67"/>
      <c r="AC222" s="67"/>
    </row>
    <row r="223" spans="1:68" x14ac:dyDescent="0.2">
      <c r="A223" s="377"/>
      <c r="B223" s="377"/>
      <c r="C223" s="377"/>
      <c r="D223" s="377"/>
      <c r="E223" s="377"/>
      <c r="F223" s="377"/>
      <c r="G223" s="377"/>
      <c r="H223" s="377"/>
      <c r="I223" s="377"/>
      <c r="J223" s="377"/>
      <c r="K223" s="377"/>
      <c r="L223" s="377"/>
      <c r="M223" s="377"/>
      <c r="N223" s="377"/>
      <c r="O223" s="378"/>
      <c r="P223" s="374" t="s">
        <v>40</v>
      </c>
      <c r="Q223" s="375"/>
      <c r="R223" s="375"/>
      <c r="S223" s="375"/>
      <c r="T223" s="375"/>
      <c r="U223" s="375"/>
      <c r="V223" s="376"/>
      <c r="W223" s="42" t="s">
        <v>0</v>
      </c>
      <c r="X223" s="43">
        <f>IFERROR(SUMPRODUCT(X221:X221*H221:H221),"0")</f>
        <v>0</v>
      </c>
      <c r="Y223" s="43">
        <f>IFERROR(SUMPRODUCT(Y221:Y221*H221:H221),"0")</f>
        <v>0</v>
      </c>
      <c r="Z223" s="42"/>
      <c r="AA223" s="67"/>
      <c r="AB223" s="67"/>
      <c r="AC223" s="67"/>
    </row>
    <row r="224" spans="1:68" ht="16.5" customHeight="1" x14ac:dyDescent="0.25">
      <c r="A224" s="368" t="s">
        <v>331</v>
      </c>
      <c r="B224" s="368"/>
      <c r="C224" s="368"/>
      <c r="D224" s="368"/>
      <c r="E224" s="368"/>
      <c r="F224" s="368"/>
      <c r="G224" s="368"/>
      <c r="H224" s="368"/>
      <c r="I224" s="368"/>
      <c r="J224" s="368"/>
      <c r="K224" s="368"/>
      <c r="L224" s="368"/>
      <c r="M224" s="368"/>
      <c r="N224" s="368"/>
      <c r="O224" s="368"/>
      <c r="P224" s="368"/>
      <c r="Q224" s="368"/>
      <c r="R224" s="368"/>
      <c r="S224" s="368"/>
      <c r="T224" s="368"/>
      <c r="U224" s="368"/>
      <c r="V224" s="368"/>
      <c r="W224" s="368"/>
      <c r="X224" s="368"/>
      <c r="Y224" s="368"/>
      <c r="Z224" s="368"/>
      <c r="AA224" s="65"/>
      <c r="AB224" s="65"/>
      <c r="AC224" s="82"/>
    </row>
    <row r="225" spans="1:68" ht="14.25" customHeight="1" x14ac:dyDescent="0.25">
      <c r="A225" s="369" t="s">
        <v>80</v>
      </c>
      <c r="B225" s="369"/>
      <c r="C225" s="369"/>
      <c r="D225" s="369"/>
      <c r="E225" s="369"/>
      <c r="F225" s="369"/>
      <c r="G225" s="369"/>
      <c r="H225" s="369"/>
      <c r="I225" s="369"/>
      <c r="J225" s="369"/>
      <c r="K225" s="369"/>
      <c r="L225" s="369"/>
      <c r="M225" s="369"/>
      <c r="N225" s="369"/>
      <c r="O225" s="369"/>
      <c r="P225" s="369"/>
      <c r="Q225" s="369"/>
      <c r="R225" s="369"/>
      <c r="S225" s="369"/>
      <c r="T225" s="369"/>
      <c r="U225" s="369"/>
      <c r="V225" s="369"/>
      <c r="W225" s="369"/>
      <c r="X225" s="369"/>
      <c r="Y225" s="369"/>
      <c r="Z225" s="369"/>
      <c r="AA225" s="66"/>
      <c r="AB225" s="66"/>
      <c r="AC225" s="83"/>
    </row>
    <row r="226" spans="1:68" ht="27" customHeight="1" x14ac:dyDescent="0.25">
      <c r="A226" s="63" t="s">
        <v>332</v>
      </c>
      <c r="B226" s="63" t="s">
        <v>333</v>
      </c>
      <c r="C226" s="36">
        <v>4301071093</v>
      </c>
      <c r="D226" s="370">
        <v>4620207490709</v>
      </c>
      <c r="E226" s="370"/>
      <c r="F226" s="62">
        <v>0.65</v>
      </c>
      <c r="G226" s="37">
        <v>8</v>
      </c>
      <c r="H226" s="62">
        <v>5.2</v>
      </c>
      <c r="I226" s="62">
        <v>5.47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45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72"/>
      <c r="R226" s="372"/>
      <c r="S226" s="372"/>
      <c r="T226" s="373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35" t="s">
        <v>334</v>
      </c>
      <c r="AG226" s="81"/>
      <c r="AJ226" s="87" t="s">
        <v>87</v>
      </c>
      <c r="AK226" s="87">
        <v>1</v>
      </c>
      <c r="BB226" s="236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377"/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77"/>
      <c r="N227" s="377"/>
      <c r="O227" s="378"/>
      <c r="P227" s="374" t="s">
        <v>40</v>
      </c>
      <c r="Q227" s="375"/>
      <c r="R227" s="375"/>
      <c r="S227" s="375"/>
      <c r="T227" s="375"/>
      <c r="U227" s="375"/>
      <c r="V227" s="376"/>
      <c r="W227" s="42" t="s">
        <v>39</v>
      </c>
      <c r="X227" s="43">
        <f>IFERROR(SUM(X226:X226),"0")</f>
        <v>0</v>
      </c>
      <c r="Y227" s="43">
        <f>IFERROR(SUM(Y226:Y226),"0")</f>
        <v>0</v>
      </c>
      <c r="Z227" s="43">
        <f>IFERROR(IF(Z226="",0,Z226),"0")</f>
        <v>0</v>
      </c>
      <c r="AA227" s="67"/>
      <c r="AB227" s="67"/>
      <c r="AC227" s="67"/>
    </row>
    <row r="228" spans="1:68" x14ac:dyDescent="0.2">
      <c r="A228" s="377"/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77"/>
      <c r="O228" s="378"/>
      <c r="P228" s="374" t="s">
        <v>40</v>
      </c>
      <c r="Q228" s="375"/>
      <c r="R228" s="375"/>
      <c r="S228" s="375"/>
      <c r="T228" s="375"/>
      <c r="U228" s="375"/>
      <c r="V228" s="376"/>
      <c r="W228" s="42" t="s">
        <v>0</v>
      </c>
      <c r="X228" s="43">
        <f>IFERROR(SUMPRODUCT(X226:X226*H226:H226),"0")</f>
        <v>0</v>
      </c>
      <c r="Y228" s="43">
        <f>IFERROR(SUMPRODUCT(Y226:Y226*H226:H226),"0")</f>
        <v>0</v>
      </c>
      <c r="Z228" s="42"/>
      <c r="AA228" s="67"/>
      <c r="AB228" s="67"/>
      <c r="AC228" s="67"/>
    </row>
    <row r="229" spans="1:68" ht="14.25" customHeight="1" x14ac:dyDescent="0.25">
      <c r="A229" s="369" t="s">
        <v>135</v>
      </c>
      <c r="B229" s="369"/>
      <c r="C229" s="369"/>
      <c r="D229" s="369"/>
      <c r="E229" s="369"/>
      <c r="F229" s="369"/>
      <c r="G229" s="369"/>
      <c r="H229" s="369"/>
      <c r="I229" s="369"/>
      <c r="J229" s="369"/>
      <c r="K229" s="369"/>
      <c r="L229" s="369"/>
      <c r="M229" s="369"/>
      <c r="N229" s="369"/>
      <c r="O229" s="369"/>
      <c r="P229" s="369"/>
      <c r="Q229" s="369"/>
      <c r="R229" s="369"/>
      <c r="S229" s="369"/>
      <c r="T229" s="369"/>
      <c r="U229" s="369"/>
      <c r="V229" s="369"/>
      <c r="W229" s="369"/>
      <c r="X229" s="369"/>
      <c r="Y229" s="369"/>
      <c r="Z229" s="369"/>
      <c r="AA229" s="66"/>
      <c r="AB229" s="66"/>
      <c r="AC229" s="83"/>
    </row>
    <row r="230" spans="1:68" ht="27" customHeight="1" x14ac:dyDescent="0.25">
      <c r="A230" s="63" t="s">
        <v>335</v>
      </c>
      <c r="B230" s="63" t="s">
        <v>336</v>
      </c>
      <c r="C230" s="36">
        <v>4301135692</v>
      </c>
      <c r="D230" s="370">
        <v>4620207490570</v>
      </c>
      <c r="E230" s="370"/>
      <c r="F230" s="62">
        <v>0.2</v>
      </c>
      <c r="G230" s="37">
        <v>12</v>
      </c>
      <c r="H230" s="62">
        <v>2.4</v>
      </c>
      <c r="I230" s="62">
        <v>3.1036000000000001</v>
      </c>
      <c r="J230" s="37">
        <v>70</v>
      </c>
      <c r="K230" s="37" t="s">
        <v>94</v>
      </c>
      <c r="L230" s="37" t="s">
        <v>86</v>
      </c>
      <c r="M230" s="38" t="s">
        <v>84</v>
      </c>
      <c r="N230" s="38"/>
      <c r="O230" s="37">
        <v>180</v>
      </c>
      <c r="P230" s="45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72"/>
      <c r="R230" s="372"/>
      <c r="S230" s="372"/>
      <c r="T230" s="373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IFERROR(IF(X230="","",X230*0.01788),"")</f>
        <v>0</v>
      </c>
      <c r="AA230" s="68" t="s">
        <v>46</v>
      </c>
      <c r="AB230" s="69" t="s">
        <v>46</v>
      </c>
      <c r="AC230" s="237" t="s">
        <v>337</v>
      </c>
      <c r="AG230" s="81"/>
      <c r="AJ230" s="87" t="s">
        <v>87</v>
      </c>
      <c r="AK230" s="87">
        <v>1</v>
      </c>
      <c r="BB230" s="238" t="s">
        <v>93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338</v>
      </c>
      <c r="B231" s="63" t="s">
        <v>339</v>
      </c>
      <c r="C231" s="36">
        <v>4301135691</v>
      </c>
      <c r="D231" s="370">
        <v>4620207490549</v>
      </c>
      <c r="E231" s="370"/>
      <c r="F231" s="62">
        <v>0.2</v>
      </c>
      <c r="G231" s="37">
        <v>12</v>
      </c>
      <c r="H231" s="62">
        <v>2.4</v>
      </c>
      <c r="I231" s="62">
        <v>3.1036000000000001</v>
      </c>
      <c r="J231" s="37">
        <v>70</v>
      </c>
      <c r="K231" s="37" t="s">
        <v>94</v>
      </c>
      <c r="L231" s="37" t="s">
        <v>86</v>
      </c>
      <c r="M231" s="38" t="s">
        <v>84</v>
      </c>
      <c r="N231" s="38"/>
      <c r="O231" s="37">
        <v>180</v>
      </c>
      <c r="P231" s="45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72"/>
      <c r="R231" s="372"/>
      <c r="S231" s="372"/>
      <c r="T231" s="373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IFERROR(IF(X231="","",X231*0.01788),"")</f>
        <v>0</v>
      </c>
      <c r="AA231" s="68" t="s">
        <v>46</v>
      </c>
      <c r="AB231" s="69" t="s">
        <v>46</v>
      </c>
      <c r="AC231" s="239" t="s">
        <v>337</v>
      </c>
      <c r="AG231" s="81"/>
      <c r="AJ231" s="87" t="s">
        <v>87</v>
      </c>
      <c r="AK231" s="87">
        <v>1</v>
      </c>
      <c r="BB231" s="240" t="s">
        <v>93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ht="27" customHeight="1" x14ac:dyDescent="0.25">
      <c r="A232" s="63" t="s">
        <v>340</v>
      </c>
      <c r="B232" s="63" t="s">
        <v>341</v>
      </c>
      <c r="C232" s="36">
        <v>4301135694</v>
      </c>
      <c r="D232" s="370">
        <v>4620207490501</v>
      </c>
      <c r="E232" s="370"/>
      <c r="F232" s="62">
        <v>0.2</v>
      </c>
      <c r="G232" s="37">
        <v>12</v>
      </c>
      <c r="H232" s="62">
        <v>2.4</v>
      </c>
      <c r="I232" s="62">
        <v>3.1036000000000001</v>
      </c>
      <c r="J232" s="37">
        <v>70</v>
      </c>
      <c r="K232" s="37" t="s">
        <v>94</v>
      </c>
      <c r="L232" s="37" t="s">
        <v>86</v>
      </c>
      <c r="M232" s="38" t="s">
        <v>84</v>
      </c>
      <c r="N232" s="38"/>
      <c r="O232" s="37">
        <v>180</v>
      </c>
      <c r="P232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72"/>
      <c r="R232" s="372"/>
      <c r="S232" s="372"/>
      <c r="T232" s="373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IFERROR(IF(X232="","",X232*0.01788),"")</f>
        <v>0</v>
      </c>
      <c r="AA232" s="68" t="s">
        <v>46</v>
      </c>
      <c r="AB232" s="69" t="s">
        <v>46</v>
      </c>
      <c r="AC232" s="241" t="s">
        <v>337</v>
      </c>
      <c r="AG232" s="81"/>
      <c r="AJ232" s="87" t="s">
        <v>87</v>
      </c>
      <c r="AK232" s="87">
        <v>1</v>
      </c>
      <c r="BB232" s="242" t="s">
        <v>93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x14ac:dyDescent="0.2">
      <c r="A233" s="377"/>
      <c r="B233" s="377"/>
      <c r="C233" s="377"/>
      <c r="D233" s="377"/>
      <c r="E233" s="377"/>
      <c r="F233" s="377"/>
      <c r="G233" s="377"/>
      <c r="H233" s="377"/>
      <c r="I233" s="377"/>
      <c r="J233" s="377"/>
      <c r="K233" s="377"/>
      <c r="L233" s="377"/>
      <c r="M233" s="377"/>
      <c r="N233" s="377"/>
      <c r="O233" s="378"/>
      <c r="P233" s="374" t="s">
        <v>40</v>
      </c>
      <c r="Q233" s="375"/>
      <c r="R233" s="375"/>
      <c r="S233" s="375"/>
      <c r="T233" s="375"/>
      <c r="U233" s="375"/>
      <c r="V233" s="376"/>
      <c r="W233" s="42" t="s">
        <v>39</v>
      </c>
      <c r="X233" s="43">
        <f>IFERROR(SUM(X230:X232),"0")</f>
        <v>0</v>
      </c>
      <c r="Y233" s="43">
        <f>IFERROR(SUM(Y230:Y232),"0")</f>
        <v>0</v>
      </c>
      <c r="Z233" s="43">
        <f>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377"/>
      <c r="B234" s="377"/>
      <c r="C234" s="377"/>
      <c r="D234" s="377"/>
      <c r="E234" s="377"/>
      <c r="F234" s="377"/>
      <c r="G234" s="377"/>
      <c r="H234" s="377"/>
      <c r="I234" s="377"/>
      <c r="J234" s="377"/>
      <c r="K234" s="377"/>
      <c r="L234" s="377"/>
      <c r="M234" s="377"/>
      <c r="N234" s="377"/>
      <c r="O234" s="378"/>
      <c r="P234" s="374" t="s">
        <v>40</v>
      </c>
      <c r="Q234" s="375"/>
      <c r="R234" s="375"/>
      <c r="S234" s="375"/>
      <c r="T234" s="375"/>
      <c r="U234" s="375"/>
      <c r="V234" s="376"/>
      <c r="W234" s="42" t="s">
        <v>0</v>
      </c>
      <c r="X234" s="43">
        <f>IFERROR(SUMPRODUCT(X230:X232*H230:H232),"0")</f>
        <v>0</v>
      </c>
      <c r="Y234" s="43">
        <f>IFERROR(SUMPRODUCT(Y230:Y232*H230:H232),"0")</f>
        <v>0</v>
      </c>
      <c r="Z234" s="42"/>
      <c r="AA234" s="67"/>
      <c r="AB234" s="67"/>
      <c r="AC234" s="67"/>
    </row>
    <row r="235" spans="1:68" ht="16.5" customHeight="1" x14ac:dyDescent="0.25">
      <c r="A235" s="368" t="s">
        <v>342</v>
      </c>
      <c r="B235" s="368"/>
      <c r="C235" s="368"/>
      <c r="D235" s="368"/>
      <c r="E235" s="368"/>
      <c r="F235" s="368"/>
      <c r="G235" s="368"/>
      <c r="H235" s="368"/>
      <c r="I235" s="368"/>
      <c r="J235" s="368"/>
      <c r="K235" s="368"/>
      <c r="L235" s="368"/>
      <c r="M235" s="368"/>
      <c r="N235" s="368"/>
      <c r="O235" s="368"/>
      <c r="P235" s="368"/>
      <c r="Q235" s="368"/>
      <c r="R235" s="368"/>
      <c r="S235" s="368"/>
      <c r="T235" s="368"/>
      <c r="U235" s="368"/>
      <c r="V235" s="368"/>
      <c r="W235" s="368"/>
      <c r="X235" s="368"/>
      <c r="Y235" s="368"/>
      <c r="Z235" s="368"/>
      <c r="AA235" s="65"/>
      <c r="AB235" s="65"/>
      <c r="AC235" s="82"/>
    </row>
    <row r="236" spans="1:68" ht="14.25" customHeight="1" x14ac:dyDescent="0.25">
      <c r="A236" s="369" t="s">
        <v>80</v>
      </c>
      <c r="B236" s="369"/>
      <c r="C236" s="369"/>
      <c r="D236" s="369"/>
      <c r="E236" s="369"/>
      <c r="F236" s="369"/>
      <c r="G236" s="369"/>
      <c r="H236" s="369"/>
      <c r="I236" s="369"/>
      <c r="J236" s="369"/>
      <c r="K236" s="369"/>
      <c r="L236" s="369"/>
      <c r="M236" s="369"/>
      <c r="N236" s="369"/>
      <c r="O236" s="369"/>
      <c r="P236" s="369"/>
      <c r="Q236" s="369"/>
      <c r="R236" s="369"/>
      <c r="S236" s="369"/>
      <c r="T236" s="369"/>
      <c r="U236" s="369"/>
      <c r="V236" s="369"/>
      <c r="W236" s="369"/>
      <c r="X236" s="369"/>
      <c r="Y236" s="369"/>
      <c r="Z236" s="369"/>
      <c r="AA236" s="66"/>
      <c r="AB236" s="66"/>
      <c r="AC236" s="83"/>
    </row>
    <row r="237" spans="1:68" ht="16.5" customHeight="1" x14ac:dyDescent="0.25">
      <c r="A237" s="63" t="s">
        <v>343</v>
      </c>
      <c r="B237" s="63" t="s">
        <v>344</v>
      </c>
      <c r="C237" s="36">
        <v>4301071063</v>
      </c>
      <c r="D237" s="370">
        <v>4607111039019</v>
      </c>
      <c r="E237" s="370"/>
      <c r="F237" s="62">
        <v>0.43</v>
      </c>
      <c r="G237" s="37">
        <v>16</v>
      </c>
      <c r="H237" s="62">
        <v>6.88</v>
      </c>
      <c r="I237" s="62">
        <v>7.2060000000000004</v>
      </c>
      <c r="J237" s="37">
        <v>84</v>
      </c>
      <c r="K237" s="37" t="s">
        <v>85</v>
      </c>
      <c r="L237" s="37" t="s">
        <v>86</v>
      </c>
      <c r="M237" s="38" t="s">
        <v>84</v>
      </c>
      <c r="N237" s="38"/>
      <c r="O237" s="37">
        <v>180</v>
      </c>
      <c r="P237" s="45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72"/>
      <c r="R237" s="372"/>
      <c r="S237" s="372"/>
      <c r="T237" s="373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43" t="s">
        <v>345</v>
      </c>
      <c r="AG237" s="81"/>
      <c r="AJ237" s="87" t="s">
        <v>87</v>
      </c>
      <c r="AK237" s="87">
        <v>1</v>
      </c>
      <c r="BB237" s="244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16.5" customHeight="1" x14ac:dyDescent="0.25">
      <c r="A238" s="63" t="s">
        <v>346</v>
      </c>
      <c r="B238" s="63" t="s">
        <v>347</v>
      </c>
      <c r="C238" s="36">
        <v>4301071000</v>
      </c>
      <c r="D238" s="370">
        <v>4607111038708</v>
      </c>
      <c r="E238" s="370"/>
      <c r="F238" s="62">
        <v>0.8</v>
      </c>
      <c r="G238" s="37">
        <v>8</v>
      </c>
      <c r="H238" s="62">
        <v>6.4</v>
      </c>
      <c r="I238" s="62">
        <v>6.67</v>
      </c>
      <c r="J238" s="37">
        <v>84</v>
      </c>
      <c r="K238" s="37" t="s">
        <v>85</v>
      </c>
      <c r="L238" s="37" t="s">
        <v>86</v>
      </c>
      <c r="M238" s="38" t="s">
        <v>84</v>
      </c>
      <c r="N238" s="38"/>
      <c r="O238" s="37">
        <v>180</v>
      </c>
      <c r="P238" s="4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72"/>
      <c r="R238" s="372"/>
      <c r="S238" s="372"/>
      <c r="T238" s="373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IFERROR(IF(X238="","",X238*0.0155),"")</f>
        <v>0</v>
      </c>
      <c r="AA238" s="68" t="s">
        <v>46</v>
      </c>
      <c r="AB238" s="69" t="s">
        <v>46</v>
      </c>
      <c r="AC238" s="245" t="s">
        <v>345</v>
      </c>
      <c r="AG238" s="81"/>
      <c r="AJ238" s="87" t="s">
        <v>87</v>
      </c>
      <c r="AK238" s="87">
        <v>1</v>
      </c>
      <c r="BB238" s="246" t="s">
        <v>70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x14ac:dyDescent="0.2">
      <c r="A239" s="377"/>
      <c r="B239" s="377"/>
      <c r="C239" s="377"/>
      <c r="D239" s="377"/>
      <c r="E239" s="377"/>
      <c r="F239" s="377"/>
      <c r="G239" s="377"/>
      <c r="H239" s="377"/>
      <c r="I239" s="377"/>
      <c r="J239" s="377"/>
      <c r="K239" s="377"/>
      <c r="L239" s="377"/>
      <c r="M239" s="377"/>
      <c r="N239" s="377"/>
      <c r="O239" s="378"/>
      <c r="P239" s="374" t="s">
        <v>40</v>
      </c>
      <c r="Q239" s="375"/>
      <c r="R239" s="375"/>
      <c r="S239" s="375"/>
      <c r="T239" s="375"/>
      <c r="U239" s="375"/>
      <c r="V239" s="376"/>
      <c r="W239" s="42" t="s">
        <v>39</v>
      </c>
      <c r="X239" s="43">
        <f>IFERROR(SUM(X237:X238),"0")</f>
        <v>0</v>
      </c>
      <c r="Y239" s="43">
        <f>IFERROR(SUM(Y237:Y238),"0")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 x14ac:dyDescent="0.2">
      <c r="A240" s="377"/>
      <c r="B240" s="377"/>
      <c r="C240" s="377"/>
      <c r="D240" s="377"/>
      <c r="E240" s="377"/>
      <c r="F240" s="377"/>
      <c r="G240" s="377"/>
      <c r="H240" s="377"/>
      <c r="I240" s="377"/>
      <c r="J240" s="377"/>
      <c r="K240" s="377"/>
      <c r="L240" s="377"/>
      <c r="M240" s="377"/>
      <c r="N240" s="377"/>
      <c r="O240" s="378"/>
      <c r="P240" s="374" t="s">
        <v>40</v>
      </c>
      <c r="Q240" s="375"/>
      <c r="R240" s="375"/>
      <c r="S240" s="375"/>
      <c r="T240" s="375"/>
      <c r="U240" s="375"/>
      <c r="V240" s="376"/>
      <c r="W240" s="42" t="s">
        <v>0</v>
      </c>
      <c r="X240" s="43">
        <f>IFERROR(SUMPRODUCT(X237:X238*H237:H238),"0")</f>
        <v>0</v>
      </c>
      <c r="Y240" s="43">
        <f>IFERROR(SUMPRODUCT(Y237:Y238*H237:H238),"0")</f>
        <v>0</v>
      </c>
      <c r="Z240" s="42"/>
      <c r="AA240" s="67"/>
      <c r="AB240" s="67"/>
      <c r="AC240" s="67"/>
    </row>
    <row r="241" spans="1:68" ht="27.75" customHeight="1" x14ac:dyDescent="0.2">
      <c r="A241" s="367" t="s">
        <v>348</v>
      </c>
      <c r="B241" s="367"/>
      <c r="C241" s="367"/>
      <c r="D241" s="367"/>
      <c r="E241" s="367"/>
      <c r="F241" s="367"/>
      <c r="G241" s="367"/>
      <c r="H241" s="367"/>
      <c r="I241" s="367"/>
      <c r="J241" s="367"/>
      <c r="K241" s="367"/>
      <c r="L241" s="367"/>
      <c r="M241" s="367"/>
      <c r="N241" s="367"/>
      <c r="O241" s="367"/>
      <c r="P241" s="367"/>
      <c r="Q241" s="367"/>
      <c r="R241" s="367"/>
      <c r="S241" s="367"/>
      <c r="T241" s="367"/>
      <c r="U241" s="367"/>
      <c r="V241" s="367"/>
      <c r="W241" s="367"/>
      <c r="X241" s="367"/>
      <c r="Y241" s="367"/>
      <c r="Z241" s="367"/>
      <c r="AA241" s="54"/>
      <c r="AB241" s="54"/>
      <c r="AC241" s="54"/>
    </row>
    <row r="242" spans="1:68" ht="16.5" customHeight="1" x14ac:dyDescent="0.25">
      <c r="A242" s="368" t="s">
        <v>349</v>
      </c>
      <c r="B242" s="368"/>
      <c r="C242" s="368"/>
      <c r="D242" s="368"/>
      <c r="E242" s="368"/>
      <c r="F242" s="368"/>
      <c r="G242" s="368"/>
      <c r="H242" s="368"/>
      <c r="I242" s="368"/>
      <c r="J242" s="368"/>
      <c r="K242" s="368"/>
      <c r="L242" s="368"/>
      <c r="M242" s="368"/>
      <c r="N242" s="368"/>
      <c r="O242" s="368"/>
      <c r="P242" s="368"/>
      <c r="Q242" s="368"/>
      <c r="R242" s="368"/>
      <c r="S242" s="368"/>
      <c r="T242" s="368"/>
      <c r="U242" s="368"/>
      <c r="V242" s="368"/>
      <c r="W242" s="368"/>
      <c r="X242" s="368"/>
      <c r="Y242" s="368"/>
      <c r="Z242" s="368"/>
      <c r="AA242" s="65"/>
      <c r="AB242" s="65"/>
      <c r="AC242" s="82"/>
    </row>
    <row r="243" spans="1:68" ht="14.25" customHeight="1" x14ac:dyDescent="0.25">
      <c r="A243" s="369" t="s">
        <v>80</v>
      </c>
      <c r="B243" s="369"/>
      <c r="C243" s="369"/>
      <c r="D243" s="369"/>
      <c r="E243" s="369"/>
      <c r="F243" s="369"/>
      <c r="G243" s="369"/>
      <c r="H243" s="369"/>
      <c r="I243" s="369"/>
      <c r="J243" s="369"/>
      <c r="K243" s="369"/>
      <c r="L243" s="369"/>
      <c r="M243" s="369"/>
      <c r="N243" s="369"/>
      <c r="O243" s="369"/>
      <c r="P243" s="369"/>
      <c r="Q243" s="369"/>
      <c r="R243" s="369"/>
      <c r="S243" s="369"/>
      <c r="T243" s="369"/>
      <c r="U243" s="369"/>
      <c r="V243" s="369"/>
      <c r="W243" s="369"/>
      <c r="X243" s="369"/>
      <c r="Y243" s="369"/>
      <c r="Z243" s="369"/>
      <c r="AA243" s="66"/>
      <c r="AB243" s="66"/>
      <c r="AC243" s="83"/>
    </row>
    <row r="244" spans="1:68" ht="27" customHeight="1" x14ac:dyDescent="0.25">
      <c r="A244" s="63" t="s">
        <v>350</v>
      </c>
      <c r="B244" s="63" t="s">
        <v>351</v>
      </c>
      <c r="C244" s="36">
        <v>4301071036</v>
      </c>
      <c r="D244" s="370">
        <v>4607111036162</v>
      </c>
      <c r="E244" s="370"/>
      <c r="F244" s="62">
        <v>0.8</v>
      </c>
      <c r="G244" s="37">
        <v>8</v>
      </c>
      <c r="H244" s="62">
        <v>6.4</v>
      </c>
      <c r="I244" s="62">
        <v>6.6811999999999996</v>
      </c>
      <c r="J244" s="37">
        <v>84</v>
      </c>
      <c r="K244" s="37" t="s">
        <v>85</v>
      </c>
      <c r="L244" s="37" t="s">
        <v>86</v>
      </c>
      <c r="M244" s="38" t="s">
        <v>84</v>
      </c>
      <c r="N244" s="38"/>
      <c r="O244" s="37">
        <v>90</v>
      </c>
      <c r="P244" s="4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72"/>
      <c r="R244" s="372"/>
      <c r="S244" s="372"/>
      <c r="T244" s="373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IFERROR(IF(X244="","",X244*0.0155),"")</f>
        <v>0</v>
      </c>
      <c r="AA244" s="68" t="s">
        <v>46</v>
      </c>
      <c r="AB244" s="69" t="s">
        <v>46</v>
      </c>
      <c r="AC244" s="247" t="s">
        <v>352</v>
      </c>
      <c r="AG244" s="81"/>
      <c r="AJ244" s="87" t="s">
        <v>87</v>
      </c>
      <c r="AK244" s="87">
        <v>1</v>
      </c>
      <c r="BB244" s="248" t="s">
        <v>70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x14ac:dyDescent="0.2">
      <c r="A245" s="377"/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77"/>
      <c r="N245" s="377"/>
      <c r="O245" s="378"/>
      <c r="P245" s="374" t="s">
        <v>40</v>
      </c>
      <c r="Q245" s="375"/>
      <c r="R245" s="375"/>
      <c r="S245" s="375"/>
      <c r="T245" s="375"/>
      <c r="U245" s="375"/>
      <c r="V245" s="376"/>
      <c r="W245" s="42" t="s">
        <v>39</v>
      </c>
      <c r="X245" s="43">
        <f>IFERROR(SUM(X244:X244),"0")</f>
        <v>0</v>
      </c>
      <c r="Y245" s="43">
        <f>IFERROR(SUM(Y244:Y244),"0")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377"/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77"/>
      <c r="N246" s="377"/>
      <c r="O246" s="378"/>
      <c r="P246" s="374" t="s">
        <v>40</v>
      </c>
      <c r="Q246" s="375"/>
      <c r="R246" s="375"/>
      <c r="S246" s="375"/>
      <c r="T246" s="375"/>
      <c r="U246" s="375"/>
      <c r="V246" s="376"/>
      <c r="W246" s="42" t="s">
        <v>0</v>
      </c>
      <c r="X246" s="43">
        <f>IFERROR(SUMPRODUCT(X244:X244*H244:H244),"0")</f>
        <v>0</v>
      </c>
      <c r="Y246" s="43">
        <f>IFERROR(SUMPRODUCT(Y244:Y244*H244:H244),"0")</f>
        <v>0</v>
      </c>
      <c r="Z246" s="42"/>
      <c r="AA246" s="67"/>
      <c r="AB246" s="67"/>
      <c r="AC246" s="67"/>
    </row>
    <row r="247" spans="1:68" ht="27.75" customHeight="1" x14ac:dyDescent="0.2">
      <c r="A247" s="367" t="s">
        <v>353</v>
      </c>
      <c r="B247" s="367"/>
      <c r="C247" s="367"/>
      <c r="D247" s="367"/>
      <c r="E247" s="367"/>
      <c r="F247" s="367"/>
      <c r="G247" s="367"/>
      <c r="H247" s="367"/>
      <c r="I247" s="367"/>
      <c r="J247" s="367"/>
      <c r="K247" s="367"/>
      <c r="L247" s="367"/>
      <c r="M247" s="367"/>
      <c r="N247" s="367"/>
      <c r="O247" s="367"/>
      <c r="P247" s="367"/>
      <c r="Q247" s="367"/>
      <c r="R247" s="367"/>
      <c r="S247" s="367"/>
      <c r="T247" s="367"/>
      <c r="U247" s="367"/>
      <c r="V247" s="367"/>
      <c r="W247" s="367"/>
      <c r="X247" s="367"/>
      <c r="Y247" s="367"/>
      <c r="Z247" s="367"/>
      <c r="AA247" s="54"/>
      <c r="AB247" s="54"/>
      <c r="AC247" s="54"/>
    </row>
    <row r="248" spans="1:68" ht="16.5" customHeight="1" x14ac:dyDescent="0.25">
      <c r="A248" s="368" t="s">
        <v>354</v>
      </c>
      <c r="B248" s="368"/>
      <c r="C248" s="368"/>
      <c r="D248" s="368"/>
      <c r="E248" s="368"/>
      <c r="F248" s="368"/>
      <c r="G248" s="368"/>
      <c r="H248" s="368"/>
      <c r="I248" s="368"/>
      <c r="J248" s="368"/>
      <c r="K248" s="368"/>
      <c r="L248" s="368"/>
      <c r="M248" s="368"/>
      <c r="N248" s="368"/>
      <c r="O248" s="368"/>
      <c r="P248" s="368"/>
      <c r="Q248" s="368"/>
      <c r="R248" s="368"/>
      <c r="S248" s="368"/>
      <c r="T248" s="368"/>
      <c r="U248" s="368"/>
      <c r="V248" s="368"/>
      <c r="W248" s="368"/>
      <c r="X248" s="368"/>
      <c r="Y248" s="368"/>
      <c r="Z248" s="368"/>
      <c r="AA248" s="65"/>
      <c r="AB248" s="65"/>
      <c r="AC248" s="82"/>
    </row>
    <row r="249" spans="1:68" ht="14.25" customHeight="1" x14ac:dyDescent="0.25">
      <c r="A249" s="369" t="s">
        <v>80</v>
      </c>
      <c r="B249" s="369"/>
      <c r="C249" s="369"/>
      <c r="D249" s="369"/>
      <c r="E249" s="369"/>
      <c r="F249" s="369"/>
      <c r="G249" s="369"/>
      <c r="H249" s="369"/>
      <c r="I249" s="369"/>
      <c r="J249" s="369"/>
      <c r="K249" s="369"/>
      <c r="L249" s="369"/>
      <c r="M249" s="369"/>
      <c r="N249" s="369"/>
      <c r="O249" s="369"/>
      <c r="P249" s="369"/>
      <c r="Q249" s="369"/>
      <c r="R249" s="369"/>
      <c r="S249" s="369"/>
      <c r="T249" s="369"/>
      <c r="U249" s="369"/>
      <c r="V249" s="369"/>
      <c r="W249" s="369"/>
      <c r="X249" s="369"/>
      <c r="Y249" s="369"/>
      <c r="Z249" s="369"/>
      <c r="AA249" s="66"/>
      <c r="AB249" s="66"/>
      <c r="AC249" s="83"/>
    </row>
    <row r="250" spans="1:68" ht="27" customHeight="1" x14ac:dyDescent="0.25">
      <c r="A250" s="63" t="s">
        <v>355</v>
      </c>
      <c r="B250" s="63" t="s">
        <v>356</v>
      </c>
      <c r="C250" s="36">
        <v>4301070991</v>
      </c>
      <c r="D250" s="370">
        <v>4607111038180</v>
      </c>
      <c r="E250" s="370"/>
      <c r="F250" s="62">
        <v>0.4</v>
      </c>
      <c r="G250" s="37">
        <v>16</v>
      </c>
      <c r="H250" s="62">
        <v>6.4</v>
      </c>
      <c r="I250" s="62">
        <v>6.71</v>
      </c>
      <c r="J250" s="37">
        <v>84</v>
      </c>
      <c r="K250" s="37" t="s">
        <v>85</v>
      </c>
      <c r="L250" s="37" t="s">
        <v>86</v>
      </c>
      <c r="M250" s="38" t="s">
        <v>84</v>
      </c>
      <c r="N250" s="38"/>
      <c r="O250" s="37">
        <v>180</v>
      </c>
      <c r="P250" s="4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372"/>
      <c r="R250" s="372"/>
      <c r="S250" s="372"/>
      <c r="T250" s="373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49" t="s">
        <v>357</v>
      </c>
      <c r="AG250" s="81"/>
      <c r="AJ250" s="87" t="s">
        <v>87</v>
      </c>
      <c r="AK250" s="87">
        <v>1</v>
      </c>
      <c r="BB250" s="250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377"/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8"/>
      <c r="P251" s="374" t="s">
        <v>40</v>
      </c>
      <c r="Q251" s="375"/>
      <c r="R251" s="375"/>
      <c r="S251" s="375"/>
      <c r="T251" s="375"/>
      <c r="U251" s="375"/>
      <c r="V251" s="376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377"/>
      <c r="B252" s="377"/>
      <c r="C252" s="377"/>
      <c r="D252" s="377"/>
      <c r="E252" s="377"/>
      <c r="F252" s="377"/>
      <c r="G252" s="377"/>
      <c r="H252" s="377"/>
      <c r="I252" s="377"/>
      <c r="J252" s="377"/>
      <c r="K252" s="377"/>
      <c r="L252" s="377"/>
      <c r="M252" s="377"/>
      <c r="N252" s="377"/>
      <c r="O252" s="378"/>
      <c r="P252" s="374" t="s">
        <v>40</v>
      </c>
      <c r="Q252" s="375"/>
      <c r="R252" s="375"/>
      <c r="S252" s="375"/>
      <c r="T252" s="375"/>
      <c r="U252" s="375"/>
      <c r="V252" s="376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27.75" customHeight="1" x14ac:dyDescent="0.2">
      <c r="A253" s="367" t="s">
        <v>358</v>
      </c>
      <c r="B253" s="367"/>
      <c r="C253" s="367"/>
      <c r="D253" s="367"/>
      <c r="E253" s="367"/>
      <c r="F253" s="367"/>
      <c r="G253" s="367"/>
      <c r="H253" s="367"/>
      <c r="I253" s="367"/>
      <c r="J253" s="367"/>
      <c r="K253" s="367"/>
      <c r="L253" s="367"/>
      <c r="M253" s="367"/>
      <c r="N253" s="367"/>
      <c r="O253" s="367"/>
      <c r="P253" s="367"/>
      <c r="Q253" s="367"/>
      <c r="R253" s="367"/>
      <c r="S253" s="367"/>
      <c r="T253" s="367"/>
      <c r="U253" s="367"/>
      <c r="V253" s="367"/>
      <c r="W253" s="367"/>
      <c r="X253" s="367"/>
      <c r="Y253" s="367"/>
      <c r="Z253" s="367"/>
      <c r="AA253" s="54"/>
      <c r="AB253" s="54"/>
      <c r="AC253" s="54"/>
    </row>
    <row r="254" spans="1:68" ht="16.5" customHeight="1" x14ac:dyDescent="0.25">
      <c r="A254" s="368" t="s">
        <v>359</v>
      </c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8"/>
      <c r="N254" s="368"/>
      <c r="O254" s="368"/>
      <c r="P254" s="368"/>
      <c r="Q254" s="368"/>
      <c r="R254" s="368"/>
      <c r="S254" s="368"/>
      <c r="T254" s="368"/>
      <c r="U254" s="368"/>
      <c r="V254" s="368"/>
      <c r="W254" s="368"/>
      <c r="X254" s="368"/>
      <c r="Y254" s="368"/>
      <c r="Z254" s="368"/>
      <c r="AA254" s="65"/>
      <c r="AB254" s="65"/>
      <c r="AC254" s="82"/>
    </row>
    <row r="255" spans="1:68" ht="14.25" customHeight="1" x14ac:dyDescent="0.25">
      <c r="A255" s="369" t="s">
        <v>360</v>
      </c>
      <c r="B255" s="369"/>
      <c r="C255" s="369"/>
      <c r="D255" s="369"/>
      <c r="E255" s="369"/>
      <c r="F255" s="369"/>
      <c r="G255" s="369"/>
      <c r="H255" s="369"/>
      <c r="I255" s="369"/>
      <c r="J255" s="369"/>
      <c r="K255" s="369"/>
      <c r="L255" s="369"/>
      <c r="M255" s="369"/>
      <c r="N255" s="369"/>
      <c r="O255" s="369"/>
      <c r="P255" s="369"/>
      <c r="Q255" s="369"/>
      <c r="R255" s="369"/>
      <c r="S255" s="369"/>
      <c r="T255" s="369"/>
      <c r="U255" s="369"/>
      <c r="V255" s="369"/>
      <c r="W255" s="369"/>
      <c r="X255" s="369"/>
      <c r="Y255" s="369"/>
      <c r="Z255" s="369"/>
      <c r="AA255" s="66"/>
      <c r="AB255" s="66"/>
      <c r="AC255" s="83"/>
    </row>
    <row r="256" spans="1:68" ht="27" customHeight="1" x14ac:dyDescent="0.25">
      <c r="A256" s="63" t="s">
        <v>361</v>
      </c>
      <c r="B256" s="63" t="s">
        <v>362</v>
      </c>
      <c r="C256" s="36">
        <v>4301133004</v>
      </c>
      <c r="D256" s="370">
        <v>4607111039774</v>
      </c>
      <c r="E256" s="370"/>
      <c r="F256" s="62">
        <v>0.25</v>
      </c>
      <c r="G256" s="37">
        <v>12</v>
      </c>
      <c r="H256" s="62">
        <v>3</v>
      </c>
      <c r="I256" s="62">
        <v>3.22</v>
      </c>
      <c r="J256" s="37">
        <v>70</v>
      </c>
      <c r="K256" s="37" t="s">
        <v>94</v>
      </c>
      <c r="L256" s="37" t="s">
        <v>86</v>
      </c>
      <c r="M256" s="38" t="s">
        <v>84</v>
      </c>
      <c r="N256" s="38"/>
      <c r="O256" s="37">
        <v>180</v>
      </c>
      <c r="P256" s="45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372"/>
      <c r="R256" s="372"/>
      <c r="S256" s="372"/>
      <c r="T256" s="373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IFERROR(IF(X256="","",X256*0.01788),"")</f>
        <v>0</v>
      </c>
      <c r="AA256" s="68" t="s">
        <v>46</v>
      </c>
      <c r="AB256" s="69" t="s">
        <v>46</v>
      </c>
      <c r="AC256" s="251" t="s">
        <v>363</v>
      </c>
      <c r="AG256" s="81"/>
      <c r="AJ256" s="87" t="s">
        <v>87</v>
      </c>
      <c r="AK256" s="87">
        <v>1</v>
      </c>
      <c r="BB256" s="252" t="s">
        <v>93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x14ac:dyDescent="0.2">
      <c r="A257" s="377"/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77"/>
      <c r="N257" s="377"/>
      <c r="O257" s="378"/>
      <c r="P257" s="374" t="s">
        <v>40</v>
      </c>
      <c r="Q257" s="375"/>
      <c r="R257" s="375"/>
      <c r="S257" s="375"/>
      <c r="T257" s="375"/>
      <c r="U257" s="375"/>
      <c r="V257" s="376"/>
      <c r="W257" s="42" t="s">
        <v>39</v>
      </c>
      <c r="X257" s="43">
        <f>IFERROR(SUM(X256:X256),"0")</f>
        <v>0</v>
      </c>
      <c r="Y257" s="43">
        <f>IFERROR(SUM(Y256:Y256),"0")</f>
        <v>0</v>
      </c>
      <c r="Z257" s="43">
        <f>IFERROR(IF(Z256="",0,Z256),"0")</f>
        <v>0</v>
      </c>
      <c r="AA257" s="67"/>
      <c r="AB257" s="67"/>
      <c r="AC257" s="67"/>
    </row>
    <row r="258" spans="1:68" x14ac:dyDescent="0.2">
      <c r="A258" s="377"/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8"/>
      <c r="P258" s="374" t="s">
        <v>40</v>
      </c>
      <c r="Q258" s="375"/>
      <c r="R258" s="375"/>
      <c r="S258" s="375"/>
      <c r="T258" s="375"/>
      <c r="U258" s="375"/>
      <c r="V258" s="376"/>
      <c r="W258" s="42" t="s">
        <v>0</v>
      </c>
      <c r="X258" s="43">
        <f>IFERROR(SUMPRODUCT(X256:X256*H256:H256),"0")</f>
        <v>0</v>
      </c>
      <c r="Y258" s="43">
        <f>IFERROR(SUMPRODUCT(Y256:Y256*H256:H256),"0")</f>
        <v>0</v>
      </c>
      <c r="Z258" s="42"/>
      <c r="AA258" s="67"/>
      <c r="AB258" s="67"/>
      <c r="AC258" s="67"/>
    </row>
    <row r="259" spans="1:68" ht="14.25" customHeight="1" x14ac:dyDescent="0.25">
      <c r="A259" s="369" t="s">
        <v>135</v>
      </c>
      <c r="B259" s="369"/>
      <c r="C259" s="369"/>
      <c r="D259" s="369"/>
      <c r="E259" s="369"/>
      <c r="F259" s="369"/>
      <c r="G259" s="369"/>
      <c r="H259" s="369"/>
      <c r="I259" s="369"/>
      <c r="J259" s="369"/>
      <c r="K259" s="369"/>
      <c r="L259" s="369"/>
      <c r="M259" s="369"/>
      <c r="N259" s="369"/>
      <c r="O259" s="369"/>
      <c r="P259" s="369"/>
      <c r="Q259" s="369"/>
      <c r="R259" s="369"/>
      <c r="S259" s="369"/>
      <c r="T259" s="369"/>
      <c r="U259" s="369"/>
      <c r="V259" s="369"/>
      <c r="W259" s="369"/>
      <c r="X259" s="369"/>
      <c r="Y259" s="369"/>
      <c r="Z259" s="369"/>
      <c r="AA259" s="66"/>
      <c r="AB259" s="66"/>
      <c r="AC259" s="83"/>
    </row>
    <row r="260" spans="1:68" ht="37.5" customHeight="1" x14ac:dyDescent="0.25">
      <c r="A260" s="63" t="s">
        <v>364</v>
      </c>
      <c r="B260" s="63" t="s">
        <v>365</v>
      </c>
      <c r="C260" s="36">
        <v>4301135400</v>
      </c>
      <c r="D260" s="370">
        <v>4607111039361</v>
      </c>
      <c r="E260" s="370"/>
      <c r="F260" s="62">
        <v>0.25</v>
      </c>
      <c r="G260" s="37">
        <v>12</v>
      </c>
      <c r="H260" s="62">
        <v>3</v>
      </c>
      <c r="I260" s="62">
        <v>3.7035999999999998</v>
      </c>
      <c r="J260" s="37">
        <v>70</v>
      </c>
      <c r="K260" s="37" t="s">
        <v>94</v>
      </c>
      <c r="L260" s="37" t="s">
        <v>86</v>
      </c>
      <c r="M260" s="38" t="s">
        <v>84</v>
      </c>
      <c r="N260" s="38"/>
      <c r="O260" s="37">
        <v>180</v>
      </c>
      <c r="P260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372"/>
      <c r="R260" s="372"/>
      <c r="S260" s="372"/>
      <c r="T260" s="373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IFERROR(IF(X260="","",X260*0.01788),"")</f>
        <v>0</v>
      </c>
      <c r="AA260" s="68" t="s">
        <v>46</v>
      </c>
      <c r="AB260" s="69" t="s">
        <v>46</v>
      </c>
      <c r="AC260" s="253" t="s">
        <v>363</v>
      </c>
      <c r="AG260" s="81"/>
      <c r="AJ260" s="87" t="s">
        <v>87</v>
      </c>
      <c r="AK260" s="87">
        <v>1</v>
      </c>
      <c r="BB260" s="254" t="s">
        <v>93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77"/>
      <c r="B261" s="377"/>
      <c r="C261" s="377"/>
      <c r="D261" s="377"/>
      <c r="E261" s="377"/>
      <c r="F261" s="377"/>
      <c r="G261" s="377"/>
      <c r="H261" s="377"/>
      <c r="I261" s="377"/>
      <c r="J261" s="377"/>
      <c r="K261" s="377"/>
      <c r="L261" s="377"/>
      <c r="M261" s="377"/>
      <c r="N261" s="377"/>
      <c r="O261" s="378"/>
      <c r="P261" s="374" t="s">
        <v>40</v>
      </c>
      <c r="Q261" s="375"/>
      <c r="R261" s="375"/>
      <c r="S261" s="375"/>
      <c r="T261" s="375"/>
      <c r="U261" s="375"/>
      <c r="V261" s="376"/>
      <c r="W261" s="42" t="s">
        <v>39</v>
      </c>
      <c r="X261" s="43">
        <f>IFERROR(SUM(X260:X260),"0")</f>
        <v>0</v>
      </c>
      <c r="Y261" s="43">
        <f>IFERROR(SUM(Y260:Y260),"0")</f>
        <v>0</v>
      </c>
      <c r="Z261" s="43">
        <f>IFERROR(IF(Z260="",0,Z260),"0")</f>
        <v>0</v>
      </c>
      <c r="AA261" s="67"/>
      <c r="AB261" s="67"/>
      <c r="AC261" s="67"/>
    </row>
    <row r="262" spans="1:68" x14ac:dyDescent="0.2">
      <c r="A262" s="377"/>
      <c r="B262" s="377"/>
      <c r="C262" s="377"/>
      <c r="D262" s="377"/>
      <c r="E262" s="377"/>
      <c r="F262" s="377"/>
      <c r="G262" s="377"/>
      <c r="H262" s="377"/>
      <c r="I262" s="377"/>
      <c r="J262" s="377"/>
      <c r="K262" s="377"/>
      <c r="L262" s="377"/>
      <c r="M262" s="377"/>
      <c r="N262" s="377"/>
      <c r="O262" s="378"/>
      <c r="P262" s="374" t="s">
        <v>40</v>
      </c>
      <c r="Q262" s="375"/>
      <c r="R262" s="375"/>
      <c r="S262" s="375"/>
      <c r="T262" s="375"/>
      <c r="U262" s="375"/>
      <c r="V262" s="376"/>
      <c r="W262" s="42" t="s">
        <v>0</v>
      </c>
      <c r="X262" s="43">
        <f>IFERROR(SUMPRODUCT(X260:X260*H260:H260),"0")</f>
        <v>0</v>
      </c>
      <c r="Y262" s="43">
        <f>IFERROR(SUMPRODUCT(Y260:Y260*H260:H260),"0")</f>
        <v>0</v>
      </c>
      <c r="Z262" s="42"/>
      <c r="AA262" s="67"/>
      <c r="AB262" s="67"/>
      <c r="AC262" s="67"/>
    </row>
    <row r="263" spans="1:68" ht="27.75" customHeight="1" x14ac:dyDescent="0.2">
      <c r="A263" s="367" t="s">
        <v>366</v>
      </c>
      <c r="B263" s="367"/>
      <c r="C263" s="367"/>
      <c r="D263" s="367"/>
      <c r="E263" s="367"/>
      <c r="F263" s="367"/>
      <c r="G263" s="367"/>
      <c r="H263" s="367"/>
      <c r="I263" s="367"/>
      <c r="J263" s="367"/>
      <c r="K263" s="367"/>
      <c r="L263" s="367"/>
      <c r="M263" s="367"/>
      <c r="N263" s="367"/>
      <c r="O263" s="367"/>
      <c r="P263" s="367"/>
      <c r="Q263" s="367"/>
      <c r="R263" s="367"/>
      <c r="S263" s="367"/>
      <c r="T263" s="367"/>
      <c r="U263" s="367"/>
      <c r="V263" s="367"/>
      <c r="W263" s="367"/>
      <c r="X263" s="367"/>
      <c r="Y263" s="367"/>
      <c r="Z263" s="367"/>
      <c r="AA263" s="54"/>
      <c r="AB263" s="54"/>
      <c r="AC263" s="54"/>
    </row>
    <row r="264" spans="1:68" ht="16.5" customHeight="1" x14ac:dyDescent="0.25">
      <c r="A264" s="368" t="s">
        <v>366</v>
      </c>
      <c r="B264" s="368"/>
      <c r="C264" s="368"/>
      <c r="D264" s="368"/>
      <c r="E264" s="368"/>
      <c r="F264" s="368"/>
      <c r="G264" s="368"/>
      <c r="H264" s="368"/>
      <c r="I264" s="368"/>
      <c r="J264" s="368"/>
      <c r="K264" s="368"/>
      <c r="L264" s="368"/>
      <c r="M264" s="368"/>
      <c r="N264" s="368"/>
      <c r="O264" s="368"/>
      <c r="P264" s="368"/>
      <c r="Q264" s="368"/>
      <c r="R264" s="368"/>
      <c r="S264" s="368"/>
      <c r="T264" s="368"/>
      <c r="U264" s="368"/>
      <c r="V264" s="368"/>
      <c r="W264" s="368"/>
      <c r="X264" s="368"/>
      <c r="Y264" s="368"/>
      <c r="Z264" s="368"/>
      <c r="AA264" s="65"/>
      <c r="AB264" s="65"/>
      <c r="AC264" s="82"/>
    </row>
    <row r="265" spans="1:68" ht="14.25" customHeight="1" x14ac:dyDescent="0.25">
      <c r="A265" s="369" t="s">
        <v>80</v>
      </c>
      <c r="B265" s="369"/>
      <c r="C265" s="369"/>
      <c r="D265" s="369"/>
      <c r="E265" s="369"/>
      <c r="F265" s="369"/>
      <c r="G265" s="369"/>
      <c r="H265" s="369"/>
      <c r="I265" s="369"/>
      <c r="J265" s="369"/>
      <c r="K265" s="369"/>
      <c r="L265" s="369"/>
      <c r="M265" s="369"/>
      <c r="N265" s="369"/>
      <c r="O265" s="369"/>
      <c r="P265" s="369"/>
      <c r="Q265" s="369"/>
      <c r="R265" s="369"/>
      <c r="S265" s="369"/>
      <c r="T265" s="369"/>
      <c r="U265" s="369"/>
      <c r="V265" s="369"/>
      <c r="W265" s="369"/>
      <c r="X265" s="369"/>
      <c r="Y265" s="369"/>
      <c r="Z265" s="369"/>
      <c r="AA265" s="66"/>
      <c r="AB265" s="66"/>
      <c r="AC265" s="83"/>
    </row>
    <row r="266" spans="1:68" ht="27" customHeight="1" x14ac:dyDescent="0.25">
      <c r="A266" s="63" t="s">
        <v>367</v>
      </c>
      <c r="B266" s="63" t="s">
        <v>368</v>
      </c>
      <c r="C266" s="36">
        <v>4301071014</v>
      </c>
      <c r="D266" s="370">
        <v>4640242181264</v>
      </c>
      <c r="E266" s="370"/>
      <c r="F266" s="62">
        <v>0.7</v>
      </c>
      <c r="G266" s="37">
        <v>10</v>
      </c>
      <c r="H266" s="62">
        <v>7</v>
      </c>
      <c r="I266" s="62">
        <v>7.28</v>
      </c>
      <c r="J266" s="37">
        <v>84</v>
      </c>
      <c r="K266" s="37" t="s">
        <v>85</v>
      </c>
      <c r="L266" s="37" t="s">
        <v>86</v>
      </c>
      <c r="M266" s="38" t="s">
        <v>84</v>
      </c>
      <c r="N266" s="38"/>
      <c r="O266" s="37">
        <v>180</v>
      </c>
      <c r="P266" s="461" t="s">
        <v>369</v>
      </c>
      <c r="Q266" s="372"/>
      <c r="R266" s="372"/>
      <c r="S266" s="372"/>
      <c r="T266" s="373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5" t="s">
        <v>370</v>
      </c>
      <c r="AG266" s="81"/>
      <c r="AJ266" s="87" t="s">
        <v>87</v>
      </c>
      <c r="AK266" s="87">
        <v>1</v>
      </c>
      <c r="BB266" s="256" t="s">
        <v>70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371</v>
      </c>
      <c r="B267" s="63" t="s">
        <v>372</v>
      </c>
      <c r="C267" s="36">
        <v>4301071021</v>
      </c>
      <c r="D267" s="370">
        <v>4640242181325</v>
      </c>
      <c r="E267" s="370"/>
      <c r="F267" s="62">
        <v>0.7</v>
      </c>
      <c r="G267" s="37">
        <v>10</v>
      </c>
      <c r="H267" s="62">
        <v>7</v>
      </c>
      <c r="I267" s="62">
        <v>7.28</v>
      </c>
      <c r="J267" s="37">
        <v>84</v>
      </c>
      <c r="K267" s="37" t="s">
        <v>85</v>
      </c>
      <c r="L267" s="37" t="s">
        <v>86</v>
      </c>
      <c r="M267" s="38" t="s">
        <v>84</v>
      </c>
      <c r="N267" s="38"/>
      <c r="O267" s="37">
        <v>180</v>
      </c>
      <c r="P267" s="462" t="s">
        <v>373</v>
      </c>
      <c r="Q267" s="372"/>
      <c r="R267" s="372"/>
      <c r="S267" s="372"/>
      <c r="T267" s="37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57" t="s">
        <v>370</v>
      </c>
      <c r="AG267" s="81"/>
      <c r="AJ267" s="87" t="s">
        <v>87</v>
      </c>
      <c r="AK267" s="87">
        <v>1</v>
      </c>
      <c r="BB267" s="258" t="s">
        <v>70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374</v>
      </c>
      <c r="B268" s="63" t="s">
        <v>375</v>
      </c>
      <c r="C268" s="36">
        <v>4301070993</v>
      </c>
      <c r="D268" s="370">
        <v>4640242180670</v>
      </c>
      <c r="E268" s="370"/>
      <c r="F268" s="62">
        <v>1</v>
      </c>
      <c r="G268" s="37">
        <v>6</v>
      </c>
      <c r="H268" s="62">
        <v>6</v>
      </c>
      <c r="I268" s="62">
        <v>6.23</v>
      </c>
      <c r="J268" s="37">
        <v>84</v>
      </c>
      <c r="K268" s="37" t="s">
        <v>85</v>
      </c>
      <c r="L268" s="37" t="s">
        <v>86</v>
      </c>
      <c r="M268" s="38" t="s">
        <v>84</v>
      </c>
      <c r="N268" s="38"/>
      <c r="O268" s="37">
        <v>180</v>
      </c>
      <c r="P268" s="463" t="s">
        <v>376</v>
      </c>
      <c r="Q268" s="372"/>
      <c r="R268" s="372"/>
      <c r="S268" s="372"/>
      <c r="T268" s="373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59" t="s">
        <v>377</v>
      </c>
      <c r="AG268" s="81"/>
      <c r="AJ268" s="87" t="s">
        <v>87</v>
      </c>
      <c r="AK268" s="87">
        <v>1</v>
      </c>
      <c r="BB268" s="260" t="s">
        <v>70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377"/>
      <c r="B269" s="377"/>
      <c r="C269" s="377"/>
      <c r="D269" s="377"/>
      <c r="E269" s="377"/>
      <c r="F269" s="377"/>
      <c r="G269" s="377"/>
      <c r="H269" s="377"/>
      <c r="I269" s="377"/>
      <c r="J269" s="377"/>
      <c r="K269" s="377"/>
      <c r="L269" s="377"/>
      <c r="M269" s="377"/>
      <c r="N269" s="377"/>
      <c r="O269" s="378"/>
      <c r="P269" s="374" t="s">
        <v>40</v>
      </c>
      <c r="Q269" s="375"/>
      <c r="R269" s="375"/>
      <c r="S269" s="375"/>
      <c r="T269" s="375"/>
      <c r="U269" s="375"/>
      <c r="V269" s="376"/>
      <c r="W269" s="42" t="s">
        <v>39</v>
      </c>
      <c r="X269" s="43">
        <f>IFERROR(SUM(X266:X268),"0")</f>
        <v>0</v>
      </c>
      <c r="Y269" s="43">
        <f>IFERROR(SUM(Y266:Y268),"0")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377"/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8"/>
      <c r="P270" s="374" t="s">
        <v>40</v>
      </c>
      <c r="Q270" s="375"/>
      <c r="R270" s="375"/>
      <c r="S270" s="375"/>
      <c r="T270" s="375"/>
      <c r="U270" s="375"/>
      <c r="V270" s="376"/>
      <c r="W270" s="42" t="s">
        <v>0</v>
      </c>
      <c r="X270" s="43">
        <f>IFERROR(SUMPRODUCT(X266:X268*H266:H268),"0")</f>
        <v>0</v>
      </c>
      <c r="Y270" s="43">
        <f>IFERROR(SUMPRODUCT(Y266:Y268*H266:H268),"0")</f>
        <v>0</v>
      </c>
      <c r="Z270" s="42"/>
      <c r="AA270" s="67"/>
      <c r="AB270" s="67"/>
      <c r="AC270" s="67"/>
    </row>
    <row r="271" spans="1:68" ht="14.25" customHeight="1" x14ac:dyDescent="0.25">
      <c r="A271" s="369" t="s">
        <v>89</v>
      </c>
      <c r="B271" s="369"/>
      <c r="C271" s="369"/>
      <c r="D271" s="369"/>
      <c r="E271" s="369"/>
      <c r="F271" s="369"/>
      <c r="G271" s="369"/>
      <c r="H271" s="369"/>
      <c r="I271" s="369"/>
      <c r="J271" s="369"/>
      <c r="K271" s="369"/>
      <c r="L271" s="369"/>
      <c r="M271" s="369"/>
      <c r="N271" s="369"/>
      <c r="O271" s="369"/>
      <c r="P271" s="369"/>
      <c r="Q271" s="369"/>
      <c r="R271" s="369"/>
      <c r="S271" s="369"/>
      <c r="T271" s="369"/>
      <c r="U271" s="369"/>
      <c r="V271" s="369"/>
      <c r="W271" s="369"/>
      <c r="X271" s="369"/>
      <c r="Y271" s="369"/>
      <c r="Z271" s="369"/>
      <c r="AA271" s="66"/>
      <c r="AB271" s="66"/>
      <c r="AC271" s="83"/>
    </row>
    <row r="272" spans="1:68" ht="27" customHeight="1" x14ac:dyDescent="0.25">
      <c r="A272" s="63" t="s">
        <v>378</v>
      </c>
      <c r="B272" s="63" t="s">
        <v>379</v>
      </c>
      <c r="C272" s="36">
        <v>4301132080</v>
      </c>
      <c r="D272" s="370">
        <v>4640242180397</v>
      </c>
      <c r="E272" s="370"/>
      <c r="F272" s="62">
        <v>1</v>
      </c>
      <c r="G272" s="37">
        <v>6</v>
      </c>
      <c r="H272" s="62">
        <v>6</v>
      </c>
      <c r="I272" s="62">
        <v>6.26</v>
      </c>
      <c r="J272" s="37">
        <v>84</v>
      </c>
      <c r="K272" s="37" t="s">
        <v>85</v>
      </c>
      <c r="L272" s="37" t="s">
        <v>86</v>
      </c>
      <c r="M272" s="38" t="s">
        <v>84</v>
      </c>
      <c r="N272" s="38"/>
      <c r="O272" s="37">
        <v>180</v>
      </c>
      <c r="P272" s="46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372"/>
      <c r="R272" s="372"/>
      <c r="S272" s="372"/>
      <c r="T272" s="373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IFERROR(IF(X272="","",X272*0.0155),"")</f>
        <v>0</v>
      </c>
      <c r="AA272" s="68" t="s">
        <v>46</v>
      </c>
      <c r="AB272" s="69" t="s">
        <v>46</v>
      </c>
      <c r="AC272" s="261" t="s">
        <v>380</v>
      </c>
      <c r="AG272" s="81"/>
      <c r="AJ272" s="87" t="s">
        <v>87</v>
      </c>
      <c r="AK272" s="87">
        <v>1</v>
      </c>
      <c r="BB272" s="262" t="s">
        <v>93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x14ac:dyDescent="0.2">
      <c r="A273" s="377"/>
      <c r="B273" s="377"/>
      <c r="C273" s="377"/>
      <c r="D273" s="377"/>
      <c r="E273" s="377"/>
      <c r="F273" s="377"/>
      <c r="G273" s="377"/>
      <c r="H273" s="377"/>
      <c r="I273" s="377"/>
      <c r="J273" s="377"/>
      <c r="K273" s="377"/>
      <c r="L273" s="377"/>
      <c r="M273" s="377"/>
      <c r="N273" s="377"/>
      <c r="O273" s="378"/>
      <c r="P273" s="374" t="s">
        <v>40</v>
      </c>
      <c r="Q273" s="375"/>
      <c r="R273" s="375"/>
      <c r="S273" s="375"/>
      <c r="T273" s="375"/>
      <c r="U273" s="375"/>
      <c r="V273" s="376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377"/>
      <c r="B274" s="377"/>
      <c r="C274" s="377"/>
      <c r="D274" s="377"/>
      <c r="E274" s="377"/>
      <c r="F274" s="377"/>
      <c r="G274" s="377"/>
      <c r="H274" s="377"/>
      <c r="I274" s="377"/>
      <c r="J274" s="377"/>
      <c r="K274" s="377"/>
      <c r="L274" s="377"/>
      <c r="M274" s="377"/>
      <c r="N274" s="377"/>
      <c r="O274" s="378"/>
      <c r="P274" s="374" t="s">
        <v>40</v>
      </c>
      <c r="Q274" s="375"/>
      <c r="R274" s="375"/>
      <c r="S274" s="375"/>
      <c r="T274" s="375"/>
      <c r="U274" s="375"/>
      <c r="V274" s="376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14.25" customHeight="1" x14ac:dyDescent="0.25">
      <c r="A275" s="369" t="s">
        <v>129</v>
      </c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369"/>
      <c r="Z275" s="369"/>
      <c r="AA275" s="66"/>
      <c r="AB275" s="66"/>
      <c r="AC275" s="83"/>
    </row>
    <row r="276" spans="1:68" ht="27" customHeight="1" x14ac:dyDescent="0.25">
      <c r="A276" s="63" t="s">
        <v>381</v>
      </c>
      <c r="B276" s="63" t="s">
        <v>382</v>
      </c>
      <c r="C276" s="36">
        <v>4301136051</v>
      </c>
      <c r="D276" s="370">
        <v>4640242180304</v>
      </c>
      <c r="E276" s="370"/>
      <c r="F276" s="62">
        <v>2.7</v>
      </c>
      <c r="G276" s="37">
        <v>1</v>
      </c>
      <c r="H276" s="62">
        <v>2.7</v>
      </c>
      <c r="I276" s="62">
        <v>2.8906000000000001</v>
      </c>
      <c r="J276" s="37">
        <v>126</v>
      </c>
      <c r="K276" s="37" t="s">
        <v>94</v>
      </c>
      <c r="L276" s="37" t="s">
        <v>86</v>
      </c>
      <c r="M276" s="38" t="s">
        <v>84</v>
      </c>
      <c r="N276" s="38"/>
      <c r="O276" s="37">
        <v>180</v>
      </c>
      <c r="P276" s="465" t="s">
        <v>383</v>
      </c>
      <c r="Q276" s="372"/>
      <c r="R276" s="372"/>
      <c r="S276" s="372"/>
      <c r="T276" s="373"/>
      <c r="U276" s="39" t="s">
        <v>46</v>
      </c>
      <c r="V276" s="39" t="s">
        <v>46</v>
      </c>
      <c r="W276" s="40" t="s">
        <v>39</v>
      </c>
      <c r="X276" s="58">
        <v>0</v>
      </c>
      <c r="Y276" s="55">
        <f>IFERROR(IF(X276="","",X276),"")</f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63" t="s">
        <v>384</v>
      </c>
      <c r="AG276" s="81"/>
      <c r="AJ276" s="87" t="s">
        <v>87</v>
      </c>
      <c r="AK276" s="87">
        <v>1</v>
      </c>
      <c r="BB276" s="264" t="s">
        <v>93</v>
      </c>
      <c r="BM276" s="81">
        <f>IFERROR(X276*I276,"0")</f>
        <v>0</v>
      </c>
      <c r="BN276" s="81">
        <f>IFERROR(Y276*I276,"0")</f>
        <v>0</v>
      </c>
      <c r="BO276" s="81">
        <f>IFERROR(X276/J276,"0")</f>
        <v>0</v>
      </c>
      <c r="BP276" s="81">
        <f>IFERROR(Y276/J276,"0")</f>
        <v>0</v>
      </c>
    </row>
    <row r="277" spans="1:68" ht="27" customHeight="1" x14ac:dyDescent="0.25">
      <c r="A277" s="63" t="s">
        <v>385</v>
      </c>
      <c r="B277" s="63" t="s">
        <v>386</v>
      </c>
      <c r="C277" s="36">
        <v>4301136052</v>
      </c>
      <c r="D277" s="370">
        <v>4640242180410</v>
      </c>
      <c r="E277" s="370"/>
      <c r="F277" s="62">
        <v>2.2400000000000002</v>
      </c>
      <c r="G277" s="37">
        <v>1</v>
      </c>
      <c r="H277" s="62">
        <v>2.2400000000000002</v>
      </c>
      <c r="I277" s="62">
        <v>2.4319999999999999</v>
      </c>
      <c r="J277" s="37">
        <v>126</v>
      </c>
      <c r="K277" s="37" t="s">
        <v>94</v>
      </c>
      <c r="L277" s="37" t="s">
        <v>86</v>
      </c>
      <c r="M277" s="38" t="s">
        <v>84</v>
      </c>
      <c r="N277" s="38"/>
      <c r="O277" s="37">
        <v>180</v>
      </c>
      <c r="P277" s="46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72"/>
      <c r="R277" s="372"/>
      <c r="S277" s="372"/>
      <c r="T277" s="373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IFERROR(IF(X277="","",X277*0.00936),"")</f>
        <v>0</v>
      </c>
      <c r="AA277" s="68" t="s">
        <v>46</v>
      </c>
      <c r="AB277" s="69" t="s">
        <v>46</v>
      </c>
      <c r="AC277" s="265" t="s">
        <v>384</v>
      </c>
      <c r="AG277" s="81"/>
      <c r="AJ277" s="87" t="s">
        <v>87</v>
      </c>
      <c r="AK277" s="87">
        <v>1</v>
      </c>
      <c r="BB277" s="266" t="s">
        <v>93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377"/>
      <c r="B278" s="377"/>
      <c r="C278" s="377"/>
      <c r="D278" s="377"/>
      <c r="E278" s="377"/>
      <c r="F278" s="377"/>
      <c r="G278" s="377"/>
      <c r="H278" s="377"/>
      <c r="I278" s="377"/>
      <c r="J278" s="377"/>
      <c r="K278" s="377"/>
      <c r="L278" s="377"/>
      <c r="M278" s="377"/>
      <c r="N278" s="377"/>
      <c r="O278" s="378"/>
      <c r="P278" s="374" t="s">
        <v>40</v>
      </c>
      <c r="Q278" s="375"/>
      <c r="R278" s="375"/>
      <c r="S278" s="375"/>
      <c r="T278" s="375"/>
      <c r="U278" s="375"/>
      <c r="V278" s="376"/>
      <c r="W278" s="42" t="s">
        <v>39</v>
      </c>
      <c r="X278" s="43">
        <f>IFERROR(SUM(X276:X277),"0")</f>
        <v>0</v>
      </c>
      <c r="Y278" s="43">
        <f>IFERROR(SUM(Y276:Y277),"0")</f>
        <v>0</v>
      </c>
      <c r="Z278" s="43">
        <f>IFERROR(IF(Z276="",0,Z276),"0")+IFERROR(IF(Z277="",0,Z277),"0")</f>
        <v>0</v>
      </c>
      <c r="AA278" s="67"/>
      <c r="AB278" s="67"/>
      <c r="AC278" s="67"/>
    </row>
    <row r="279" spans="1:68" x14ac:dyDescent="0.2">
      <c r="A279" s="377"/>
      <c r="B279" s="377"/>
      <c r="C279" s="377"/>
      <c r="D279" s="377"/>
      <c r="E279" s="377"/>
      <c r="F279" s="377"/>
      <c r="G279" s="377"/>
      <c r="H279" s="377"/>
      <c r="I279" s="377"/>
      <c r="J279" s="377"/>
      <c r="K279" s="377"/>
      <c r="L279" s="377"/>
      <c r="M279" s="377"/>
      <c r="N279" s="377"/>
      <c r="O279" s="378"/>
      <c r="P279" s="374" t="s">
        <v>40</v>
      </c>
      <c r="Q279" s="375"/>
      <c r="R279" s="375"/>
      <c r="S279" s="375"/>
      <c r="T279" s="375"/>
      <c r="U279" s="375"/>
      <c r="V279" s="376"/>
      <c r="W279" s="42" t="s">
        <v>0</v>
      </c>
      <c r="X279" s="43">
        <f>IFERROR(SUMPRODUCT(X276:X277*H276:H277),"0")</f>
        <v>0</v>
      </c>
      <c r="Y279" s="43">
        <f>IFERROR(SUMPRODUCT(Y276:Y277*H276:H277),"0")</f>
        <v>0</v>
      </c>
      <c r="Z279" s="42"/>
      <c r="AA279" s="67"/>
      <c r="AB279" s="67"/>
      <c r="AC279" s="67"/>
    </row>
    <row r="280" spans="1:68" ht="14.25" customHeight="1" x14ac:dyDescent="0.25">
      <c r="A280" s="369" t="s">
        <v>135</v>
      </c>
      <c r="B280" s="369"/>
      <c r="C280" s="369"/>
      <c r="D280" s="369"/>
      <c r="E280" s="369"/>
      <c r="F280" s="369"/>
      <c r="G280" s="369"/>
      <c r="H280" s="369"/>
      <c r="I280" s="369"/>
      <c r="J280" s="369"/>
      <c r="K280" s="369"/>
      <c r="L280" s="369"/>
      <c r="M280" s="369"/>
      <c r="N280" s="369"/>
      <c r="O280" s="369"/>
      <c r="P280" s="369"/>
      <c r="Q280" s="369"/>
      <c r="R280" s="369"/>
      <c r="S280" s="369"/>
      <c r="T280" s="369"/>
      <c r="U280" s="369"/>
      <c r="V280" s="369"/>
      <c r="W280" s="369"/>
      <c r="X280" s="369"/>
      <c r="Y280" s="369"/>
      <c r="Z280" s="369"/>
      <c r="AA280" s="66"/>
      <c r="AB280" s="66"/>
      <c r="AC280" s="83"/>
    </row>
    <row r="281" spans="1:68" ht="37.5" customHeight="1" x14ac:dyDescent="0.25">
      <c r="A281" s="63" t="s">
        <v>387</v>
      </c>
      <c r="B281" s="63" t="s">
        <v>388</v>
      </c>
      <c r="C281" s="36">
        <v>4301135504</v>
      </c>
      <c r="D281" s="370">
        <v>4640242181554</v>
      </c>
      <c r="E281" s="370"/>
      <c r="F281" s="62">
        <v>3</v>
      </c>
      <c r="G281" s="37">
        <v>1</v>
      </c>
      <c r="H281" s="62">
        <v>3</v>
      </c>
      <c r="I281" s="62">
        <v>3.1920000000000002</v>
      </c>
      <c r="J281" s="37">
        <v>126</v>
      </c>
      <c r="K281" s="37" t="s">
        <v>94</v>
      </c>
      <c r="L281" s="37" t="s">
        <v>86</v>
      </c>
      <c r="M281" s="38" t="s">
        <v>84</v>
      </c>
      <c r="N281" s="38"/>
      <c r="O281" s="37">
        <v>180</v>
      </c>
      <c r="P281" s="467" t="s">
        <v>389</v>
      </c>
      <c r="Q281" s="372"/>
      <c r="R281" s="372"/>
      <c r="S281" s="372"/>
      <c r="T281" s="373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ref="Y281:Y296" si="12">IFERROR(IF(X281="","",X281),"")</f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67" t="s">
        <v>390</v>
      </c>
      <c r="AG281" s="81"/>
      <c r="AJ281" s="87" t="s">
        <v>87</v>
      </c>
      <c r="AK281" s="87">
        <v>1</v>
      </c>
      <c r="BB281" s="268" t="s">
        <v>93</v>
      </c>
      <c r="BM281" s="81">
        <f t="shared" ref="BM281:BM296" si="13">IFERROR(X281*I281,"0")</f>
        <v>0</v>
      </c>
      <c r="BN281" s="81">
        <f t="shared" ref="BN281:BN296" si="14">IFERROR(Y281*I281,"0")</f>
        <v>0</v>
      </c>
      <c r="BO281" s="81">
        <f t="shared" ref="BO281:BO296" si="15">IFERROR(X281/J281,"0")</f>
        <v>0</v>
      </c>
      <c r="BP281" s="81">
        <f t="shared" ref="BP281:BP296" si="16">IFERROR(Y281/J281,"0")</f>
        <v>0</v>
      </c>
    </row>
    <row r="282" spans="1:68" ht="27" customHeight="1" x14ac:dyDescent="0.25">
      <c r="A282" s="63" t="s">
        <v>391</v>
      </c>
      <c r="B282" s="63" t="s">
        <v>392</v>
      </c>
      <c r="C282" s="36">
        <v>4301135518</v>
      </c>
      <c r="D282" s="370">
        <v>4640242181561</v>
      </c>
      <c r="E282" s="370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94</v>
      </c>
      <c r="L282" s="37" t="s">
        <v>86</v>
      </c>
      <c r="M282" s="38" t="s">
        <v>84</v>
      </c>
      <c r="N282" s="38"/>
      <c r="O282" s="37">
        <v>180</v>
      </c>
      <c r="P282" s="468" t="s">
        <v>393</v>
      </c>
      <c r="Q282" s="372"/>
      <c r="R282" s="372"/>
      <c r="S282" s="372"/>
      <c r="T282" s="37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69" t="s">
        <v>394</v>
      </c>
      <c r="AG282" s="81"/>
      <c r="AJ282" s="87" t="s">
        <v>87</v>
      </c>
      <c r="AK282" s="87">
        <v>1</v>
      </c>
      <c r="BB282" s="270" t="s">
        <v>93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27" customHeight="1" x14ac:dyDescent="0.25">
      <c r="A283" s="63" t="s">
        <v>395</v>
      </c>
      <c r="B283" s="63" t="s">
        <v>396</v>
      </c>
      <c r="C283" s="36">
        <v>4301135374</v>
      </c>
      <c r="D283" s="370">
        <v>4640242181424</v>
      </c>
      <c r="E283" s="370"/>
      <c r="F283" s="62">
        <v>5.5</v>
      </c>
      <c r="G283" s="37">
        <v>1</v>
      </c>
      <c r="H283" s="62">
        <v>5.5</v>
      </c>
      <c r="I283" s="62">
        <v>5.7350000000000003</v>
      </c>
      <c r="J283" s="37">
        <v>84</v>
      </c>
      <c r="K283" s="37" t="s">
        <v>85</v>
      </c>
      <c r="L283" s="37" t="s">
        <v>86</v>
      </c>
      <c r="M283" s="38" t="s">
        <v>84</v>
      </c>
      <c r="N283" s="38"/>
      <c r="O283" s="37">
        <v>180</v>
      </c>
      <c r="P283" s="46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72"/>
      <c r="R283" s="372"/>
      <c r="S283" s="372"/>
      <c r="T283" s="37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71" t="s">
        <v>390</v>
      </c>
      <c r="AG283" s="81"/>
      <c r="AJ283" s="87" t="s">
        <v>87</v>
      </c>
      <c r="AK283" s="87">
        <v>1</v>
      </c>
      <c r="BB283" s="272" t="s">
        <v>93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37.5" customHeight="1" x14ac:dyDescent="0.25">
      <c r="A284" s="63" t="s">
        <v>397</v>
      </c>
      <c r="B284" s="63" t="s">
        <v>398</v>
      </c>
      <c r="C284" s="36">
        <v>4301135552</v>
      </c>
      <c r="D284" s="370">
        <v>4640242181431</v>
      </c>
      <c r="E284" s="370"/>
      <c r="F284" s="62">
        <v>3.5</v>
      </c>
      <c r="G284" s="37">
        <v>1</v>
      </c>
      <c r="H284" s="62">
        <v>3.5</v>
      </c>
      <c r="I284" s="62">
        <v>3.6920000000000002</v>
      </c>
      <c r="J284" s="37">
        <v>126</v>
      </c>
      <c r="K284" s="37" t="s">
        <v>94</v>
      </c>
      <c r="L284" s="37" t="s">
        <v>86</v>
      </c>
      <c r="M284" s="38" t="s">
        <v>84</v>
      </c>
      <c r="N284" s="38"/>
      <c r="O284" s="37">
        <v>180</v>
      </c>
      <c r="P284" s="470" t="s">
        <v>399</v>
      </c>
      <c r="Q284" s="372"/>
      <c r="R284" s="372"/>
      <c r="S284" s="372"/>
      <c r="T284" s="37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 t="shared" ref="Z284:Z290" si="17">IFERROR(IF(X284="","",X284*0.00936),"")</f>
        <v>0</v>
      </c>
      <c r="AA284" s="68" t="s">
        <v>46</v>
      </c>
      <c r="AB284" s="69" t="s">
        <v>46</v>
      </c>
      <c r="AC284" s="273" t="s">
        <v>400</v>
      </c>
      <c r="AG284" s="81"/>
      <c r="AJ284" s="87" t="s">
        <v>87</v>
      </c>
      <c r="AK284" s="87">
        <v>1</v>
      </c>
      <c r="BB284" s="274" t="s">
        <v>93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27" customHeight="1" x14ac:dyDescent="0.25">
      <c r="A285" s="63" t="s">
        <v>401</v>
      </c>
      <c r="B285" s="63" t="s">
        <v>402</v>
      </c>
      <c r="C285" s="36">
        <v>4301135405</v>
      </c>
      <c r="D285" s="370">
        <v>4640242181523</v>
      </c>
      <c r="E285" s="370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94</v>
      </c>
      <c r="L285" s="37" t="s">
        <v>86</v>
      </c>
      <c r="M285" s="38" t="s">
        <v>84</v>
      </c>
      <c r="N285" s="38"/>
      <c r="O285" s="37">
        <v>180</v>
      </c>
      <c r="P285" s="47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72"/>
      <c r="R285" s="372"/>
      <c r="S285" s="372"/>
      <c r="T285" s="373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2"/>
        <v>0</v>
      </c>
      <c r="Z285" s="41">
        <f t="shared" si="17"/>
        <v>0</v>
      </c>
      <c r="AA285" s="68" t="s">
        <v>46</v>
      </c>
      <c r="AB285" s="69" t="s">
        <v>46</v>
      </c>
      <c r="AC285" s="275" t="s">
        <v>394</v>
      </c>
      <c r="AG285" s="81"/>
      <c r="AJ285" s="87" t="s">
        <v>87</v>
      </c>
      <c r="AK285" s="87">
        <v>1</v>
      </c>
      <c r="BB285" s="276" t="s">
        <v>93</v>
      </c>
      <c r="BM285" s="81">
        <f t="shared" si="13"/>
        <v>0</v>
      </c>
      <c r="BN285" s="81">
        <f t="shared" si="14"/>
        <v>0</v>
      </c>
      <c r="BO285" s="81">
        <f t="shared" si="15"/>
        <v>0</v>
      </c>
      <c r="BP285" s="81">
        <f t="shared" si="16"/>
        <v>0</v>
      </c>
    </row>
    <row r="286" spans="1:68" ht="27" customHeight="1" x14ac:dyDescent="0.25">
      <c r="A286" s="63" t="s">
        <v>403</v>
      </c>
      <c r="B286" s="63" t="s">
        <v>404</v>
      </c>
      <c r="C286" s="36">
        <v>4301135375</v>
      </c>
      <c r="D286" s="370">
        <v>4640242181486</v>
      </c>
      <c r="E286" s="370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94</v>
      </c>
      <c r="L286" s="37" t="s">
        <v>86</v>
      </c>
      <c r="M286" s="38" t="s">
        <v>84</v>
      </c>
      <c r="N286" s="38"/>
      <c r="O286" s="37">
        <v>180</v>
      </c>
      <c r="P286" s="47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372"/>
      <c r="R286" s="372"/>
      <c r="S286" s="372"/>
      <c r="T286" s="373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2"/>
        <v>0</v>
      </c>
      <c r="Z286" s="41">
        <f t="shared" si="17"/>
        <v>0</v>
      </c>
      <c r="AA286" s="68" t="s">
        <v>46</v>
      </c>
      <c r="AB286" s="69" t="s">
        <v>46</v>
      </c>
      <c r="AC286" s="277" t="s">
        <v>390</v>
      </c>
      <c r="AG286" s="81"/>
      <c r="AJ286" s="87" t="s">
        <v>87</v>
      </c>
      <c r="AK286" s="87">
        <v>1</v>
      </c>
      <c r="BB286" s="278" t="s">
        <v>93</v>
      </c>
      <c r="BM286" s="81">
        <f t="shared" si="13"/>
        <v>0</v>
      </c>
      <c r="BN286" s="81">
        <f t="shared" si="14"/>
        <v>0</v>
      </c>
      <c r="BO286" s="81">
        <f t="shared" si="15"/>
        <v>0</v>
      </c>
      <c r="BP286" s="81">
        <f t="shared" si="16"/>
        <v>0</v>
      </c>
    </row>
    <row r="287" spans="1:68" ht="37.5" customHeight="1" x14ac:dyDescent="0.25">
      <c r="A287" s="63" t="s">
        <v>405</v>
      </c>
      <c r="B287" s="63" t="s">
        <v>406</v>
      </c>
      <c r="C287" s="36">
        <v>4301135402</v>
      </c>
      <c r="D287" s="370">
        <v>4640242181493</v>
      </c>
      <c r="E287" s="370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94</v>
      </c>
      <c r="L287" s="37" t="s">
        <v>86</v>
      </c>
      <c r="M287" s="38" t="s">
        <v>84</v>
      </c>
      <c r="N287" s="38"/>
      <c r="O287" s="37">
        <v>180</v>
      </c>
      <c r="P287" s="473" t="s">
        <v>407</v>
      </c>
      <c r="Q287" s="372"/>
      <c r="R287" s="372"/>
      <c r="S287" s="372"/>
      <c r="T287" s="373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2"/>
        <v>0</v>
      </c>
      <c r="Z287" s="41">
        <f t="shared" si="17"/>
        <v>0</v>
      </c>
      <c r="AA287" s="68" t="s">
        <v>46</v>
      </c>
      <c r="AB287" s="69" t="s">
        <v>46</v>
      </c>
      <c r="AC287" s="279" t="s">
        <v>390</v>
      </c>
      <c r="AG287" s="81"/>
      <c r="AJ287" s="87" t="s">
        <v>87</v>
      </c>
      <c r="AK287" s="87">
        <v>1</v>
      </c>
      <c r="BB287" s="280" t="s">
        <v>93</v>
      </c>
      <c r="BM287" s="81">
        <f t="shared" si="13"/>
        <v>0</v>
      </c>
      <c r="BN287" s="81">
        <f t="shared" si="14"/>
        <v>0</v>
      </c>
      <c r="BO287" s="81">
        <f t="shared" si="15"/>
        <v>0</v>
      </c>
      <c r="BP287" s="81">
        <f t="shared" si="16"/>
        <v>0</v>
      </c>
    </row>
    <row r="288" spans="1:68" ht="37.5" customHeight="1" x14ac:dyDescent="0.25">
      <c r="A288" s="63" t="s">
        <v>408</v>
      </c>
      <c r="B288" s="63" t="s">
        <v>409</v>
      </c>
      <c r="C288" s="36">
        <v>4301135403</v>
      </c>
      <c r="D288" s="370">
        <v>4640242181509</v>
      </c>
      <c r="E288" s="370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94</v>
      </c>
      <c r="L288" s="37" t="s">
        <v>86</v>
      </c>
      <c r="M288" s="38" t="s">
        <v>84</v>
      </c>
      <c r="N288" s="38"/>
      <c r="O288" s="37">
        <v>180</v>
      </c>
      <c r="P288" s="4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372"/>
      <c r="R288" s="372"/>
      <c r="S288" s="372"/>
      <c r="T288" s="373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2"/>
        <v>0</v>
      </c>
      <c r="Z288" s="41">
        <f t="shared" si="17"/>
        <v>0</v>
      </c>
      <c r="AA288" s="68" t="s">
        <v>46</v>
      </c>
      <c r="AB288" s="69" t="s">
        <v>46</v>
      </c>
      <c r="AC288" s="281" t="s">
        <v>390</v>
      </c>
      <c r="AG288" s="81"/>
      <c r="AJ288" s="87" t="s">
        <v>87</v>
      </c>
      <c r="AK288" s="87">
        <v>1</v>
      </c>
      <c r="BB288" s="282" t="s">
        <v>93</v>
      </c>
      <c r="BM288" s="81">
        <f t="shared" si="13"/>
        <v>0</v>
      </c>
      <c r="BN288" s="81">
        <f t="shared" si="14"/>
        <v>0</v>
      </c>
      <c r="BO288" s="81">
        <f t="shared" si="15"/>
        <v>0</v>
      </c>
      <c r="BP288" s="81">
        <f t="shared" si="16"/>
        <v>0</v>
      </c>
    </row>
    <row r="289" spans="1:68" ht="27" customHeight="1" x14ac:dyDescent="0.25">
      <c r="A289" s="63" t="s">
        <v>410</v>
      </c>
      <c r="B289" s="63" t="s">
        <v>411</v>
      </c>
      <c r="C289" s="36">
        <v>4301135304</v>
      </c>
      <c r="D289" s="370">
        <v>4640242181240</v>
      </c>
      <c r="E289" s="370"/>
      <c r="F289" s="62">
        <v>0.3</v>
      </c>
      <c r="G289" s="37">
        <v>9</v>
      </c>
      <c r="H289" s="62">
        <v>2.7</v>
      </c>
      <c r="I289" s="62">
        <v>2.88</v>
      </c>
      <c r="J289" s="37">
        <v>126</v>
      </c>
      <c r="K289" s="37" t="s">
        <v>94</v>
      </c>
      <c r="L289" s="37" t="s">
        <v>86</v>
      </c>
      <c r="M289" s="38" t="s">
        <v>84</v>
      </c>
      <c r="N289" s="38"/>
      <c r="O289" s="37">
        <v>180</v>
      </c>
      <c r="P289" s="475" t="s">
        <v>412</v>
      </c>
      <c r="Q289" s="372"/>
      <c r="R289" s="372"/>
      <c r="S289" s="372"/>
      <c r="T289" s="373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2"/>
        <v>0</v>
      </c>
      <c r="Z289" s="41">
        <f t="shared" si="17"/>
        <v>0</v>
      </c>
      <c r="AA289" s="68" t="s">
        <v>46</v>
      </c>
      <c r="AB289" s="69" t="s">
        <v>46</v>
      </c>
      <c r="AC289" s="283" t="s">
        <v>390</v>
      </c>
      <c r="AG289" s="81"/>
      <c r="AJ289" s="87" t="s">
        <v>87</v>
      </c>
      <c r="AK289" s="87">
        <v>1</v>
      </c>
      <c r="BB289" s="284" t="s">
        <v>93</v>
      </c>
      <c r="BM289" s="81">
        <f t="shared" si="13"/>
        <v>0</v>
      </c>
      <c r="BN289" s="81">
        <f t="shared" si="14"/>
        <v>0</v>
      </c>
      <c r="BO289" s="81">
        <f t="shared" si="15"/>
        <v>0</v>
      </c>
      <c r="BP289" s="81">
        <f t="shared" si="16"/>
        <v>0</v>
      </c>
    </row>
    <row r="290" spans="1:68" ht="27" customHeight="1" x14ac:dyDescent="0.25">
      <c r="A290" s="63" t="s">
        <v>413</v>
      </c>
      <c r="B290" s="63" t="s">
        <v>414</v>
      </c>
      <c r="C290" s="36">
        <v>4301135610</v>
      </c>
      <c r="D290" s="370">
        <v>4640242181318</v>
      </c>
      <c r="E290" s="370"/>
      <c r="F290" s="62">
        <v>0.3</v>
      </c>
      <c r="G290" s="37">
        <v>9</v>
      </c>
      <c r="H290" s="62">
        <v>2.7</v>
      </c>
      <c r="I290" s="62">
        <v>2.988</v>
      </c>
      <c r="J290" s="37">
        <v>126</v>
      </c>
      <c r="K290" s="37" t="s">
        <v>94</v>
      </c>
      <c r="L290" s="37" t="s">
        <v>86</v>
      </c>
      <c r="M290" s="38" t="s">
        <v>84</v>
      </c>
      <c r="N290" s="38"/>
      <c r="O290" s="37">
        <v>180</v>
      </c>
      <c r="P290" s="476" t="s">
        <v>415</v>
      </c>
      <c r="Q290" s="372"/>
      <c r="R290" s="372"/>
      <c r="S290" s="372"/>
      <c r="T290" s="373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2"/>
        <v>0</v>
      </c>
      <c r="Z290" s="41">
        <f t="shared" si="17"/>
        <v>0</v>
      </c>
      <c r="AA290" s="68" t="s">
        <v>46</v>
      </c>
      <c r="AB290" s="69" t="s">
        <v>46</v>
      </c>
      <c r="AC290" s="285" t="s">
        <v>394</v>
      </c>
      <c r="AG290" s="81"/>
      <c r="AJ290" s="87" t="s">
        <v>87</v>
      </c>
      <c r="AK290" s="87">
        <v>1</v>
      </c>
      <c r="BB290" s="286" t="s">
        <v>93</v>
      </c>
      <c r="BM290" s="81">
        <f t="shared" si="13"/>
        <v>0</v>
      </c>
      <c r="BN290" s="81">
        <f t="shared" si="14"/>
        <v>0</v>
      </c>
      <c r="BO290" s="81">
        <f t="shared" si="15"/>
        <v>0</v>
      </c>
      <c r="BP290" s="81">
        <f t="shared" si="16"/>
        <v>0</v>
      </c>
    </row>
    <row r="291" spans="1:68" ht="27" customHeight="1" x14ac:dyDescent="0.25">
      <c r="A291" s="63" t="s">
        <v>416</v>
      </c>
      <c r="B291" s="63" t="s">
        <v>417</v>
      </c>
      <c r="C291" s="36">
        <v>4301135306</v>
      </c>
      <c r="D291" s="370">
        <v>4640242181387</v>
      </c>
      <c r="E291" s="370"/>
      <c r="F291" s="62">
        <v>0.3</v>
      </c>
      <c r="G291" s="37">
        <v>9</v>
      </c>
      <c r="H291" s="62">
        <v>2.7</v>
      </c>
      <c r="I291" s="62">
        <v>2.8450000000000002</v>
      </c>
      <c r="J291" s="37">
        <v>234</v>
      </c>
      <c r="K291" s="37" t="s">
        <v>147</v>
      </c>
      <c r="L291" s="37" t="s">
        <v>86</v>
      </c>
      <c r="M291" s="38" t="s">
        <v>84</v>
      </c>
      <c r="N291" s="38"/>
      <c r="O291" s="37">
        <v>180</v>
      </c>
      <c r="P291" s="477" t="s">
        <v>418</v>
      </c>
      <c r="Q291" s="372"/>
      <c r="R291" s="372"/>
      <c r="S291" s="372"/>
      <c r="T291" s="373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2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87" t="s">
        <v>390</v>
      </c>
      <c r="AG291" s="81"/>
      <c r="AJ291" s="87" t="s">
        <v>87</v>
      </c>
      <c r="AK291" s="87">
        <v>1</v>
      </c>
      <c r="BB291" s="288" t="s">
        <v>93</v>
      </c>
      <c r="BM291" s="81">
        <f t="shared" si="13"/>
        <v>0</v>
      </c>
      <c r="BN291" s="81">
        <f t="shared" si="14"/>
        <v>0</v>
      </c>
      <c r="BO291" s="81">
        <f t="shared" si="15"/>
        <v>0</v>
      </c>
      <c r="BP291" s="81">
        <f t="shared" si="16"/>
        <v>0</v>
      </c>
    </row>
    <row r="292" spans="1:68" ht="27" customHeight="1" x14ac:dyDescent="0.25">
      <c r="A292" s="63" t="s">
        <v>419</v>
      </c>
      <c r="B292" s="63" t="s">
        <v>420</v>
      </c>
      <c r="C292" s="36">
        <v>4301135305</v>
      </c>
      <c r="D292" s="370">
        <v>4640242181394</v>
      </c>
      <c r="E292" s="370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147</v>
      </c>
      <c r="L292" s="37" t="s">
        <v>86</v>
      </c>
      <c r="M292" s="38" t="s">
        <v>84</v>
      </c>
      <c r="N292" s="38"/>
      <c r="O292" s="37">
        <v>180</v>
      </c>
      <c r="P292" s="478" t="s">
        <v>421</v>
      </c>
      <c r="Q292" s="372"/>
      <c r="R292" s="372"/>
      <c r="S292" s="372"/>
      <c r="T292" s="373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2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89" t="s">
        <v>390</v>
      </c>
      <c r="AG292" s="81"/>
      <c r="AJ292" s="87" t="s">
        <v>87</v>
      </c>
      <c r="AK292" s="87">
        <v>1</v>
      </c>
      <c r="BB292" s="290" t="s">
        <v>93</v>
      </c>
      <c r="BM292" s="81">
        <f t="shared" si="13"/>
        <v>0</v>
      </c>
      <c r="BN292" s="81">
        <f t="shared" si="14"/>
        <v>0</v>
      </c>
      <c r="BO292" s="81">
        <f t="shared" si="15"/>
        <v>0</v>
      </c>
      <c r="BP292" s="81">
        <f t="shared" si="16"/>
        <v>0</v>
      </c>
    </row>
    <row r="293" spans="1:68" ht="27" customHeight="1" x14ac:dyDescent="0.25">
      <c r="A293" s="63" t="s">
        <v>422</v>
      </c>
      <c r="B293" s="63" t="s">
        <v>423</v>
      </c>
      <c r="C293" s="36">
        <v>4301135309</v>
      </c>
      <c r="D293" s="370">
        <v>4640242181332</v>
      </c>
      <c r="E293" s="370"/>
      <c r="F293" s="62">
        <v>0.3</v>
      </c>
      <c r="G293" s="37">
        <v>9</v>
      </c>
      <c r="H293" s="62">
        <v>2.7</v>
      </c>
      <c r="I293" s="62">
        <v>2.9079999999999999</v>
      </c>
      <c r="J293" s="37">
        <v>234</v>
      </c>
      <c r="K293" s="37" t="s">
        <v>147</v>
      </c>
      <c r="L293" s="37" t="s">
        <v>86</v>
      </c>
      <c r="M293" s="38" t="s">
        <v>84</v>
      </c>
      <c r="N293" s="38"/>
      <c r="O293" s="37">
        <v>180</v>
      </c>
      <c r="P293" s="479" t="s">
        <v>424</v>
      </c>
      <c r="Q293" s="372"/>
      <c r="R293" s="372"/>
      <c r="S293" s="372"/>
      <c r="T293" s="373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2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291" t="s">
        <v>390</v>
      </c>
      <c r="AG293" s="81"/>
      <c r="AJ293" s="87" t="s">
        <v>87</v>
      </c>
      <c r="AK293" s="87">
        <v>1</v>
      </c>
      <c r="BB293" s="292" t="s">
        <v>93</v>
      </c>
      <c r="BM293" s="81">
        <f t="shared" si="13"/>
        <v>0</v>
      </c>
      <c r="BN293" s="81">
        <f t="shared" si="14"/>
        <v>0</v>
      </c>
      <c r="BO293" s="81">
        <f t="shared" si="15"/>
        <v>0</v>
      </c>
      <c r="BP293" s="81">
        <f t="shared" si="16"/>
        <v>0</v>
      </c>
    </row>
    <row r="294" spans="1:68" ht="27" customHeight="1" x14ac:dyDescent="0.25">
      <c r="A294" s="63" t="s">
        <v>425</v>
      </c>
      <c r="B294" s="63" t="s">
        <v>426</v>
      </c>
      <c r="C294" s="36">
        <v>4301135308</v>
      </c>
      <c r="D294" s="370">
        <v>4640242181349</v>
      </c>
      <c r="E294" s="370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147</v>
      </c>
      <c r="L294" s="37" t="s">
        <v>86</v>
      </c>
      <c r="M294" s="38" t="s">
        <v>84</v>
      </c>
      <c r="N294" s="38"/>
      <c r="O294" s="37">
        <v>180</v>
      </c>
      <c r="P294" s="480" t="s">
        <v>427</v>
      </c>
      <c r="Q294" s="372"/>
      <c r="R294" s="372"/>
      <c r="S294" s="372"/>
      <c r="T294" s="373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2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293" t="s">
        <v>390</v>
      </c>
      <c r="AG294" s="81"/>
      <c r="AJ294" s="87" t="s">
        <v>87</v>
      </c>
      <c r="AK294" s="87">
        <v>1</v>
      </c>
      <c r="BB294" s="294" t="s">
        <v>93</v>
      </c>
      <c r="BM294" s="81">
        <f t="shared" si="13"/>
        <v>0</v>
      </c>
      <c r="BN294" s="81">
        <f t="shared" si="14"/>
        <v>0</v>
      </c>
      <c r="BO294" s="81">
        <f t="shared" si="15"/>
        <v>0</v>
      </c>
      <c r="BP294" s="81">
        <f t="shared" si="16"/>
        <v>0</v>
      </c>
    </row>
    <row r="295" spans="1:68" ht="27" customHeight="1" x14ac:dyDescent="0.25">
      <c r="A295" s="63" t="s">
        <v>428</v>
      </c>
      <c r="B295" s="63" t="s">
        <v>429</v>
      </c>
      <c r="C295" s="36">
        <v>4301135307</v>
      </c>
      <c r="D295" s="370">
        <v>4640242181370</v>
      </c>
      <c r="E295" s="370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147</v>
      </c>
      <c r="L295" s="37" t="s">
        <v>86</v>
      </c>
      <c r="M295" s="38" t="s">
        <v>84</v>
      </c>
      <c r="N295" s="38"/>
      <c r="O295" s="37">
        <v>180</v>
      </c>
      <c r="P295" s="481" t="s">
        <v>430</v>
      </c>
      <c r="Q295" s="372"/>
      <c r="R295" s="372"/>
      <c r="S295" s="372"/>
      <c r="T295" s="373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2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295" t="s">
        <v>431</v>
      </c>
      <c r="AG295" s="81"/>
      <c r="AJ295" s="87" t="s">
        <v>87</v>
      </c>
      <c r="AK295" s="87">
        <v>1</v>
      </c>
      <c r="BB295" s="296" t="s">
        <v>93</v>
      </c>
      <c r="BM295" s="81">
        <f t="shared" si="13"/>
        <v>0</v>
      </c>
      <c r="BN295" s="81">
        <f t="shared" si="14"/>
        <v>0</v>
      </c>
      <c r="BO295" s="81">
        <f t="shared" si="15"/>
        <v>0</v>
      </c>
      <c r="BP295" s="81">
        <f t="shared" si="16"/>
        <v>0</v>
      </c>
    </row>
    <row r="296" spans="1:68" ht="27" customHeight="1" x14ac:dyDescent="0.25">
      <c r="A296" s="63" t="s">
        <v>432</v>
      </c>
      <c r="B296" s="63" t="s">
        <v>433</v>
      </c>
      <c r="C296" s="36">
        <v>4301135198</v>
      </c>
      <c r="D296" s="370">
        <v>4640242180663</v>
      </c>
      <c r="E296" s="370"/>
      <c r="F296" s="62">
        <v>0.9</v>
      </c>
      <c r="G296" s="37">
        <v>4</v>
      </c>
      <c r="H296" s="62">
        <v>3.6</v>
      </c>
      <c r="I296" s="62">
        <v>3.83</v>
      </c>
      <c r="J296" s="37">
        <v>84</v>
      </c>
      <c r="K296" s="37" t="s">
        <v>85</v>
      </c>
      <c r="L296" s="37" t="s">
        <v>86</v>
      </c>
      <c r="M296" s="38" t="s">
        <v>84</v>
      </c>
      <c r="N296" s="38"/>
      <c r="O296" s="37">
        <v>180</v>
      </c>
      <c r="P296" s="482" t="s">
        <v>434</v>
      </c>
      <c r="Q296" s="372"/>
      <c r="R296" s="372"/>
      <c r="S296" s="372"/>
      <c r="T296" s="373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2"/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297" t="s">
        <v>435</v>
      </c>
      <c r="AG296" s="81"/>
      <c r="AJ296" s="87" t="s">
        <v>87</v>
      </c>
      <c r="AK296" s="87">
        <v>1</v>
      </c>
      <c r="BB296" s="298" t="s">
        <v>93</v>
      </c>
      <c r="BM296" s="81">
        <f t="shared" si="13"/>
        <v>0</v>
      </c>
      <c r="BN296" s="81">
        <f t="shared" si="14"/>
        <v>0</v>
      </c>
      <c r="BO296" s="81">
        <f t="shared" si="15"/>
        <v>0</v>
      </c>
      <c r="BP296" s="81">
        <f t="shared" si="16"/>
        <v>0</v>
      </c>
    </row>
    <row r="297" spans="1:68" x14ac:dyDescent="0.2">
      <c r="A297" s="377"/>
      <c r="B297" s="377"/>
      <c r="C297" s="377"/>
      <c r="D297" s="377"/>
      <c r="E297" s="377"/>
      <c r="F297" s="377"/>
      <c r="G297" s="377"/>
      <c r="H297" s="377"/>
      <c r="I297" s="377"/>
      <c r="J297" s="377"/>
      <c r="K297" s="377"/>
      <c r="L297" s="377"/>
      <c r="M297" s="377"/>
      <c r="N297" s="377"/>
      <c r="O297" s="378"/>
      <c r="P297" s="374" t="s">
        <v>40</v>
      </c>
      <c r="Q297" s="375"/>
      <c r="R297" s="375"/>
      <c r="S297" s="375"/>
      <c r="T297" s="375"/>
      <c r="U297" s="375"/>
      <c r="V297" s="376"/>
      <c r="W297" s="42" t="s">
        <v>39</v>
      </c>
      <c r="X297" s="43">
        <f>IFERROR(SUM(X281:X296),"0")</f>
        <v>0</v>
      </c>
      <c r="Y297" s="43">
        <f>IFERROR(SUM(Y281:Y296),"0")</f>
        <v>0</v>
      </c>
      <c r="Z297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377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77"/>
      <c r="N298" s="377"/>
      <c r="O298" s="378"/>
      <c r="P298" s="374" t="s">
        <v>40</v>
      </c>
      <c r="Q298" s="375"/>
      <c r="R298" s="375"/>
      <c r="S298" s="375"/>
      <c r="T298" s="375"/>
      <c r="U298" s="375"/>
      <c r="V298" s="376"/>
      <c r="W298" s="42" t="s">
        <v>0</v>
      </c>
      <c r="X298" s="43">
        <f>IFERROR(SUMPRODUCT(X281:X296*H281:H296),"0")</f>
        <v>0</v>
      </c>
      <c r="Y298" s="43">
        <f>IFERROR(SUMPRODUCT(Y281:Y296*H281:H296),"0")</f>
        <v>0</v>
      </c>
      <c r="Z298" s="42"/>
      <c r="AA298" s="67"/>
      <c r="AB298" s="67"/>
      <c r="AC298" s="67"/>
    </row>
    <row r="299" spans="1:68" ht="15" customHeight="1" x14ac:dyDescent="0.2">
      <c r="A299" s="377"/>
      <c r="B299" s="377"/>
      <c r="C299" s="377"/>
      <c r="D299" s="377"/>
      <c r="E299" s="377"/>
      <c r="F299" s="377"/>
      <c r="G299" s="377"/>
      <c r="H299" s="377"/>
      <c r="I299" s="377"/>
      <c r="J299" s="377"/>
      <c r="K299" s="377"/>
      <c r="L299" s="377"/>
      <c r="M299" s="377"/>
      <c r="N299" s="377"/>
      <c r="O299" s="486"/>
      <c r="P299" s="483" t="s">
        <v>33</v>
      </c>
      <c r="Q299" s="484"/>
      <c r="R299" s="484"/>
      <c r="S299" s="484"/>
      <c r="T299" s="484"/>
      <c r="U299" s="484"/>
      <c r="V299" s="485"/>
      <c r="W299" s="42" t="s">
        <v>0</v>
      </c>
      <c r="X299" s="43">
        <f>IFERROR(X24+X31+X38+X46+X51+X55+X59+X64+X70+X76+X82+X88+X98+X103+X112+X116+X120+X126+X132+X138+X143+X148+X153+X158+X165+X170+X178+X182+X188+X195+X200+X210+X218+X223+X228+X234+X240+X246+X252+X258+X262+X270+X274+X279+X298,"0")</f>
        <v>0</v>
      </c>
      <c r="Y299" s="43">
        <f>IFERROR(Y24+Y31+Y38+Y46+Y51+Y55+Y59+Y64+Y70+Y76+Y82+Y88+Y98+Y103+Y112+Y116+Y120+Y126+Y132+Y138+Y143+Y148+Y153+Y158+Y165+Y170+Y178+Y182+Y188+Y195+Y200+Y210+Y218+Y223+Y228+Y234+Y240+Y246+Y252+Y258+Y262+Y270+Y274+Y279+Y298,"0")</f>
        <v>0</v>
      </c>
      <c r="Z299" s="42"/>
      <c r="AA299" s="67"/>
      <c r="AB299" s="67"/>
      <c r="AC299" s="67"/>
    </row>
    <row r="300" spans="1:68" x14ac:dyDescent="0.2">
      <c r="A300" s="377"/>
      <c r="B300" s="377"/>
      <c r="C300" s="377"/>
      <c r="D300" s="377"/>
      <c r="E300" s="377"/>
      <c r="F300" s="377"/>
      <c r="G300" s="377"/>
      <c r="H300" s="377"/>
      <c r="I300" s="377"/>
      <c r="J300" s="377"/>
      <c r="K300" s="377"/>
      <c r="L300" s="377"/>
      <c r="M300" s="377"/>
      <c r="N300" s="377"/>
      <c r="O300" s="486"/>
      <c r="P300" s="483" t="s">
        <v>34</v>
      </c>
      <c r="Q300" s="484"/>
      <c r="R300" s="484"/>
      <c r="S300" s="484"/>
      <c r="T300" s="484"/>
      <c r="U300" s="484"/>
      <c r="V300" s="485"/>
      <c r="W300" s="42" t="s">
        <v>0</v>
      </c>
      <c r="X300" s="43">
        <f>IFERROR(SUM(BM22:BM296),"0")</f>
        <v>0</v>
      </c>
      <c r="Y300" s="43">
        <f>IFERROR(SUM(BN22:BN296),"0")</f>
        <v>0</v>
      </c>
      <c r="Z300" s="42"/>
      <c r="AA300" s="67"/>
      <c r="AB300" s="67"/>
      <c r="AC300" s="67"/>
    </row>
    <row r="301" spans="1:68" x14ac:dyDescent="0.2">
      <c r="A301" s="377"/>
      <c r="B301" s="377"/>
      <c r="C301" s="377"/>
      <c r="D301" s="377"/>
      <c r="E301" s="377"/>
      <c r="F301" s="377"/>
      <c r="G301" s="377"/>
      <c r="H301" s="377"/>
      <c r="I301" s="377"/>
      <c r="J301" s="377"/>
      <c r="K301" s="377"/>
      <c r="L301" s="377"/>
      <c r="M301" s="377"/>
      <c r="N301" s="377"/>
      <c r="O301" s="486"/>
      <c r="P301" s="483" t="s">
        <v>35</v>
      </c>
      <c r="Q301" s="484"/>
      <c r="R301" s="484"/>
      <c r="S301" s="484"/>
      <c r="T301" s="484"/>
      <c r="U301" s="484"/>
      <c r="V301" s="485"/>
      <c r="W301" s="42" t="s">
        <v>20</v>
      </c>
      <c r="X301" s="44">
        <f>ROUNDUP(SUM(BO22:BO296),0)</f>
        <v>0</v>
      </c>
      <c r="Y301" s="44">
        <f>ROUNDUP(SUM(BP22:BP296),0)</f>
        <v>0</v>
      </c>
      <c r="Z301" s="42"/>
      <c r="AA301" s="67"/>
      <c r="AB301" s="67"/>
      <c r="AC301" s="67"/>
    </row>
    <row r="302" spans="1:68" x14ac:dyDescent="0.2">
      <c r="A302" s="377"/>
      <c r="B302" s="377"/>
      <c r="C302" s="377"/>
      <c r="D302" s="377"/>
      <c r="E302" s="377"/>
      <c r="F302" s="377"/>
      <c r="G302" s="377"/>
      <c r="H302" s="377"/>
      <c r="I302" s="377"/>
      <c r="J302" s="377"/>
      <c r="K302" s="377"/>
      <c r="L302" s="377"/>
      <c r="M302" s="377"/>
      <c r="N302" s="377"/>
      <c r="O302" s="486"/>
      <c r="P302" s="483" t="s">
        <v>36</v>
      </c>
      <c r="Q302" s="484"/>
      <c r="R302" s="484"/>
      <c r="S302" s="484"/>
      <c r="T302" s="484"/>
      <c r="U302" s="484"/>
      <c r="V302" s="485"/>
      <c r="W302" s="42" t="s">
        <v>0</v>
      </c>
      <c r="X302" s="43">
        <f>GrossWeightTotal+PalletQtyTotal*25</f>
        <v>0</v>
      </c>
      <c r="Y302" s="43">
        <f>GrossWeightTotalR+PalletQtyTotalR*25</f>
        <v>0</v>
      </c>
      <c r="Z302" s="42"/>
      <c r="AA302" s="67"/>
      <c r="AB302" s="67"/>
      <c r="AC302" s="67"/>
    </row>
    <row r="303" spans="1:68" x14ac:dyDescent="0.2">
      <c r="A303" s="377"/>
      <c r="B303" s="377"/>
      <c r="C303" s="377"/>
      <c r="D303" s="377"/>
      <c r="E303" s="377"/>
      <c r="F303" s="377"/>
      <c r="G303" s="377"/>
      <c r="H303" s="377"/>
      <c r="I303" s="377"/>
      <c r="J303" s="377"/>
      <c r="K303" s="377"/>
      <c r="L303" s="377"/>
      <c r="M303" s="377"/>
      <c r="N303" s="377"/>
      <c r="O303" s="486"/>
      <c r="P303" s="483" t="s">
        <v>37</v>
      </c>
      <c r="Q303" s="484"/>
      <c r="R303" s="484"/>
      <c r="S303" s="484"/>
      <c r="T303" s="484"/>
      <c r="U303" s="484"/>
      <c r="V303" s="485"/>
      <c r="W303" s="42" t="s">
        <v>20</v>
      </c>
      <c r="X303" s="43">
        <f>IFERROR(X23+X30+X37+X45+X50+X54+X58+X63+X69+X75+X81+X87+X97+X102+X111+X115+X119+X125+X131+X137+X142+X147+X152+X157+X164+X169+X177+X181+X187+X194+X199+X209+X217+X222+X227+X233+X239+X245+X251+X257+X261+X269+X273+X278+X297,"0")</f>
        <v>0</v>
      </c>
      <c r="Y303" s="43">
        <f>IFERROR(Y23+Y30+Y37+Y45+Y50+Y54+Y58+Y63+Y69+Y75+Y81+Y87+Y97+Y102+Y111+Y115+Y119+Y125+Y131+Y137+Y142+Y147+Y152+Y157+Y164+Y169+Y177+Y181+Y187+Y194+Y199+Y209+Y217+Y222+Y227+Y233+Y239+Y245+Y251+Y257+Y261+Y269+Y273+Y278+Y297,"0")</f>
        <v>0</v>
      </c>
      <c r="Z303" s="42"/>
      <c r="AA303" s="67"/>
      <c r="AB303" s="67"/>
      <c r="AC303" s="67"/>
    </row>
    <row r="304" spans="1:68" ht="14.25" x14ac:dyDescent="0.2">
      <c r="A304" s="377"/>
      <c r="B304" s="377"/>
      <c r="C304" s="377"/>
      <c r="D304" s="377"/>
      <c r="E304" s="377"/>
      <c r="F304" s="377"/>
      <c r="G304" s="377"/>
      <c r="H304" s="377"/>
      <c r="I304" s="377"/>
      <c r="J304" s="377"/>
      <c r="K304" s="377"/>
      <c r="L304" s="377"/>
      <c r="M304" s="377"/>
      <c r="N304" s="377"/>
      <c r="O304" s="486"/>
      <c r="P304" s="483" t="s">
        <v>38</v>
      </c>
      <c r="Q304" s="484"/>
      <c r="R304" s="484"/>
      <c r="S304" s="484"/>
      <c r="T304" s="484"/>
      <c r="U304" s="484"/>
      <c r="V304" s="485"/>
      <c r="W304" s="45" t="s">
        <v>52</v>
      </c>
      <c r="X304" s="42"/>
      <c r="Y304" s="42"/>
      <c r="Z304" s="42">
        <f>IFERROR(Z23+Z30+Z37+Z45+Z50+Z54+Z58+Z63+Z69+Z75+Z81+Z87+Z97+Z102+Z111+Z115+Z119+Z125+Z131+Z137+Z142+Z147+Z152+Z157+Z164+Z169+Z177+Z181+Z187+Z194+Z199+Z209+Z217+Z222+Z227+Z233+Z239+Z245+Z251+Z257+Z261+Z269+Z273+Z278+Z297,"0")</f>
        <v>0</v>
      </c>
      <c r="AA304" s="67"/>
      <c r="AB304" s="67"/>
      <c r="AC304" s="67"/>
    </row>
    <row r="305" spans="1:33" ht="13.5" thickBot="1" x14ac:dyDescent="0.25"/>
    <row r="306" spans="1:33" ht="27" thickTop="1" thickBot="1" x14ac:dyDescent="0.25">
      <c r="A306" s="46" t="s">
        <v>9</v>
      </c>
      <c r="B306" s="88" t="s">
        <v>79</v>
      </c>
      <c r="C306" s="487" t="s">
        <v>45</v>
      </c>
      <c r="D306" s="487" t="s">
        <v>45</v>
      </c>
      <c r="E306" s="487" t="s">
        <v>45</v>
      </c>
      <c r="F306" s="487" t="s">
        <v>45</v>
      </c>
      <c r="G306" s="487" t="s">
        <v>45</v>
      </c>
      <c r="H306" s="487" t="s">
        <v>45</v>
      </c>
      <c r="I306" s="487" t="s">
        <v>45</v>
      </c>
      <c r="J306" s="487" t="s">
        <v>45</v>
      </c>
      <c r="K306" s="487" t="s">
        <v>45</v>
      </c>
      <c r="L306" s="487" t="s">
        <v>45</v>
      </c>
      <c r="M306" s="487" t="s">
        <v>45</v>
      </c>
      <c r="N306" s="488"/>
      <c r="O306" s="487" t="s">
        <v>45</v>
      </c>
      <c r="P306" s="487" t="s">
        <v>45</v>
      </c>
      <c r="Q306" s="487" t="s">
        <v>45</v>
      </c>
      <c r="R306" s="487" t="s">
        <v>45</v>
      </c>
      <c r="S306" s="487" t="s">
        <v>45</v>
      </c>
      <c r="T306" s="487" t="s">
        <v>45</v>
      </c>
      <c r="U306" s="88" t="s">
        <v>245</v>
      </c>
      <c r="V306" s="88" t="s">
        <v>260</v>
      </c>
      <c r="W306" s="487" t="s">
        <v>279</v>
      </c>
      <c r="X306" s="487" t="s">
        <v>279</v>
      </c>
      <c r="Y306" s="487" t="s">
        <v>279</v>
      </c>
      <c r="Z306" s="487" t="s">
        <v>279</v>
      </c>
      <c r="AA306" s="487" t="s">
        <v>279</v>
      </c>
      <c r="AB306" s="487" t="s">
        <v>279</v>
      </c>
      <c r="AC306" s="487" t="s">
        <v>279</v>
      </c>
      <c r="AD306" s="88" t="s">
        <v>348</v>
      </c>
      <c r="AE306" s="88" t="s">
        <v>353</v>
      </c>
      <c r="AF306" s="88" t="s">
        <v>358</v>
      </c>
      <c r="AG306" s="88" t="s">
        <v>366</v>
      </c>
    </row>
    <row r="307" spans="1:33" ht="14.25" customHeight="1" thickTop="1" x14ac:dyDescent="0.2">
      <c r="A307" s="489" t="s">
        <v>10</v>
      </c>
      <c r="B307" s="487" t="s">
        <v>79</v>
      </c>
      <c r="C307" s="487" t="s">
        <v>88</v>
      </c>
      <c r="D307" s="487" t="s">
        <v>97</v>
      </c>
      <c r="E307" s="487" t="s">
        <v>107</v>
      </c>
      <c r="F307" s="487" t="s">
        <v>118</v>
      </c>
      <c r="G307" s="487" t="s">
        <v>143</v>
      </c>
      <c r="H307" s="487" t="s">
        <v>150</v>
      </c>
      <c r="I307" s="487" t="s">
        <v>156</v>
      </c>
      <c r="J307" s="487" t="s">
        <v>164</v>
      </c>
      <c r="K307" s="487" t="s">
        <v>184</v>
      </c>
      <c r="L307" s="487" t="s">
        <v>188</v>
      </c>
      <c r="M307" s="487" t="s">
        <v>209</v>
      </c>
      <c r="N307" s="1"/>
      <c r="O307" s="487" t="s">
        <v>215</v>
      </c>
      <c r="P307" s="487" t="s">
        <v>222</v>
      </c>
      <c r="Q307" s="487" t="s">
        <v>229</v>
      </c>
      <c r="R307" s="487" t="s">
        <v>233</v>
      </c>
      <c r="S307" s="487" t="s">
        <v>236</v>
      </c>
      <c r="T307" s="487" t="s">
        <v>241</v>
      </c>
      <c r="U307" s="487" t="s">
        <v>246</v>
      </c>
      <c r="V307" s="487" t="s">
        <v>261</v>
      </c>
      <c r="W307" s="487" t="s">
        <v>280</v>
      </c>
      <c r="X307" s="487" t="s">
        <v>296</v>
      </c>
      <c r="Y307" s="487" t="s">
        <v>300</v>
      </c>
      <c r="Z307" s="487" t="s">
        <v>315</v>
      </c>
      <c r="AA307" s="487" t="s">
        <v>326</v>
      </c>
      <c r="AB307" s="487" t="s">
        <v>331</v>
      </c>
      <c r="AC307" s="487" t="s">
        <v>342</v>
      </c>
      <c r="AD307" s="487" t="s">
        <v>349</v>
      </c>
      <c r="AE307" s="487" t="s">
        <v>354</v>
      </c>
      <c r="AF307" s="487" t="s">
        <v>359</v>
      </c>
      <c r="AG307" s="487" t="s">
        <v>366</v>
      </c>
    </row>
    <row r="308" spans="1:33" ht="13.5" thickBot="1" x14ac:dyDescent="0.25">
      <c r="A308" s="490"/>
      <c r="B308" s="487"/>
      <c r="C308" s="487"/>
      <c r="D308" s="487"/>
      <c r="E308" s="487"/>
      <c r="F308" s="487"/>
      <c r="G308" s="487"/>
      <c r="H308" s="487"/>
      <c r="I308" s="487"/>
      <c r="J308" s="487"/>
      <c r="K308" s="487"/>
      <c r="L308" s="487"/>
      <c r="M308" s="487"/>
      <c r="N308" s="1"/>
      <c r="O308" s="487"/>
      <c r="P308" s="487"/>
      <c r="Q308" s="487"/>
      <c r="R308" s="487"/>
      <c r="S308" s="487"/>
      <c r="T308" s="487"/>
      <c r="U308" s="487"/>
      <c r="V308" s="487"/>
      <c r="W308" s="487"/>
      <c r="X308" s="487"/>
      <c r="Y308" s="487"/>
      <c r="Z308" s="487"/>
      <c r="AA308" s="487"/>
      <c r="AB308" s="487"/>
      <c r="AC308" s="487"/>
      <c r="AD308" s="487"/>
      <c r="AE308" s="487"/>
      <c r="AF308" s="487"/>
      <c r="AG308" s="487"/>
    </row>
    <row r="309" spans="1:33" ht="18" thickTop="1" thickBot="1" x14ac:dyDescent="0.25">
      <c r="A309" s="46" t="s">
        <v>13</v>
      </c>
      <c r="B309" s="52">
        <f>IFERROR(X22*H22,"0")</f>
        <v>0</v>
      </c>
      <c r="C309" s="52">
        <f>IFERROR(X28*H28,"0")+IFERROR(X29*H29,"0")</f>
        <v>0</v>
      </c>
      <c r="D309" s="52">
        <f>IFERROR(X34*H34,"0")+IFERROR(X35*H35,"0")+IFERROR(X36*H36,"0")</f>
        <v>0</v>
      </c>
      <c r="E309" s="52">
        <f>IFERROR(X41*H41,"0")+IFERROR(X42*H42,"0")+IFERROR(X43*H43,"0")+IFERROR(X44*H44,"0")</f>
        <v>0</v>
      </c>
      <c r="F309" s="52">
        <f>IFERROR(X49*H49,"0")+IFERROR(X53*H53,"0")+IFERROR(X57*H57,"0")+IFERROR(X61*H61,"0")+IFERROR(X62*H62,"0")+IFERROR(X66*H66,"0")+IFERROR(X67*H67,"0")+IFERROR(X68*H68,"0")</f>
        <v>0</v>
      </c>
      <c r="G309" s="52">
        <f>IFERROR(X73*H73,"0")+IFERROR(X74*H74,"0")</f>
        <v>0</v>
      </c>
      <c r="H309" s="52">
        <f>IFERROR(X79*H79,"0")+IFERROR(X80*H80,"0")</f>
        <v>0</v>
      </c>
      <c r="I309" s="52">
        <f>IFERROR(X85*H85,"0")+IFERROR(X86*H86,"0")</f>
        <v>0</v>
      </c>
      <c r="J309" s="52">
        <f>IFERROR(X91*H91,"0")+IFERROR(X92*H92,"0")+IFERROR(X93*H93,"0")+IFERROR(X94*H94,"0")+IFERROR(X95*H95,"0")+IFERROR(X96*H96,"0")</f>
        <v>0</v>
      </c>
      <c r="K309" s="52">
        <f>IFERROR(X101*H101,"0")</f>
        <v>0</v>
      </c>
      <c r="L309" s="52">
        <f>IFERROR(X106*H106,"0")+IFERROR(X107*H107,"0")+IFERROR(X108*H108,"0")+IFERROR(X109*H109,"0")+IFERROR(X110*H110,"0")+IFERROR(X114*H114,"0")+IFERROR(X118*H118,"0")</f>
        <v>0</v>
      </c>
      <c r="M309" s="52">
        <f>IFERROR(X123*H123,"0")+IFERROR(X124*H124,"0")</f>
        <v>0</v>
      </c>
      <c r="N309" s="1"/>
      <c r="O309" s="52">
        <f>IFERROR(X129*H129,"0")+IFERROR(X130*H130,"0")</f>
        <v>0</v>
      </c>
      <c r="P309" s="52">
        <f>IFERROR(X135*H135,"0")+IFERROR(X136*H136,"0")</f>
        <v>0</v>
      </c>
      <c r="Q309" s="52">
        <f>IFERROR(X141*H141,"0")</f>
        <v>0</v>
      </c>
      <c r="R309" s="52">
        <f>IFERROR(X146*H146,"0")</f>
        <v>0</v>
      </c>
      <c r="S309" s="52">
        <f>IFERROR(X151*H151,"0")</f>
        <v>0</v>
      </c>
      <c r="T309" s="52">
        <f>IFERROR(X156*H156,"0")</f>
        <v>0</v>
      </c>
      <c r="U309" s="52">
        <f>IFERROR(X162*H162,"0")+IFERROR(X163*H163,"0")+IFERROR(X167*H167,"0")+IFERROR(X168*H168,"0")</f>
        <v>0</v>
      </c>
      <c r="V309" s="52">
        <f>IFERROR(X174*H174,"0")+IFERROR(X175*H175,"0")+IFERROR(X176*H176,"0")+IFERROR(X180*H180,"0")</f>
        <v>0</v>
      </c>
      <c r="W309" s="52">
        <f>IFERROR(X186*H186,"0")+IFERROR(X190*H190,"0")+IFERROR(X191*H191,"0")+IFERROR(X192*H192,"0")+IFERROR(X193*H193,"0")</f>
        <v>0</v>
      </c>
      <c r="X309" s="52">
        <f>IFERROR(X198*H198,"0")</f>
        <v>0</v>
      </c>
      <c r="Y309" s="52">
        <f>IFERROR(X203*H203,"0")+IFERROR(X204*H204,"0")+IFERROR(X205*H205,"0")+IFERROR(X206*H206,"0")+IFERROR(X207*H207,"0")+IFERROR(X208*H208,"0")</f>
        <v>0</v>
      </c>
      <c r="Z309" s="52">
        <f>IFERROR(X213*H213,"0")+IFERROR(X214*H214,"0")+IFERROR(X215*H215,"0")+IFERROR(X216*H216,"0")</f>
        <v>0</v>
      </c>
      <c r="AA309" s="52">
        <f>IFERROR(X221*H221,"0")</f>
        <v>0</v>
      </c>
      <c r="AB309" s="52">
        <f>IFERROR(X226*H226,"0")+IFERROR(X230*H230,"0")+IFERROR(X231*H231,"0")+IFERROR(X232*H232,"0")</f>
        <v>0</v>
      </c>
      <c r="AC309" s="52">
        <f>IFERROR(X237*H237,"0")+IFERROR(X238*H238,"0")</f>
        <v>0</v>
      </c>
      <c r="AD309" s="52">
        <f>IFERROR(X244*H244,"0")</f>
        <v>0</v>
      </c>
      <c r="AE309" s="52">
        <f>IFERROR(X250*H250,"0")</f>
        <v>0</v>
      </c>
      <c r="AF309" s="52">
        <f>IFERROR(X256*H256,"0")+IFERROR(X260*H260,"0")</f>
        <v>0</v>
      </c>
      <c r="AG309" s="52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0</v>
      </c>
    </row>
    <row r="310" spans="1:33" ht="13.5" thickTop="1" x14ac:dyDescent="0.2">
      <c r="C310" s="1"/>
    </row>
    <row r="311" spans="1:33" ht="19.5" customHeight="1" x14ac:dyDescent="0.2">
      <c r="A311" s="70" t="s">
        <v>62</v>
      </c>
      <c r="B311" s="70" t="s">
        <v>63</v>
      </c>
      <c r="C311" s="70" t="s">
        <v>65</v>
      </c>
    </row>
    <row r="312" spans="1:33" x14ac:dyDescent="0.2">
      <c r="A312" s="71">
        <f>SUMPRODUCT(--(BB:BB="ЗПФ"),--(W:W="кор"),H:H,Y:Y)+SUMPRODUCT(--(BB:BB="ЗПФ"),--(W:W="кг"),Y:Y)</f>
        <v>0</v>
      </c>
      <c r="B312" s="72">
        <f>SUMPRODUCT(--(BB:BB="ПГП"),--(W:W="кор"),H:H,Y:Y)+SUMPRODUCT(--(BB:BB="ПГП"),--(W:W="кг"),Y:Y)</f>
        <v>0</v>
      </c>
      <c r="C312" s="72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37">
    <mergeCell ref="AG307:AG308"/>
    <mergeCell ref="X307:X308"/>
    <mergeCell ref="Y307:Y308"/>
    <mergeCell ref="Z307:Z308"/>
    <mergeCell ref="AA307:AA308"/>
    <mergeCell ref="AB307:AB308"/>
    <mergeCell ref="AC307:AC308"/>
    <mergeCell ref="AD307:AD308"/>
    <mergeCell ref="AE307:AE308"/>
    <mergeCell ref="AF307:AF308"/>
    <mergeCell ref="C306:T306"/>
    <mergeCell ref="W306:AC306"/>
    <mergeCell ref="A307:A308"/>
    <mergeCell ref="B307:B308"/>
    <mergeCell ref="C307:C308"/>
    <mergeCell ref="D307:D308"/>
    <mergeCell ref="E307:E308"/>
    <mergeCell ref="F307:F308"/>
    <mergeCell ref="G307:G308"/>
    <mergeCell ref="H307:H308"/>
    <mergeCell ref="I307:I308"/>
    <mergeCell ref="J307:J308"/>
    <mergeCell ref="K307:K308"/>
    <mergeCell ref="L307:L308"/>
    <mergeCell ref="M307:M308"/>
    <mergeCell ref="O307:O308"/>
    <mergeCell ref="P307:P308"/>
    <mergeCell ref="Q307:Q308"/>
    <mergeCell ref="R307:R308"/>
    <mergeCell ref="S307:S308"/>
    <mergeCell ref="T307:T308"/>
    <mergeCell ref="U307:U308"/>
    <mergeCell ref="V307:V308"/>
    <mergeCell ref="W307:W308"/>
    <mergeCell ref="D295:E295"/>
    <mergeCell ref="P295:T295"/>
    <mergeCell ref="D296:E296"/>
    <mergeCell ref="P296:T296"/>
    <mergeCell ref="P297:V297"/>
    <mergeCell ref="A297:O298"/>
    <mergeCell ref="P298:V298"/>
    <mergeCell ref="P299:V299"/>
    <mergeCell ref="A299:O304"/>
    <mergeCell ref="P300:V300"/>
    <mergeCell ref="P301:V301"/>
    <mergeCell ref="P302:V302"/>
    <mergeCell ref="P303:V303"/>
    <mergeCell ref="P304:V304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73:V273"/>
    <mergeCell ref="A273:O274"/>
    <mergeCell ref="P274:V274"/>
    <mergeCell ref="A275:Z275"/>
    <mergeCell ref="D276:E276"/>
    <mergeCell ref="P276:T276"/>
    <mergeCell ref="D277:E277"/>
    <mergeCell ref="P277:T277"/>
    <mergeCell ref="P278:V278"/>
    <mergeCell ref="A278:O279"/>
    <mergeCell ref="P279:V279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60:E260"/>
    <mergeCell ref="P260:T260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A253:Z253"/>
    <mergeCell ref="A254:Z254"/>
    <mergeCell ref="A255:Z255"/>
    <mergeCell ref="D256:E256"/>
    <mergeCell ref="P256:T256"/>
    <mergeCell ref="P257:V257"/>
    <mergeCell ref="A257:O258"/>
    <mergeCell ref="P258:V258"/>
    <mergeCell ref="A259:Z259"/>
    <mergeCell ref="P245:V245"/>
    <mergeCell ref="A245:O246"/>
    <mergeCell ref="P246:V246"/>
    <mergeCell ref="A247:Z247"/>
    <mergeCell ref="A248:Z248"/>
    <mergeCell ref="A249:Z249"/>
    <mergeCell ref="D250:E250"/>
    <mergeCell ref="P250:T250"/>
    <mergeCell ref="P251:V251"/>
    <mergeCell ref="A251:O252"/>
    <mergeCell ref="P252:V252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44:E244"/>
    <mergeCell ref="P244:T244"/>
    <mergeCell ref="D232:E232"/>
    <mergeCell ref="P232:T232"/>
    <mergeCell ref="P233:V233"/>
    <mergeCell ref="A233:O234"/>
    <mergeCell ref="P234:V234"/>
    <mergeCell ref="A235:Z235"/>
    <mergeCell ref="A236:Z236"/>
    <mergeCell ref="D237:E237"/>
    <mergeCell ref="P237:T237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A219:Z219"/>
    <mergeCell ref="A220:Z220"/>
    <mergeCell ref="D221:E221"/>
    <mergeCell ref="P221:T221"/>
    <mergeCell ref="P222:V222"/>
    <mergeCell ref="A222:O223"/>
    <mergeCell ref="P223:V223"/>
    <mergeCell ref="A224:Z224"/>
    <mergeCell ref="A225:Z225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D208:E208"/>
    <mergeCell ref="P208:T208"/>
    <mergeCell ref="P209:V209"/>
    <mergeCell ref="A209:O210"/>
    <mergeCell ref="P210:V210"/>
    <mergeCell ref="A211:Z211"/>
    <mergeCell ref="A212:Z212"/>
    <mergeCell ref="D213:E213"/>
    <mergeCell ref="P213:T213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A196:Z196"/>
    <mergeCell ref="A197:Z197"/>
    <mergeCell ref="D198:E198"/>
    <mergeCell ref="P198:T198"/>
    <mergeCell ref="P199:V199"/>
    <mergeCell ref="A199:O200"/>
    <mergeCell ref="P200:V200"/>
    <mergeCell ref="A201:Z201"/>
    <mergeCell ref="A202:Z202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71:Z171"/>
    <mergeCell ref="A172:Z172"/>
    <mergeCell ref="A173:Z173"/>
    <mergeCell ref="D174:E174"/>
    <mergeCell ref="P174:T174"/>
    <mergeCell ref="D175:E175"/>
    <mergeCell ref="P175:T175"/>
    <mergeCell ref="D176:E176"/>
    <mergeCell ref="P176:T176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1:X296 X276:X277 X272 X266:X268 X260 X256 X250 X244 X237:X238 X230:X232 X226 X221 X213:X216 X203:X208 X198 X190:X193 X186 X180 X174:X176 X167:X168 X162:X163 X156 X151 X146 X141 X135:X136 X129:X130 X123:X124 X118 X114 X106:X110 X101 X91:X96 X85:X86 X79:X80 X73:X74 X66:X68 X61:X62 X57 X53 X49 X41:X44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9"/>
    </row>
    <row r="3" spans="2:8" x14ac:dyDescent="0.2">
      <c r="B3" s="53" t="s">
        <v>437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438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439</v>
      </c>
      <c r="C6" s="53" t="s">
        <v>440</v>
      </c>
      <c r="D6" s="53" t="s">
        <v>441</v>
      </c>
      <c r="E6" s="53" t="s">
        <v>46</v>
      </c>
    </row>
    <row r="7" spans="2:8" x14ac:dyDescent="0.2">
      <c r="B7" s="53" t="s">
        <v>442</v>
      </c>
      <c r="C7" s="53" t="s">
        <v>443</v>
      </c>
      <c r="D7" s="53" t="s">
        <v>444</v>
      </c>
      <c r="E7" s="53" t="s">
        <v>46</v>
      </c>
    </row>
    <row r="8" spans="2:8" x14ac:dyDescent="0.2">
      <c r="B8" s="53" t="s">
        <v>445</v>
      </c>
      <c r="C8" s="53" t="s">
        <v>446</v>
      </c>
      <c r="D8" s="53" t="s">
        <v>447</v>
      </c>
      <c r="E8" s="53" t="s">
        <v>46</v>
      </c>
    </row>
    <row r="9" spans="2:8" x14ac:dyDescent="0.2">
      <c r="B9" s="53" t="s">
        <v>448</v>
      </c>
      <c r="C9" s="53" t="s">
        <v>449</v>
      </c>
      <c r="D9" s="53" t="s">
        <v>450</v>
      </c>
      <c r="E9" s="53" t="s">
        <v>46</v>
      </c>
    </row>
    <row r="10" spans="2:8" x14ac:dyDescent="0.2">
      <c r="B10" s="53" t="s">
        <v>451</v>
      </c>
      <c r="C10" s="53" t="s">
        <v>452</v>
      </c>
      <c r="D10" s="53" t="s">
        <v>453</v>
      </c>
      <c r="E10" s="53" t="s">
        <v>46</v>
      </c>
    </row>
    <row r="11" spans="2:8" x14ac:dyDescent="0.2">
      <c r="B11" s="53" t="s">
        <v>454</v>
      </c>
      <c r="C11" s="53" t="s">
        <v>455</v>
      </c>
      <c r="D11" s="53" t="s">
        <v>240</v>
      </c>
      <c r="E11" s="53" t="s">
        <v>46</v>
      </c>
    </row>
    <row r="13" spans="2:8" x14ac:dyDescent="0.2">
      <c r="B13" s="53" t="s">
        <v>456</v>
      </c>
      <c r="C13" s="53" t="s">
        <v>440</v>
      </c>
      <c r="D13" s="53" t="s">
        <v>46</v>
      </c>
      <c r="E13" s="53" t="s">
        <v>46</v>
      </c>
    </row>
    <row r="15" spans="2:8" x14ac:dyDescent="0.2">
      <c r="B15" s="53" t="s">
        <v>457</v>
      </c>
      <c r="C15" s="53" t="s">
        <v>443</v>
      </c>
      <c r="D15" s="53" t="s">
        <v>46</v>
      </c>
      <c r="E15" s="53" t="s">
        <v>46</v>
      </c>
    </row>
    <row r="17" spans="2:5" x14ac:dyDescent="0.2">
      <c r="B17" s="53" t="s">
        <v>458</v>
      </c>
      <c r="C17" s="53" t="s">
        <v>446</v>
      </c>
      <c r="D17" s="53" t="s">
        <v>46</v>
      </c>
      <c r="E17" s="53" t="s">
        <v>46</v>
      </c>
    </row>
    <row r="19" spans="2:5" x14ac:dyDescent="0.2">
      <c r="B19" s="53" t="s">
        <v>459</v>
      </c>
      <c r="C19" s="53" t="s">
        <v>449</v>
      </c>
      <c r="D19" s="53" t="s">
        <v>46</v>
      </c>
      <c r="E19" s="53" t="s">
        <v>46</v>
      </c>
    </row>
    <row r="21" spans="2:5" x14ac:dyDescent="0.2">
      <c r="B21" s="53" t="s">
        <v>460</v>
      </c>
      <c r="C21" s="53" t="s">
        <v>452</v>
      </c>
      <c r="D21" s="53" t="s">
        <v>46</v>
      </c>
      <c r="E21" s="53" t="s">
        <v>46</v>
      </c>
    </row>
    <row r="23" spans="2:5" x14ac:dyDescent="0.2">
      <c r="B23" s="53" t="s">
        <v>461</v>
      </c>
      <c r="C23" s="53" t="s">
        <v>455</v>
      </c>
      <c r="D23" s="53" t="s">
        <v>46</v>
      </c>
      <c r="E23" s="53" t="s">
        <v>46</v>
      </c>
    </row>
    <row r="25" spans="2:5" x14ac:dyDescent="0.2">
      <c r="B25" s="53" t="s">
        <v>462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463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464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465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466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467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468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469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470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471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472</v>
      </c>
      <c r="C35" s="53" t="s">
        <v>46</v>
      </c>
      <c r="D35" s="53" t="s">
        <v>46</v>
      </c>
      <c r="E35" s="53" t="s">
        <v>46</v>
      </c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472</vt:i4>
      </vt:variant>
    </vt:vector>
  </HeadingPairs>
  <TitlesOfParts>
    <vt:vector size="4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2025-07-22T06:10:57Z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