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C8A9B3AD-ED41-410B-B874-438C7F9542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7" i="1" l="1"/>
  <c r="X516" i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N449" i="1"/>
  <c r="BM449" i="1"/>
  <c r="Z449" i="1"/>
  <c r="Y449" i="1"/>
  <c r="BP449" i="1" s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X435" i="1"/>
  <c r="Y434" i="1"/>
  <c r="X434" i="1"/>
  <c r="BP433" i="1"/>
  <c r="BO433" i="1"/>
  <c r="BN433" i="1"/>
  <c r="BM433" i="1"/>
  <c r="Z433" i="1"/>
  <c r="Z434" i="1" s="1"/>
  <c r="Y433" i="1"/>
  <c r="Y435" i="1" s="1"/>
  <c r="P433" i="1"/>
  <c r="X430" i="1"/>
  <c r="Y429" i="1"/>
  <c r="X429" i="1"/>
  <c r="BP428" i="1"/>
  <c r="BO428" i="1"/>
  <c r="BN428" i="1"/>
  <c r="BM428" i="1"/>
  <c r="Z428" i="1"/>
  <c r="Z429" i="1" s="1"/>
  <c r="Y428" i="1"/>
  <c r="X527" i="1" s="1"/>
  <c r="P428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X412" i="1"/>
  <c r="Y411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X392" i="1"/>
  <c r="Y391" i="1"/>
  <c r="X391" i="1"/>
  <c r="BP390" i="1"/>
  <c r="BO390" i="1"/>
  <c r="BN390" i="1"/>
  <c r="BM390" i="1"/>
  <c r="Z390" i="1"/>
  <c r="Z391" i="1" s="1"/>
  <c r="Y390" i="1"/>
  <c r="Y392" i="1" s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U527" i="1" s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Y356" i="1" s="1"/>
  <c r="P350" i="1"/>
  <c r="BP349" i="1"/>
  <c r="BO349" i="1"/>
  <c r="BN349" i="1"/>
  <c r="BM349" i="1"/>
  <c r="Z349" i="1"/>
  <c r="Y349" i="1"/>
  <c r="P349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S52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2" i="1" s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Y324" i="1" s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Z294" i="1" s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Y275" i="1" s="1"/>
  <c r="P273" i="1"/>
  <c r="BP272" i="1"/>
  <c r="BO272" i="1"/>
  <c r="BN272" i="1"/>
  <c r="BM272" i="1"/>
  <c r="Z272" i="1"/>
  <c r="Y272" i="1"/>
  <c r="P272" i="1"/>
  <c r="X269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Y268" i="1" s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Y260" i="1" s="1"/>
  <c r="P256" i="1"/>
  <c r="BP255" i="1"/>
  <c r="BO255" i="1"/>
  <c r="BN255" i="1"/>
  <c r="BM255" i="1"/>
  <c r="Z255" i="1"/>
  <c r="Y255" i="1"/>
  <c r="L527" i="1" s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Y251" i="1" s="1"/>
  <c r="P247" i="1"/>
  <c r="BP246" i="1"/>
  <c r="BO246" i="1"/>
  <c r="BN246" i="1"/>
  <c r="BM246" i="1"/>
  <c r="Z246" i="1"/>
  <c r="Y246" i="1"/>
  <c r="Y252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Y239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Y22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Y219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7" i="1" s="1"/>
  <c r="P198" i="1"/>
  <c r="X196" i="1"/>
  <c r="X195" i="1"/>
  <c r="BO194" i="1"/>
  <c r="BM194" i="1"/>
  <c r="Y194" i="1"/>
  <c r="BP194" i="1" s="1"/>
  <c r="P194" i="1"/>
  <c r="BP193" i="1"/>
  <c r="BO193" i="1"/>
  <c r="BN193" i="1"/>
  <c r="BM193" i="1"/>
  <c r="Z193" i="1"/>
  <c r="Y193" i="1"/>
  <c r="Y195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J527" i="1" s="1"/>
  <c r="P188" i="1"/>
  <c r="X185" i="1"/>
  <c r="X184" i="1"/>
  <c r="BO183" i="1"/>
  <c r="BM183" i="1"/>
  <c r="Y183" i="1"/>
  <c r="Y184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0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Y174" i="1" s="1"/>
  <c r="P165" i="1"/>
  <c r="X163" i="1"/>
  <c r="X162" i="1"/>
  <c r="BO161" i="1"/>
  <c r="BM161" i="1"/>
  <c r="Y161" i="1"/>
  <c r="I527" i="1" s="1"/>
  <c r="P161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Y156" i="1" s="1"/>
  <c r="P153" i="1"/>
  <c r="X151" i="1"/>
  <c r="X150" i="1"/>
  <c r="BO149" i="1"/>
  <c r="BM149" i="1"/>
  <c r="Y149" i="1"/>
  <c r="H527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27" i="1" s="1"/>
  <c r="P133" i="1"/>
  <c r="X130" i="1"/>
  <c r="X129" i="1"/>
  <c r="BO128" i="1"/>
  <c r="BM128" i="1"/>
  <c r="Y128" i="1"/>
  <c r="Y130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Y125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Y116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F527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3" i="1" s="1"/>
  <c r="P97" i="1"/>
  <c r="BP96" i="1"/>
  <c r="BO96" i="1"/>
  <c r="BN96" i="1"/>
  <c r="BM96" i="1"/>
  <c r="Z96" i="1"/>
  <c r="Y96" i="1"/>
  <c r="Y102" i="1" s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527" i="1" s="1"/>
  <c r="P90" i="1"/>
  <c r="X87" i="1"/>
  <c r="X86" i="1"/>
  <c r="BO85" i="1"/>
  <c r="BM85" i="1"/>
  <c r="Y85" i="1"/>
  <c r="Y87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67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27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21" i="1" s="1"/>
  <c r="BO22" i="1"/>
  <c r="X519" i="1" s="1"/>
  <c r="BM22" i="1"/>
  <c r="X518" i="1" s="1"/>
  <c r="X520" i="1" s="1"/>
  <c r="Y22" i="1"/>
  <c r="B527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Y33" i="1"/>
  <c r="C527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Z90" i="1"/>
  <c r="Z93" i="1" s="1"/>
  <c r="BN90" i="1"/>
  <c r="BP90" i="1"/>
  <c r="Z92" i="1"/>
  <c r="BN92" i="1"/>
  <c r="Y93" i="1"/>
  <c r="Z97" i="1"/>
  <c r="Z102" i="1" s="1"/>
  <c r="BN97" i="1"/>
  <c r="BP97" i="1"/>
  <c r="Z99" i="1"/>
  <c r="BN99" i="1"/>
  <c r="Z101" i="1"/>
  <c r="BN101" i="1"/>
  <c r="Z106" i="1"/>
  <c r="BN106" i="1"/>
  <c r="BP106" i="1"/>
  <c r="Z108" i="1"/>
  <c r="BN108" i="1"/>
  <c r="Y111" i="1"/>
  <c r="Z114" i="1"/>
  <c r="Z116" i="1" s="1"/>
  <c r="BN114" i="1"/>
  <c r="BP114" i="1"/>
  <c r="Z120" i="1"/>
  <c r="Z124" i="1" s="1"/>
  <c r="BN120" i="1"/>
  <c r="BP120" i="1"/>
  <c r="Z122" i="1"/>
  <c r="BN122" i="1"/>
  <c r="Z128" i="1"/>
  <c r="Z129" i="1" s="1"/>
  <c r="BN128" i="1"/>
  <c r="BP128" i="1"/>
  <c r="Z133" i="1"/>
  <c r="Z135" i="1" s="1"/>
  <c r="BN133" i="1"/>
  <c r="BP133" i="1"/>
  <c r="Y136" i="1"/>
  <c r="Z139" i="1"/>
  <c r="Z140" i="1" s="1"/>
  <c r="BN139" i="1"/>
  <c r="BP139" i="1"/>
  <c r="Z143" i="1"/>
  <c r="Z145" i="1" s="1"/>
  <c r="BN143" i="1"/>
  <c r="BP143" i="1"/>
  <c r="Y146" i="1"/>
  <c r="Y151" i="1"/>
  <c r="Y157" i="1"/>
  <c r="Y163" i="1"/>
  <c r="Y175" i="1"/>
  <c r="Y181" i="1"/>
  <c r="Y185" i="1"/>
  <c r="Y190" i="1"/>
  <c r="Y196" i="1"/>
  <c r="Y206" i="1"/>
  <c r="Y218" i="1"/>
  <c r="Y224" i="1"/>
  <c r="K527" i="1"/>
  <c r="Y234" i="1"/>
  <c r="BP227" i="1"/>
  <c r="BN227" i="1"/>
  <c r="Z227" i="1"/>
  <c r="BP231" i="1"/>
  <c r="BN231" i="1"/>
  <c r="Z231" i="1"/>
  <c r="F9" i="1"/>
  <c r="J9" i="1"/>
  <c r="Y24" i="1"/>
  <c r="Y59" i="1"/>
  <c r="Y94" i="1"/>
  <c r="Y110" i="1"/>
  <c r="Y135" i="1"/>
  <c r="Z149" i="1"/>
  <c r="Z150" i="1" s="1"/>
  <c r="BN149" i="1"/>
  <c r="BP149" i="1"/>
  <c r="Y150" i="1"/>
  <c r="Z153" i="1"/>
  <c r="Z156" i="1" s="1"/>
  <c r="BN153" i="1"/>
  <c r="BP153" i="1"/>
  <c r="Z155" i="1"/>
  <c r="BN155" i="1"/>
  <c r="Z161" i="1"/>
  <c r="Z162" i="1" s="1"/>
  <c r="BN161" i="1"/>
  <c r="BP161" i="1"/>
  <c r="Y162" i="1"/>
  <c r="Z165" i="1"/>
  <c r="BN165" i="1"/>
  <c r="BP165" i="1"/>
  <c r="Z167" i="1"/>
  <c r="BN167" i="1"/>
  <c r="Z169" i="1"/>
  <c r="BN169" i="1"/>
  <c r="Z171" i="1"/>
  <c r="BN171" i="1"/>
  <c r="Z173" i="1"/>
  <c r="BN173" i="1"/>
  <c r="Z177" i="1"/>
  <c r="Z180" i="1" s="1"/>
  <c r="BN177" i="1"/>
  <c r="BP177" i="1"/>
  <c r="Z179" i="1"/>
  <c r="BN179" i="1"/>
  <c r="Z183" i="1"/>
  <c r="Z184" i="1" s="1"/>
  <c r="BN183" i="1"/>
  <c r="BP183" i="1"/>
  <c r="Z188" i="1"/>
  <c r="Z190" i="1" s="1"/>
  <c r="BN188" i="1"/>
  <c r="BP188" i="1"/>
  <c r="Y191" i="1"/>
  <c r="Z194" i="1"/>
  <c r="Z195" i="1" s="1"/>
  <c r="BN194" i="1"/>
  <c r="Z198" i="1"/>
  <c r="Z206" i="1" s="1"/>
  <c r="BN198" i="1"/>
  <c r="BP198" i="1"/>
  <c r="Z200" i="1"/>
  <c r="BN200" i="1"/>
  <c r="Z202" i="1"/>
  <c r="BN202" i="1"/>
  <c r="Z204" i="1"/>
  <c r="BN204" i="1"/>
  <c r="Z210" i="1"/>
  <c r="Z218" i="1" s="1"/>
  <c r="BN210" i="1"/>
  <c r="Z212" i="1"/>
  <c r="BN212" i="1"/>
  <c r="Z214" i="1"/>
  <c r="BN214" i="1"/>
  <c r="Z216" i="1"/>
  <c r="BN216" i="1"/>
  <c r="Z222" i="1"/>
  <c r="Z223" i="1" s="1"/>
  <c r="BN222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Z247" i="1"/>
  <c r="Z251" i="1" s="1"/>
  <c r="BN247" i="1"/>
  <c r="BP247" i="1"/>
  <c r="Z249" i="1"/>
  <c r="BN249" i="1"/>
  <c r="Z256" i="1"/>
  <c r="Z260" i="1" s="1"/>
  <c r="BN256" i="1"/>
  <c r="BP256" i="1"/>
  <c r="Z258" i="1"/>
  <c r="BN258" i="1"/>
  <c r="Y261" i="1"/>
  <c r="M527" i="1"/>
  <c r="Z265" i="1"/>
  <c r="Z268" i="1" s="1"/>
  <c r="BN265" i="1"/>
  <c r="BP265" i="1"/>
  <c r="Y269" i="1"/>
  <c r="O527" i="1"/>
  <c r="Z273" i="1"/>
  <c r="Z275" i="1" s="1"/>
  <c r="BN273" i="1"/>
  <c r="BP273" i="1"/>
  <c r="Y276" i="1"/>
  <c r="Y281" i="1"/>
  <c r="Y290" i="1"/>
  <c r="R527" i="1"/>
  <c r="Y299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Z344" i="1"/>
  <c r="BP342" i="1"/>
  <c r="BN342" i="1"/>
  <c r="Z342" i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Y378" i="1"/>
  <c r="BP377" i="1"/>
  <c r="BN377" i="1"/>
  <c r="Z377" i="1"/>
  <c r="Y379" i="1"/>
  <c r="Y382" i="1"/>
  <c r="BP381" i="1"/>
  <c r="BN381" i="1"/>
  <c r="Z381" i="1"/>
  <c r="Z382" i="1" s="1"/>
  <c r="Y383" i="1"/>
  <c r="Y388" i="1"/>
  <c r="BP385" i="1"/>
  <c r="BN385" i="1"/>
  <c r="Z385" i="1"/>
  <c r="Z387" i="1" s="1"/>
  <c r="BP399" i="1"/>
  <c r="BN399" i="1"/>
  <c r="Z399" i="1"/>
  <c r="BP403" i="1"/>
  <c r="BN403" i="1"/>
  <c r="Z403" i="1"/>
  <c r="BP416" i="1"/>
  <c r="BN416" i="1"/>
  <c r="Z416" i="1"/>
  <c r="Z417" i="1" s="1"/>
  <c r="Y418" i="1"/>
  <c r="Y425" i="1"/>
  <c r="BP420" i="1"/>
  <c r="BN420" i="1"/>
  <c r="Z420" i="1"/>
  <c r="Z424" i="1" s="1"/>
  <c r="Y424" i="1"/>
  <c r="BP440" i="1"/>
  <c r="BN440" i="1"/>
  <c r="Z440" i="1"/>
  <c r="Z452" i="1" s="1"/>
  <c r="BP444" i="1"/>
  <c r="BN444" i="1"/>
  <c r="Z444" i="1"/>
  <c r="BP448" i="1"/>
  <c r="BN448" i="1"/>
  <c r="Z448" i="1"/>
  <c r="BP294" i="1"/>
  <c r="BN294" i="1"/>
  <c r="BP296" i="1"/>
  <c r="BN296" i="1"/>
  <c r="Z296" i="1"/>
  <c r="Z299" i="1" s="1"/>
  <c r="BP304" i="1"/>
  <c r="BN304" i="1"/>
  <c r="Z304" i="1"/>
  <c r="BP308" i="1"/>
  <c r="BN308" i="1"/>
  <c r="Z308" i="1"/>
  <c r="Y310" i="1"/>
  <c r="Y317" i="1"/>
  <c r="BP312" i="1"/>
  <c r="BN312" i="1"/>
  <c r="Z312" i="1"/>
  <c r="Z317" i="1" s="1"/>
  <c r="BP316" i="1"/>
  <c r="BN316" i="1"/>
  <c r="Z316" i="1"/>
  <c r="Y318" i="1"/>
  <c r="Y323" i="1"/>
  <c r="BP320" i="1"/>
  <c r="BN320" i="1"/>
  <c r="Z320" i="1"/>
  <c r="Z323" i="1" s="1"/>
  <c r="BP335" i="1"/>
  <c r="BN335" i="1"/>
  <c r="Z335" i="1"/>
  <c r="Z337" i="1" s="1"/>
  <c r="BP350" i="1"/>
  <c r="BN350" i="1"/>
  <c r="Z350" i="1"/>
  <c r="Z356" i="1" s="1"/>
  <c r="BP354" i="1"/>
  <c r="BN354" i="1"/>
  <c r="Z354" i="1"/>
  <c r="BP375" i="1"/>
  <c r="BN375" i="1"/>
  <c r="Z375" i="1"/>
  <c r="Z378" i="1" s="1"/>
  <c r="Y387" i="1"/>
  <c r="BP397" i="1"/>
  <c r="BN397" i="1"/>
  <c r="Z397" i="1"/>
  <c r="Z406" i="1" s="1"/>
  <c r="BP401" i="1"/>
  <c r="BN401" i="1"/>
  <c r="Z401" i="1"/>
  <c r="BP405" i="1"/>
  <c r="BN405" i="1"/>
  <c r="Z405" i="1"/>
  <c r="Y407" i="1"/>
  <c r="Y412" i="1"/>
  <c r="BP409" i="1"/>
  <c r="BN409" i="1"/>
  <c r="Z409" i="1"/>
  <c r="Z411" i="1" s="1"/>
  <c r="W527" i="1"/>
  <c r="BP422" i="1"/>
  <c r="BN422" i="1"/>
  <c r="Z422" i="1"/>
  <c r="BP442" i="1"/>
  <c r="BN442" i="1"/>
  <c r="Z442" i="1"/>
  <c r="BP446" i="1"/>
  <c r="BN446" i="1"/>
  <c r="Z446" i="1"/>
  <c r="BP451" i="1"/>
  <c r="BN451" i="1"/>
  <c r="Z451" i="1"/>
  <c r="Y453" i="1"/>
  <c r="Y458" i="1"/>
  <c r="BP455" i="1"/>
  <c r="BN455" i="1"/>
  <c r="Z455" i="1"/>
  <c r="Y459" i="1"/>
  <c r="BP463" i="1"/>
  <c r="BN463" i="1"/>
  <c r="Z463" i="1"/>
  <c r="BP467" i="1"/>
  <c r="BN467" i="1"/>
  <c r="Z467" i="1"/>
  <c r="Y469" i="1"/>
  <c r="Y474" i="1"/>
  <c r="BP471" i="1"/>
  <c r="BN471" i="1"/>
  <c r="Z471" i="1"/>
  <c r="Y475" i="1"/>
  <c r="BP490" i="1"/>
  <c r="BN490" i="1"/>
  <c r="Z490" i="1"/>
  <c r="BP492" i="1"/>
  <c r="BN492" i="1"/>
  <c r="Z492" i="1"/>
  <c r="Y494" i="1"/>
  <c r="Y503" i="1"/>
  <c r="BP501" i="1"/>
  <c r="BN501" i="1"/>
  <c r="Z501" i="1"/>
  <c r="Y504" i="1"/>
  <c r="Y345" i="1"/>
  <c r="T527" i="1"/>
  <c r="Y357" i="1"/>
  <c r="V527" i="1"/>
  <c r="Y406" i="1"/>
  <c r="Y417" i="1"/>
  <c r="Y430" i="1"/>
  <c r="Z527" i="1"/>
  <c r="Y452" i="1"/>
  <c r="BP457" i="1"/>
  <c r="BN457" i="1"/>
  <c r="Z457" i="1"/>
  <c r="Y468" i="1"/>
  <c r="BP461" i="1"/>
  <c r="BN461" i="1"/>
  <c r="Z461" i="1"/>
  <c r="Z468" i="1" s="1"/>
  <c r="BP465" i="1"/>
  <c r="BN465" i="1"/>
  <c r="Z465" i="1"/>
  <c r="BP473" i="1"/>
  <c r="BN473" i="1"/>
  <c r="Z473" i="1"/>
  <c r="Y478" i="1"/>
  <c r="BP477" i="1"/>
  <c r="BN477" i="1"/>
  <c r="Z477" i="1"/>
  <c r="Z478" i="1" s="1"/>
  <c r="Y479" i="1"/>
  <c r="Y493" i="1"/>
  <c r="BP489" i="1"/>
  <c r="BN489" i="1"/>
  <c r="Z489" i="1"/>
  <c r="BP491" i="1"/>
  <c r="BN491" i="1"/>
  <c r="Z491" i="1"/>
  <c r="BP502" i="1"/>
  <c r="BN502" i="1"/>
  <c r="Z502" i="1"/>
  <c r="AB527" i="1"/>
  <c r="Y515" i="1"/>
  <c r="BP514" i="1"/>
  <c r="BN514" i="1"/>
  <c r="Z514" i="1"/>
  <c r="Z515" i="1" s="1"/>
  <c r="Y516" i="1"/>
  <c r="AA527" i="1"/>
  <c r="Z234" i="1" l="1"/>
  <c r="Y519" i="1"/>
  <c r="Z493" i="1"/>
  <c r="Z503" i="1"/>
  <c r="Z474" i="1"/>
  <c r="Z458" i="1"/>
  <c r="Z309" i="1"/>
  <c r="Z174" i="1"/>
  <c r="Y517" i="1"/>
  <c r="Z110" i="1"/>
  <c r="Z81" i="1"/>
  <c r="Z72" i="1"/>
  <c r="Z32" i="1"/>
  <c r="Z522" i="1" s="1"/>
  <c r="Y521" i="1"/>
  <c r="Y518" i="1"/>
  <c r="Y520" i="1" s="1"/>
</calcChain>
</file>

<file path=xl/sharedStrings.xml><?xml version="1.0" encoding="utf-8"?>
<sst xmlns="http://schemas.openxmlformats.org/spreadsheetml/2006/main" count="2313" uniqueCount="835">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</sst>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5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45815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Суббота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/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19</v>
      </c>
      <c r="Q8" s="707">
        <v>0.41666666666666669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20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21</v>
      </c>
      <c r="Q10" s="746"/>
      <c r="R10" s="747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34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35</v>
      </c>
      <c r="B17" s="618" t="s">
        <v>36</v>
      </c>
      <c r="C17" s="713" t="s">
        <v>37</v>
      </c>
      <c r="D17" s="618" t="s">
        <v>38</v>
      </c>
      <c r="E17" s="680"/>
      <c r="F17" s="618" t="s">
        <v>39</v>
      </c>
      <c r="G17" s="618" t="s">
        <v>40</v>
      </c>
      <c r="H17" s="618" t="s">
        <v>41</v>
      </c>
      <c r="I17" s="618" t="s">
        <v>42</v>
      </c>
      <c r="J17" s="618" t="s">
        <v>43</v>
      </c>
      <c r="K17" s="618" t="s">
        <v>44</v>
      </c>
      <c r="L17" s="618" t="s">
        <v>45</v>
      </c>
      <c r="M17" s="618" t="s">
        <v>46</v>
      </c>
      <c r="N17" s="618" t="s">
        <v>47</v>
      </c>
      <c r="O17" s="618" t="s">
        <v>48</v>
      </c>
      <c r="P17" s="618" t="s">
        <v>49</v>
      </c>
      <c r="Q17" s="679"/>
      <c r="R17" s="679"/>
      <c r="S17" s="679"/>
      <c r="T17" s="680"/>
      <c r="U17" s="902" t="s">
        <v>50</v>
      </c>
      <c r="V17" s="631"/>
      <c r="W17" s="618" t="s">
        <v>51</v>
      </c>
      <c r="X17" s="618" t="s">
        <v>52</v>
      </c>
      <c r="Y17" s="906" t="s">
        <v>53</v>
      </c>
      <c r="Z17" s="816" t="s">
        <v>54</v>
      </c>
      <c r="AA17" s="792" t="s">
        <v>55</v>
      </c>
      <c r="AB17" s="792" t="s">
        <v>56</v>
      </c>
      <c r="AC17" s="792" t="s">
        <v>57</v>
      </c>
      <c r="AD17" s="792" t="s">
        <v>58</v>
      </c>
      <c r="AE17" s="870"/>
      <c r="AF17" s="871"/>
      <c r="AG17" s="66"/>
      <c r="BD17" s="65" t="s">
        <v>59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60</v>
      </c>
      <c r="V18" s="67" t="s">
        <v>61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62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62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63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2" t="s">
        <v>68</v>
      </c>
      <c r="Q22" s="580"/>
      <c r="R22" s="580"/>
      <c r="S22" s="580"/>
      <c r="T22" s="581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73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94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100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101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102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69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2">
        <v>4607091385687</v>
      </c>
      <c r="E42" s="583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2">
        <v>4680115882539</v>
      </c>
      <c r="E43" s="583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customHeight="1" x14ac:dyDescent="0.25">
      <c r="A47" s="594" t="s">
        <v>73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119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102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69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0</v>
      </c>
      <c r="Y59" s="577">
        <f>IFERROR(Y53/H53,"0")+IFERROR(Y54/H54,"0")+IFERROR(Y55/H55,"0")+IFERROR(Y56/H56,"0")+IFERROR(Y57/H57,"0")+IFERROR(Y58/H58,"0")</f>
        <v>0</v>
      </c>
      <c r="Z59" s="577">
        <f>IFERROR(IF(Z53="",0,Z53),"0")+IFERROR(IF(Z54="",0,Z54),"0")+IFERROR(IF(Z55="",0,Z55),"0")+IFERROR(IF(Z56="",0,Z56),"0")+IFERROR(IF(Z57="",0,Z57),"0")+IFERROR(IF(Z58="",0,Z58),"0")</f>
        <v>0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0</v>
      </c>
      <c r="Y60" s="577">
        <f>IFERROR(SUM(Y53:Y58),"0")</f>
        <v>0</v>
      </c>
      <c r="Z60" s="37"/>
      <c r="AA60" s="578"/>
      <c r="AB60" s="578"/>
      <c r="AC60" s="578"/>
    </row>
    <row r="61" spans="1:68" ht="14.25" customHeight="1" x14ac:dyDescent="0.25">
      <c r="A61" s="594" t="s">
        <v>137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customHeight="1" x14ac:dyDescent="0.25">
      <c r="A68" s="594" t="s">
        <v>63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4" t="s">
        <v>73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customHeight="1" x14ac:dyDescent="0.25">
      <c r="A83" s="594" t="s">
        <v>172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customHeight="1" x14ac:dyDescent="0.25">
      <c r="A88" s="595" t="s">
        <v>179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102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69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69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0</v>
      </c>
      <c r="Y93" s="577">
        <f>IFERROR(Y90/H90,"0")+IFERROR(Y91/H91,"0")+IFERROR(Y92/H92,"0")</f>
        <v>0</v>
      </c>
      <c r="Z93" s="577">
        <f>IFERROR(IF(Z90="",0,Z90),"0")+IFERROR(IF(Z91="",0,Z91),"0")+IFERROR(IF(Z92="",0,Z92),"0")</f>
        <v>0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0</v>
      </c>
      <c r="Y94" s="577">
        <f>IFERROR(SUM(Y90:Y92),"0")</f>
        <v>0</v>
      </c>
      <c r="Z94" s="37"/>
      <c r="AA94" s="578"/>
      <c r="AB94" s="578"/>
      <c r="AC94" s="578"/>
    </row>
    <row r="95" spans="1:68" ht="14.25" customHeight="1" x14ac:dyDescent="0.25">
      <c r="A95" s="594" t="s">
        <v>73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0" t="s">
        <v>189</v>
      </c>
      <c r="Q96" s="580"/>
      <c r="R96" s="580"/>
      <c r="S96" s="580"/>
      <c r="T96" s="581"/>
      <c r="U96" s="34"/>
      <c r="V96" s="34"/>
      <c r="W96" s="35" t="s">
        <v>69</v>
      </c>
      <c r="X96" s="575">
        <v>0</v>
      </c>
      <c r="Y96" s="576">
        <f t="shared" ref="Y96:Y101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0</v>
      </c>
      <c r="BN96" s="64">
        <f t="shared" ref="BN96:BN101" si="18">IFERROR(Y96*I96/H96,"0")</f>
        <v>0</v>
      </c>
      <c r="BO96" s="64">
        <f t="shared" ref="BO96:BO101" si="19">IFERROR(1/J96*(X96/H96),"0")</f>
        <v>0</v>
      </c>
      <c r="BP96" s="64">
        <f t="shared" ref="BP96:BP101" si="20">IFERROR(1/J96*(Y96/H96),"0")</f>
        <v>0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69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0</v>
      </c>
      <c r="Y102" s="577">
        <f>IFERROR(Y96/H96,"0")+IFERROR(Y97/H97,"0")+IFERROR(Y98/H98,"0")+IFERROR(Y99/H99,"0")+IFERROR(Y100/H100,"0")+IFERROR(Y101/H101,"0")</f>
        <v>0</v>
      </c>
      <c r="Z102" s="577">
        <f>IFERROR(IF(Z96="",0,Z96),"0")+IFERROR(IF(Z97="",0,Z97),"0")+IFERROR(IF(Z98="",0,Z98),"0")+IFERROR(IF(Z99="",0,Z99),"0")+IFERROR(IF(Z100="",0,Z100),"0")+IFERROR(IF(Z101="",0,Z101),"0")</f>
        <v>0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0</v>
      </c>
      <c r="Y103" s="577">
        <f>IFERROR(SUM(Y96:Y101),"0")</f>
        <v>0</v>
      </c>
      <c r="Z103" s="37"/>
      <c r="AA103" s="578"/>
      <c r="AB103" s="578"/>
      <c r="AC103" s="578"/>
    </row>
    <row r="104" spans="1:68" ht="16.5" customHeight="1" x14ac:dyDescent="0.25">
      <c r="A104" s="595" t="s">
        <v>202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102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69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customHeight="1" x14ac:dyDescent="0.25">
      <c r="A112" s="594" t="s">
        <v>137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212</v>
      </c>
      <c r="B113" s="54" t="s">
        <v>213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215</v>
      </c>
      <c r="B114" s="54" t="s">
        <v>216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customHeight="1" x14ac:dyDescent="0.25">
      <c r="A118" s="594" t="s">
        <v>73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27" customHeight="1" x14ac:dyDescent="0.25">
      <c r="A119" s="54" t="s">
        <v>219</v>
      </c>
      <c r="B119" s="54" t="s">
        <v>220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0"/>
      <c r="R120" s="580"/>
      <c r="S120" s="580"/>
      <c r="T120" s="581"/>
      <c r="U120" s="34"/>
      <c r="V120" s="34"/>
      <c r="W120" s="35" t="s">
        <v>69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224</v>
      </c>
      <c r="B121" s="54" t="s">
        <v>225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228</v>
      </c>
      <c r="B123" s="54" t="s">
        <v>229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0</v>
      </c>
      <c r="Y124" s="577">
        <f>IFERROR(Y119/H119,"0")+IFERROR(Y120/H120,"0")+IFERROR(Y121/H121,"0")+IFERROR(Y122/H122,"0")+IFERROR(Y123/H123,"0")</f>
        <v>0</v>
      </c>
      <c r="Z124" s="577">
        <f>IFERROR(IF(Z119="",0,Z119),"0")+IFERROR(IF(Z120="",0,Z120),"0")+IFERROR(IF(Z121="",0,Z121),"0")+IFERROR(IF(Z122="",0,Z122),"0")+IFERROR(IF(Z123="",0,Z123),"0")</f>
        <v>0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0</v>
      </c>
      <c r="Y125" s="577">
        <f>IFERROR(SUM(Y119:Y123),"0")</f>
        <v>0</v>
      </c>
      <c r="Z125" s="37"/>
      <c r="AA125" s="578"/>
      <c r="AB125" s="578"/>
      <c r="AC125" s="578"/>
    </row>
    <row r="126" spans="1:68" ht="14.25" customHeight="1" x14ac:dyDescent="0.25">
      <c r="A126" s="594" t="s">
        <v>172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231</v>
      </c>
      <c r="B127" s="54" t="s">
        <v>232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234</v>
      </c>
      <c r="B128" s="54" t="s">
        <v>235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95" t="s">
        <v>237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102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238</v>
      </c>
      <c r="B133" s="54" t="s">
        <v>239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238</v>
      </c>
      <c r="B134" s="54" t="s">
        <v>241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customHeight="1" x14ac:dyDescent="0.25">
      <c r="A137" s="594" t="s">
        <v>63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242</v>
      </c>
      <c r="B138" s="54" t="s">
        <v>243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242</v>
      </c>
      <c r="B139" s="54" t="s">
        <v>245</v>
      </c>
      <c r="C139" s="31">
        <v>4301031235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4" t="s">
        <v>73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246</v>
      </c>
      <c r="B143" s="54" t="s">
        <v>247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246</v>
      </c>
      <c r="B144" s="54" t="s">
        <v>248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95" t="s">
        <v>100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102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249</v>
      </c>
      <c r="B149" s="54" t="s">
        <v>250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63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252</v>
      </c>
      <c r="B153" s="54" t="s">
        <v>253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255</v>
      </c>
      <c r="B154" s="54" t="s">
        <v>256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258</v>
      </c>
      <c r="B155" s="54" t="s">
        <v>259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616" t="s">
        <v>261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262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137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263</v>
      </c>
      <c r="B161" s="54" t="s">
        <v>264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4" t="s">
        <v>63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69</v>
      </c>
      <c r="X165" s="575">
        <v>50</v>
      </c>
      <c r="Y165" s="576">
        <f t="shared" ref="Y165:Y173" si="21">IFERROR(IF(X165="",0,CEILING((X165/$H165),1)*$H165),"")</f>
        <v>50.400000000000006</v>
      </c>
      <c r="Z165" s="36">
        <f>IFERROR(IF(Y165=0,"",ROUNDUP(Y165/H165,0)*0.00902),"")</f>
        <v>0.10824</v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53.214285714285715</v>
      </c>
      <c r="BN165" s="64">
        <f t="shared" ref="BN165:BN173" si="23">IFERROR(Y165*I165/H165,"0")</f>
        <v>53.64</v>
      </c>
      <c r="BO165" s="64">
        <f t="shared" ref="BO165:BO173" si="24">IFERROR(1/J165*(X165/H165),"0")</f>
        <v>9.0187590187590191E-2</v>
      </c>
      <c r="BP165" s="64">
        <f t="shared" ref="BP165:BP173" si="25">IFERROR(1/J165*(Y165/H165),"0")</f>
        <v>9.0909090909090912E-2</v>
      </c>
    </row>
    <row r="166" spans="1:68" ht="27" customHeight="1" x14ac:dyDescent="0.25">
      <c r="A166" s="54" t="s">
        <v>269</v>
      </c>
      <c r="B166" s="54" t="s">
        <v>270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69</v>
      </c>
      <c r="X166" s="575">
        <v>30</v>
      </c>
      <c r="Y166" s="576">
        <f t="shared" si="21"/>
        <v>33.6</v>
      </c>
      <c r="Z166" s="36">
        <f>IFERROR(IF(Y166=0,"",ROUNDUP(Y166/H166,0)*0.00902),"")</f>
        <v>7.2160000000000002E-2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31.928571428571427</v>
      </c>
      <c r="BN166" s="64">
        <f t="shared" si="23"/>
        <v>35.76</v>
      </c>
      <c r="BO166" s="64">
        <f t="shared" si="24"/>
        <v>5.4112554112554112E-2</v>
      </c>
      <c r="BP166" s="64">
        <f t="shared" si="25"/>
        <v>6.0606060606060608E-2</v>
      </c>
    </row>
    <row r="167" spans="1:68" ht="27" customHeight="1" x14ac:dyDescent="0.25">
      <c r="A167" s="54" t="s">
        <v>272</v>
      </c>
      <c r="B167" s="54" t="s">
        <v>273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69</v>
      </c>
      <c r="X167" s="575">
        <v>20</v>
      </c>
      <c r="Y167" s="576">
        <f t="shared" si="21"/>
        <v>21</v>
      </c>
      <c r="Z167" s="36">
        <f>IFERROR(IF(Y167=0,"",ROUNDUP(Y167/H167,0)*0.00902),"")</f>
        <v>4.5100000000000001E-2</v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21</v>
      </c>
      <c r="BN167" s="64">
        <f t="shared" si="23"/>
        <v>22.049999999999997</v>
      </c>
      <c r="BO167" s="64">
        <f t="shared" si="24"/>
        <v>3.6075036075036072E-2</v>
      </c>
      <c r="BP167" s="64">
        <f t="shared" si="25"/>
        <v>3.787878787878788E-2</v>
      </c>
    </row>
    <row r="168" spans="1:68" ht="27" customHeight="1" x14ac:dyDescent="0.25">
      <c r="A168" s="54" t="s">
        <v>275</v>
      </c>
      <c r="B168" s="54" t="s">
        <v>276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282</v>
      </c>
      <c r="B171" s="54" t="s">
        <v>283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23.80952380952381</v>
      </c>
      <c r="Y174" s="577">
        <f>IFERROR(Y165/H165,"0")+IFERROR(Y166/H166,"0")+IFERROR(Y167/H167,"0")+IFERROR(Y168/H168,"0")+IFERROR(Y169/H169,"0")+IFERROR(Y170/H170,"0")+IFERROR(Y171/H171,"0")+IFERROR(Y172/H172,"0")+IFERROR(Y173/H173,"0")</f>
        <v>25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0.22550000000000001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100</v>
      </c>
      <c r="Y175" s="577">
        <f>IFERROR(SUM(Y165:Y173),"0")</f>
        <v>105</v>
      </c>
      <c r="Z175" s="37"/>
      <c r="AA175" s="578"/>
      <c r="AB175" s="578"/>
      <c r="AC175" s="578"/>
    </row>
    <row r="176" spans="1:68" ht="14.25" customHeight="1" x14ac:dyDescent="0.25">
      <c r="A176" s="594" t="s">
        <v>94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289</v>
      </c>
      <c r="B177" s="54" t="s">
        <v>290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4" t="s">
        <v>299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300</v>
      </c>
      <c r="B183" s="54" t="s">
        <v>301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95" t="s">
        <v>302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102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303</v>
      </c>
      <c r="B188" s="54" t="s">
        <v>304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306</v>
      </c>
      <c r="B189" s="54" t="s">
        <v>307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137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308</v>
      </c>
      <c r="B193" s="54" t="s">
        <v>309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311</v>
      </c>
      <c r="B194" s="54" t="s">
        <v>312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63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313</v>
      </c>
      <c r="B198" s="54" t="s">
        <v>314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69</v>
      </c>
      <c r="X198" s="575">
        <v>300</v>
      </c>
      <c r="Y198" s="576">
        <f t="shared" ref="Y198:Y205" si="26">IFERROR(IF(X198="",0,CEILING((X198/$H198),1)*$H198),"")</f>
        <v>302.40000000000003</v>
      </c>
      <c r="Z198" s="36">
        <f>IFERROR(IF(Y198=0,"",ROUNDUP(Y198/H198,0)*0.00902),"")</f>
        <v>0.50512000000000001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311.66666666666663</v>
      </c>
      <c r="BN198" s="64">
        <f t="shared" ref="BN198:BN205" si="28">IFERROR(Y198*I198/H198,"0")</f>
        <v>314.16000000000003</v>
      </c>
      <c r="BO198" s="64">
        <f t="shared" ref="BO198:BO205" si="29">IFERROR(1/J198*(X198/H198),"0")</f>
        <v>0.42087542087542085</v>
      </c>
      <c r="BP198" s="64">
        <f t="shared" ref="BP198:BP205" si="30">IFERROR(1/J198*(Y198/H198),"0")</f>
        <v>0.42424242424242425</v>
      </c>
    </row>
    <row r="199" spans="1:68" ht="27" customHeight="1" x14ac:dyDescent="0.25">
      <c r="A199" s="54" t="s">
        <v>316</v>
      </c>
      <c r="B199" s="54" t="s">
        <v>317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69</v>
      </c>
      <c r="X199" s="575">
        <v>30</v>
      </c>
      <c r="Y199" s="576">
        <f t="shared" si="26"/>
        <v>32.400000000000006</v>
      </c>
      <c r="Z199" s="36">
        <f>IFERROR(IF(Y199=0,"",ROUNDUP(Y199/H199,0)*0.00902),"")</f>
        <v>5.4120000000000001E-2</v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31.166666666666668</v>
      </c>
      <c r="BN199" s="64">
        <f t="shared" si="28"/>
        <v>33.660000000000004</v>
      </c>
      <c r="BO199" s="64">
        <f t="shared" si="29"/>
        <v>4.208754208754209E-2</v>
      </c>
      <c r="BP199" s="64">
        <f t="shared" si="30"/>
        <v>4.5454545454545463E-2</v>
      </c>
    </row>
    <row r="200" spans="1:68" ht="27" customHeight="1" x14ac:dyDescent="0.25">
      <c r="A200" s="54" t="s">
        <v>319</v>
      </c>
      <c r="B200" s="54" t="s">
        <v>320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69</v>
      </c>
      <c r="X200" s="575">
        <v>100</v>
      </c>
      <c r="Y200" s="576">
        <f t="shared" si="26"/>
        <v>102.60000000000001</v>
      </c>
      <c r="Z200" s="36">
        <f>IFERROR(IF(Y200=0,"",ROUNDUP(Y200/H200,0)*0.00902),"")</f>
        <v>0.17138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103.88888888888889</v>
      </c>
      <c r="BN200" s="64">
        <f t="shared" si="28"/>
        <v>106.59000000000002</v>
      </c>
      <c r="BO200" s="64">
        <f t="shared" si="29"/>
        <v>0.14029180695847362</v>
      </c>
      <c r="BP200" s="64">
        <f t="shared" si="30"/>
        <v>0.14393939393939395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69</v>
      </c>
      <c r="X201" s="575">
        <v>30</v>
      </c>
      <c r="Y201" s="576">
        <f t="shared" si="26"/>
        <v>32.400000000000006</v>
      </c>
      <c r="Z201" s="36">
        <f>IFERROR(IF(Y201=0,"",ROUNDUP(Y201/H201,0)*0.00902),"")</f>
        <v>5.4120000000000001E-2</v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31.166666666666668</v>
      </c>
      <c r="BN201" s="64">
        <f t="shared" si="28"/>
        <v>33.660000000000004</v>
      </c>
      <c r="BO201" s="64">
        <f t="shared" si="29"/>
        <v>4.208754208754209E-2</v>
      </c>
      <c r="BP201" s="64">
        <f t="shared" si="30"/>
        <v>4.5454545454545463E-2</v>
      </c>
    </row>
    <row r="202" spans="1:68" ht="27" customHeight="1" x14ac:dyDescent="0.25">
      <c r="A202" s="54" t="s">
        <v>325</v>
      </c>
      <c r="B202" s="54" t="s">
        <v>326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329</v>
      </c>
      <c r="B204" s="54" t="s">
        <v>330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69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85.185185185185176</v>
      </c>
      <c r="Y206" s="577">
        <f>IFERROR(Y198/H198,"0")+IFERROR(Y199/H199,"0")+IFERROR(Y200/H200,"0")+IFERROR(Y201/H201,"0")+IFERROR(Y202/H202,"0")+IFERROR(Y203/H203,"0")+IFERROR(Y204/H204,"0")+IFERROR(Y205/H205,"0")</f>
        <v>87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0.78473999999999999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460</v>
      </c>
      <c r="Y207" s="577">
        <f>IFERROR(SUM(Y198:Y205),"0")</f>
        <v>469.80000000000007</v>
      </c>
      <c r="Z207" s="37"/>
      <c r="AA207" s="578"/>
      <c r="AB207" s="578"/>
      <c r="AC207" s="578"/>
    </row>
    <row r="208" spans="1:68" ht="14.25" customHeight="1" x14ac:dyDescent="0.25">
      <c r="A208" s="594" t="s">
        <v>73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333</v>
      </c>
      <c r="B209" s="54" t="s">
        <v>334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336</v>
      </c>
      <c r="B210" s="54" t="s">
        <v>337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339</v>
      </c>
      <c r="B211" s="54" t="s">
        <v>340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69</v>
      </c>
      <c r="X211" s="575">
        <v>30</v>
      </c>
      <c r="Y211" s="576">
        <f t="shared" si="31"/>
        <v>34.799999999999997</v>
      </c>
      <c r="Z211" s="36">
        <f>IFERROR(IF(Y211=0,"",ROUNDUP(Y211/H211,0)*0.01898),"")</f>
        <v>7.5920000000000001E-2</v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31.789655172413795</v>
      </c>
      <c r="BN211" s="64">
        <f t="shared" si="33"/>
        <v>36.875999999999998</v>
      </c>
      <c r="BO211" s="64">
        <f t="shared" si="34"/>
        <v>5.387931034482759E-2</v>
      </c>
      <c r="BP211" s="64">
        <f t="shared" si="35"/>
        <v>6.25E-2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69</v>
      </c>
      <c r="X212" s="575">
        <v>192</v>
      </c>
      <c r="Y212" s="576">
        <f t="shared" si="31"/>
        <v>192</v>
      </c>
      <c r="Z212" s="36">
        <f t="shared" ref="Z212:Z217" si="36">IFERROR(IF(Y212=0,"",ROUNDUP(Y212/H212,0)*0.00651),"")</f>
        <v>0.52080000000000004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213.6</v>
      </c>
      <c r="BN212" s="64">
        <f t="shared" si="33"/>
        <v>213.6</v>
      </c>
      <c r="BO212" s="64">
        <f t="shared" si="34"/>
        <v>0.43956043956043961</v>
      </c>
      <c r="BP212" s="64">
        <f t="shared" si="35"/>
        <v>0.43956043956043961</v>
      </c>
    </row>
    <row r="213" spans="1:68" ht="27" customHeight="1" x14ac:dyDescent="0.25">
      <c r="A213" s="54" t="s">
        <v>344</v>
      </c>
      <c r="B213" s="54" t="s">
        <v>345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69</v>
      </c>
      <c r="X214" s="575">
        <v>168</v>
      </c>
      <c r="Y214" s="576">
        <f t="shared" si="31"/>
        <v>168</v>
      </c>
      <c r="Z214" s="36">
        <f t="shared" si="36"/>
        <v>0.45569999999999999</v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185.64000000000001</v>
      </c>
      <c r="BN214" s="64">
        <f t="shared" si="33"/>
        <v>185.64000000000001</v>
      </c>
      <c r="BO214" s="64">
        <f t="shared" si="34"/>
        <v>0.38461538461538464</v>
      </c>
      <c r="BP214" s="64">
        <f t="shared" si="35"/>
        <v>0.38461538461538464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69</v>
      </c>
      <c r="X215" s="575">
        <v>168</v>
      </c>
      <c r="Y215" s="576">
        <f t="shared" si="31"/>
        <v>168</v>
      </c>
      <c r="Z215" s="36">
        <f t="shared" si="36"/>
        <v>0.45569999999999999</v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185.64000000000001</v>
      </c>
      <c r="BN215" s="64">
        <f t="shared" si="33"/>
        <v>185.64000000000001</v>
      </c>
      <c r="BO215" s="64">
        <f t="shared" si="34"/>
        <v>0.38461538461538464</v>
      </c>
      <c r="BP215" s="64">
        <f t="shared" si="35"/>
        <v>0.38461538461538464</v>
      </c>
    </row>
    <row r="216" spans="1:68" ht="27" customHeight="1" x14ac:dyDescent="0.25">
      <c r="A216" s="54" t="s">
        <v>351</v>
      </c>
      <c r="B216" s="54" t="s">
        <v>352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69</v>
      </c>
      <c r="X216" s="575">
        <v>192</v>
      </c>
      <c r="Y216" s="576">
        <f t="shared" si="31"/>
        <v>192</v>
      </c>
      <c r="Z216" s="36">
        <f t="shared" si="36"/>
        <v>0.52080000000000004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212.16000000000003</v>
      </c>
      <c r="BN216" s="64">
        <f t="shared" si="33"/>
        <v>212.16000000000003</v>
      </c>
      <c r="BO216" s="64">
        <f t="shared" si="34"/>
        <v>0.43956043956043961</v>
      </c>
      <c r="BP216" s="64">
        <f t="shared" si="35"/>
        <v>0.43956043956043961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69</v>
      </c>
      <c r="X217" s="575">
        <v>144</v>
      </c>
      <c r="Y217" s="576">
        <f t="shared" si="31"/>
        <v>144</v>
      </c>
      <c r="Z217" s="36">
        <f t="shared" si="36"/>
        <v>0.3906</v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159.48000000000002</v>
      </c>
      <c r="BN217" s="64">
        <f t="shared" si="33"/>
        <v>159.48000000000002</v>
      </c>
      <c r="BO217" s="64">
        <f t="shared" si="34"/>
        <v>0.32967032967032972</v>
      </c>
      <c r="BP217" s="64">
        <f t="shared" si="35"/>
        <v>0.32967032967032972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363.44827586206895</v>
      </c>
      <c r="Y218" s="577">
        <f>IFERROR(Y209/H209,"0")+IFERROR(Y210/H210,"0")+IFERROR(Y211/H211,"0")+IFERROR(Y212/H212,"0")+IFERROR(Y213/H213,"0")+IFERROR(Y214/H214,"0")+IFERROR(Y215/H215,"0")+IFERROR(Y216/H216,"0")+IFERROR(Y217/H217,"0")</f>
        <v>364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2.4195200000000003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894</v>
      </c>
      <c r="Y219" s="577">
        <f>IFERROR(SUM(Y209:Y217),"0")</f>
        <v>898.8</v>
      </c>
      <c r="Z219" s="37"/>
      <c r="AA219" s="578"/>
      <c r="AB219" s="578"/>
      <c r="AC219" s="578"/>
    </row>
    <row r="220" spans="1:68" ht="14.25" customHeight="1" x14ac:dyDescent="0.25">
      <c r="A220" s="594" t="s">
        <v>172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69</v>
      </c>
      <c r="X221" s="575">
        <v>24</v>
      </c>
      <c r="Y221" s="576">
        <f>IFERROR(IF(X221="",0,CEILING((X221/$H221),1)*$H221),"")</f>
        <v>24</v>
      </c>
      <c r="Z221" s="36">
        <f>IFERROR(IF(Y221=0,"",ROUNDUP(Y221/H221,0)*0.00651),"")</f>
        <v>6.5100000000000005E-2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26.520000000000003</v>
      </c>
      <c r="BN221" s="64">
        <f>IFERROR(Y221*I221/H221,"0")</f>
        <v>26.520000000000003</v>
      </c>
      <c r="BO221" s="64">
        <f>IFERROR(1/J221*(X221/H221),"0")</f>
        <v>5.4945054945054951E-2</v>
      </c>
      <c r="BP221" s="64">
        <f>IFERROR(1/J221*(Y221/H221),"0")</f>
        <v>5.4945054945054951E-2</v>
      </c>
    </row>
    <row r="222" spans="1:68" ht="27" customHeight="1" x14ac:dyDescent="0.25">
      <c r="A222" s="54" t="s">
        <v>360</v>
      </c>
      <c r="B222" s="54" t="s">
        <v>361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69</v>
      </c>
      <c r="X222" s="575">
        <v>19.2</v>
      </c>
      <c r="Y222" s="576">
        <f>IFERROR(IF(X222="",0,CEILING((X222/$H222),1)*$H222),"")</f>
        <v>19.2</v>
      </c>
      <c r="Z222" s="36">
        <f>IFERROR(IF(Y222=0,"",ROUNDUP(Y222/H222,0)*0.00651),"")</f>
        <v>5.2080000000000001E-2</v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21.216000000000001</v>
      </c>
      <c r="BN222" s="64">
        <f>IFERROR(Y222*I222/H222,"0")</f>
        <v>21.216000000000001</v>
      </c>
      <c r="BO222" s="64">
        <f>IFERROR(1/J222*(X222/H222),"0")</f>
        <v>4.3956043956043959E-2</v>
      </c>
      <c r="BP222" s="64">
        <f>IFERROR(1/J222*(Y222/H222),"0")</f>
        <v>4.3956043956043959E-2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18</v>
      </c>
      <c r="Y223" s="577">
        <f>IFERROR(Y221/H221,"0")+IFERROR(Y222/H222,"0")</f>
        <v>18</v>
      </c>
      <c r="Z223" s="577">
        <f>IFERROR(IF(Z221="",0,Z221),"0")+IFERROR(IF(Z222="",0,Z222),"0")</f>
        <v>0.11718000000000001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43.2</v>
      </c>
      <c r="Y224" s="577">
        <f>IFERROR(SUM(Y221:Y222),"0")</f>
        <v>43.2</v>
      </c>
      <c r="Z224" s="37"/>
      <c r="AA224" s="578"/>
      <c r="AB224" s="578"/>
      <c r="AC224" s="578"/>
    </row>
    <row r="225" spans="1:68" ht="16.5" customHeight="1" x14ac:dyDescent="0.25">
      <c r="A225" s="595" t="s">
        <v>363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102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364</v>
      </c>
      <c r="B227" s="54" t="s">
        <v>365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customHeight="1" x14ac:dyDescent="0.25">
      <c r="A236" s="594" t="s">
        <v>137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382</v>
      </c>
      <c r="B237" s="54" t="s">
        <v>383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382</v>
      </c>
      <c r="B238" s="54" t="s">
        <v>385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386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387</v>
      </c>
      <c r="B242" s="54" t="s">
        <v>388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4" t="s">
        <v>390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391</v>
      </c>
      <c r="B246" s="54" t="s">
        <v>392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95" t="s">
        <v>402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102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403</v>
      </c>
      <c r="B255" s="54" t="s">
        <v>404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406</v>
      </c>
      <c r="B256" s="54" t="s">
        <v>407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409</v>
      </c>
      <c r="B257" s="54" t="s">
        <v>410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412</v>
      </c>
      <c r="B258" s="54" t="s">
        <v>413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415</v>
      </c>
      <c r="B259" s="54" t="s">
        <v>416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95" t="s">
        <v>418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102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419</v>
      </c>
      <c r="B264" s="54" t="s">
        <v>420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421</v>
      </c>
      <c r="B265" s="54" t="s">
        <v>422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424</v>
      </c>
      <c r="B266" s="54" t="s">
        <v>425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427</v>
      </c>
      <c r="B267" s="54" t="s">
        <v>428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44" t="s">
        <v>429</v>
      </c>
      <c r="Q267" s="580"/>
      <c r="R267" s="580"/>
      <c r="S267" s="580"/>
      <c r="T267" s="581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431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73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432</v>
      </c>
      <c r="B272" s="54" t="s">
        <v>433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69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69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customHeight="1" x14ac:dyDescent="0.25">
      <c r="A277" s="595" t="s">
        <v>441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63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442</v>
      </c>
      <c r="B279" s="54" t="s">
        <v>443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73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445</v>
      </c>
      <c r="B283" s="54" t="s">
        <v>446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448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102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449</v>
      </c>
      <c r="B288" s="54" t="s">
        <v>450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453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102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454</v>
      </c>
      <c r="B293" s="54" t="s">
        <v>455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457</v>
      </c>
      <c r="B294" s="54" t="s">
        <v>458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457</v>
      </c>
      <c r="B295" s="54" t="s">
        <v>461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463</v>
      </c>
      <c r="B296" s="54" t="s">
        <v>464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customHeight="1" x14ac:dyDescent="0.25">
      <c r="A301" s="594" t="s">
        <v>63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471</v>
      </c>
      <c r="B302" s="54" t="s">
        <v>472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474</v>
      </c>
      <c r="B303" s="54" t="s">
        <v>475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477</v>
      </c>
      <c r="B304" s="54" t="s">
        <v>478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482</v>
      </c>
      <c r="B306" s="54" t="s">
        <v>483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customHeight="1" x14ac:dyDescent="0.25">
      <c r="A311" s="594" t="s">
        <v>73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490</v>
      </c>
      <c r="B312" s="54" t="s">
        <v>491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493</v>
      </c>
      <c r="B313" s="54" t="s">
        <v>494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496</v>
      </c>
      <c r="B314" s="54" t="s">
        <v>497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customHeight="1" x14ac:dyDescent="0.25">
      <c r="A319" s="594" t="s">
        <v>172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505</v>
      </c>
      <c r="B320" s="54" t="s">
        <v>506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69</v>
      </c>
      <c r="X320" s="575">
        <v>150</v>
      </c>
      <c r="Y320" s="576">
        <f>IFERROR(IF(X320="",0,CEILING((X320/$H320),1)*$H320),"")</f>
        <v>151.20000000000002</v>
      </c>
      <c r="Z320" s="36">
        <f>IFERROR(IF(Y320=0,"",ROUNDUP(Y320/H320,0)*0.01898),"")</f>
        <v>0.34164</v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159.26785714285714</v>
      </c>
      <c r="BN320" s="64">
        <f>IFERROR(Y320*I320/H320,"0")</f>
        <v>160.542</v>
      </c>
      <c r="BO320" s="64">
        <f>IFERROR(1/J320*(X320/H320),"0")</f>
        <v>0.27901785714285715</v>
      </c>
      <c r="BP320" s="64">
        <f>IFERROR(1/J320*(Y320/H320),"0")</f>
        <v>0.28125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69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16.5" customHeight="1" x14ac:dyDescent="0.25">
      <c r="A322" s="54" t="s">
        <v>511</v>
      </c>
      <c r="B322" s="54" t="s">
        <v>512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17.857142857142858</v>
      </c>
      <c r="Y323" s="577">
        <f>IFERROR(Y320/H320,"0")+IFERROR(Y321/H321,"0")+IFERROR(Y322/H322,"0")</f>
        <v>18</v>
      </c>
      <c r="Z323" s="577">
        <f>IFERROR(IF(Z320="",0,Z320),"0")+IFERROR(IF(Z321="",0,Z321),"0")+IFERROR(IF(Z322="",0,Z322),"0")</f>
        <v>0.34164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150</v>
      </c>
      <c r="Y324" s="577">
        <f>IFERROR(SUM(Y320:Y322),"0")</f>
        <v>151.20000000000002</v>
      </c>
      <c r="Z324" s="37"/>
      <c r="AA324" s="578"/>
      <c r="AB324" s="578"/>
      <c r="AC324" s="578"/>
    </row>
    <row r="325" spans="1:68" ht="14.25" customHeight="1" x14ac:dyDescent="0.25">
      <c r="A325" s="594" t="s">
        <v>94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514</v>
      </c>
      <c r="B326" s="54" t="s">
        <v>515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09" t="s">
        <v>516</v>
      </c>
      <c r="Q326" s="580"/>
      <c r="R326" s="580"/>
      <c r="S326" s="580"/>
      <c r="T326" s="581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518</v>
      </c>
      <c r="B327" s="54" t="s">
        <v>519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88" t="s">
        <v>520</v>
      </c>
      <c r="Q327" s="580"/>
      <c r="R327" s="580"/>
      <c r="S327" s="580"/>
      <c r="T327" s="581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1" t="s">
        <v>524</v>
      </c>
      <c r="Q328" s="580"/>
      <c r="R328" s="580"/>
      <c r="S328" s="580"/>
      <c r="T328" s="581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customHeight="1" x14ac:dyDescent="0.25">
      <c r="A333" s="594" t="s">
        <v>530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531</v>
      </c>
      <c r="B334" s="54" t="s">
        <v>532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95" t="s">
        <v>539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73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540</v>
      </c>
      <c r="B341" s="54" t="s">
        <v>541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customHeight="1" x14ac:dyDescent="0.2">
      <c r="A346" s="616" t="s">
        <v>549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550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102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69</v>
      </c>
      <c r="X349" s="575">
        <v>2000</v>
      </c>
      <c r="Y349" s="576">
        <f t="shared" ref="Y349:Y355" si="52">IFERROR(IF(X349="",0,CEILING((X349/$H349),1)*$H349),"")</f>
        <v>2010</v>
      </c>
      <c r="Z349" s="36">
        <f>IFERROR(IF(Y349=0,"",ROUNDUP(Y349/H349,0)*0.02175),"")</f>
        <v>2.9144999999999999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2064</v>
      </c>
      <c r="BN349" s="64">
        <f t="shared" ref="BN349:BN355" si="54">IFERROR(Y349*I349/H349,"0")</f>
        <v>2074.3200000000002</v>
      </c>
      <c r="BO349" s="64">
        <f t="shared" ref="BO349:BO355" si="55">IFERROR(1/J349*(X349/H349),"0")</f>
        <v>2.7777777777777777</v>
      </c>
      <c r="BP349" s="64">
        <f t="shared" ref="BP349:BP355" si="56">IFERROR(1/J349*(Y349/H349),"0")</f>
        <v>2.7916666666666665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69</v>
      </c>
      <c r="X350" s="575">
        <v>1500</v>
      </c>
      <c r="Y350" s="576">
        <f t="shared" si="52"/>
        <v>1500</v>
      </c>
      <c r="Z350" s="36">
        <f>IFERROR(IF(Y350=0,"",ROUNDUP(Y350/H350,0)*0.02175),"")</f>
        <v>2.1749999999999998</v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1548</v>
      </c>
      <c r="BN350" s="64">
        <f t="shared" si="54"/>
        <v>1548</v>
      </c>
      <c r="BO350" s="64">
        <f t="shared" si="55"/>
        <v>2.083333333333333</v>
      </c>
      <c r="BP350" s="64">
        <f t="shared" si="56"/>
        <v>2.083333333333333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69</v>
      </c>
      <c r="X351" s="575">
        <v>0</v>
      </c>
      <c r="Y351" s="576">
        <f t="shared" si="52"/>
        <v>0</v>
      </c>
      <c r="Z351" s="36" t="str">
        <f>IFERROR(IF(Y351=0,"",ROUNDUP(Y351/H351,0)*0.02175),"")</f>
        <v/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69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customHeight="1" x14ac:dyDescent="0.25">
      <c r="A353" s="54" t="s">
        <v>563</v>
      </c>
      <c r="B353" s="54" t="s">
        <v>564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566</v>
      </c>
      <c r="B354" s="54" t="s">
        <v>567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568</v>
      </c>
      <c r="B355" s="54" t="s">
        <v>569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233.33333333333334</v>
      </c>
      <c r="Y356" s="577">
        <f>IFERROR(Y349/H349,"0")+IFERROR(Y350/H350,"0")+IFERROR(Y351/H351,"0")+IFERROR(Y352/H352,"0")+IFERROR(Y353/H353,"0")+IFERROR(Y354/H354,"0")+IFERROR(Y355/H355,"0")</f>
        <v>234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5.0894999999999992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3500</v>
      </c>
      <c r="Y357" s="577">
        <f>IFERROR(SUM(Y349:Y355),"0")</f>
        <v>3510</v>
      </c>
      <c r="Z357" s="37"/>
      <c r="AA357" s="578"/>
      <c r="AB357" s="578"/>
      <c r="AC357" s="578"/>
    </row>
    <row r="358" spans="1:68" ht="14.25" customHeight="1" x14ac:dyDescent="0.25">
      <c r="A358" s="594" t="s">
        <v>137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69</v>
      </c>
      <c r="X359" s="575">
        <v>1500</v>
      </c>
      <c r="Y359" s="576">
        <f>IFERROR(IF(X359="",0,CEILING((X359/$H359),1)*$H359),"")</f>
        <v>1500</v>
      </c>
      <c r="Z359" s="36">
        <f>IFERROR(IF(Y359=0,"",ROUNDUP(Y359/H359,0)*0.02175),"")</f>
        <v>2.1749999999999998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1548</v>
      </c>
      <c r="BN359" s="64">
        <f>IFERROR(Y359*I359/H359,"0")</f>
        <v>1548</v>
      </c>
      <c r="BO359" s="64">
        <f>IFERROR(1/J359*(X359/H359),"0")</f>
        <v>2.083333333333333</v>
      </c>
      <c r="BP359" s="64">
        <f>IFERROR(1/J359*(Y359/H359),"0")</f>
        <v>2.083333333333333</v>
      </c>
    </row>
    <row r="360" spans="1:68" ht="16.5" customHeight="1" x14ac:dyDescent="0.25">
      <c r="A360" s="54" t="s">
        <v>573</v>
      </c>
      <c r="B360" s="54" t="s">
        <v>574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100</v>
      </c>
      <c r="Y361" s="577">
        <f>IFERROR(Y359/H359,"0")+IFERROR(Y360/H360,"0")</f>
        <v>100</v>
      </c>
      <c r="Z361" s="577">
        <f>IFERROR(IF(Z359="",0,Z359),"0")+IFERROR(IF(Z360="",0,Z360),"0")</f>
        <v>2.1749999999999998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1500</v>
      </c>
      <c r="Y362" s="577">
        <f>IFERROR(SUM(Y359:Y360),"0")</f>
        <v>1500</v>
      </c>
      <c r="Z362" s="37"/>
      <c r="AA362" s="578"/>
      <c r="AB362" s="578"/>
      <c r="AC362" s="578"/>
    </row>
    <row r="363" spans="1:68" ht="14.25" customHeight="1" x14ac:dyDescent="0.25">
      <c r="A363" s="594" t="s">
        <v>73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575</v>
      </c>
      <c r="B364" s="54" t="s">
        <v>576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578</v>
      </c>
      <c r="B365" s="54" t="s">
        <v>579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69</v>
      </c>
      <c r="X365" s="575">
        <v>80</v>
      </c>
      <c r="Y365" s="576">
        <f>IFERROR(IF(X365="",0,CEILING((X365/$H365),1)*$H365),"")</f>
        <v>81</v>
      </c>
      <c r="Z365" s="36">
        <f>IFERROR(IF(Y365=0,"",ROUNDUP(Y365/H365,0)*0.01898),"")</f>
        <v>0.17082</v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84.61333333333333</v>
      </c>
      <c r="BN365" s="64">
        <f>IFERROR(Y365*I365/H365,"0")</f>
        <v>85.670999999999992</v>
      </c>
      <c r="BO365" s="64">
        <f>IFERROR(1/J365*(X365/H365),"0")</f>
        <v>0.1388888888888889</v>
      </c>
      <c r="BP365" s="64">
        <f>IFERROR(1/J365*(Y365/H365),"0")</f>
        <v>0.140625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8.8888888888888893</v>
      </c>
      <c r="Y366" s="577">
        <f>IFERROR(Y364/H364,"0")+IFERROR(Y365/H365,"0")</f>
        <v>9</v>
      </c>
      <c r="Z366" s="577">
        <f>IFERROR(IF(Z364="",0,Z364),"0")+IFERROR(IF(Z365="",0,Z365),"0")</f>
        <v>0.17082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80</v>
      </c>
      <c r="Y367" s="577">
        <f>IFERROR(SUM(Y364:Y365),"0")</f>
        <v>81</v>
      </c>
      <c r="Z367" s="37"/>
      <c r="AA367" s="578"/>
      <c r="AB367" s="578"/>
      <c r="AC367" s="578"/>
    </row>
    <row r="368" spans="1:68" ht="14.25" customHeight="1" x14ac:dyDescent="0.25">
      <c r="A368" s="594" t="s">
        <v>172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581</v>
      </c>
      <c r="B369" s="54" t="s">
        <v>582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69</v>
      </c>
      <c r="X369" s="575">
        <v>200</v>
      </c>
      <c r="Y369" s="576">
        <f>IFERROR(IF(X369="",0,CEILING((X369/$H369),1)*$H369),"")</f>
        <v>207</v>
      </c>
      <c r="Z369" s="36">
        <f>IFERROR(IF(Y369=0,"",ROUNDUP(Y369/H369,0)*0.01898),"")</f>
        <v>0.43653999999999998</v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211.53333333333333</v>
      </c>
      <c r="BN369" s="64">
        <f>IFERROR(Y369*I369/H369,"0")</f>
        <v>218.93700000000001</v>
      </c>
      <c r="BO369" s="64">
        <f>IFERROR(1/J369*(X369/H369),"0")</f>
        <v>0.34722222222222221</v>
      </c>
      <c r="BP369" s="64">
        <f>IFERROR(1/J369*(Y369/H369),"0")</f>
        <v>0.359375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22.222222222222221</v>
      </c>
      <c r="Y370" s="577">
        <f>IFERROR(Y369/H369,"0")</f>
        <v>23</v>
      </c>
      <c r="Z370" s="577">
        <f>IFERROR(IF(Z369="",0,Z369),"0")</f>
        <v>0.43653999999999998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200</v>
      </c>
      <c r="Y371" s="577">
        <f>IFERROR(SUM(Y369:Y369),"0")</f>
        <v>207</v>
      </c>
      <c r="Z371" s="37"/>
      <c r="AA371" s="578"/>
      <c r="AB371" s="578"/>
      <c r="AC371" s="578"/>
    </row>
    <row r="372" spans="1:68" ht="16.5" customHeight="1" x14ac:dyDescent="0.25">
      <c r="A372" s="595" t="s">
        <v>584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102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585</v>
      </c>
      <c r="B374" s="54" t="s">
        <v>586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588</v>
      </c>
      <c r="B375" s="54" t="s">
        <v>589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593</v>
      </c>
      <c r="B377" s="54" t="s">
        <v>594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4" t="s">
        <v>63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595</v>
      </c>
      <c r="B381" s="54" t="s">
        <v>596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73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69</v>
      </c>
      <c r="X385" s="575">
        <v>50</v>
      </c>
      <c r="Y385" s="576">
        <f>IFERROR(IF(X385="",0,CEILING((X385/$H385),1)*$H385),"")</f>
        <v>54</v>
      </c>
      <c r="Z385" s="36">
        <f>IFERROR(IF(Y385=0,"",ROUNDUP(Y385/H385,0)*0.01898),"")</f>
        <v>0.11388000000000001</v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52.883333333333333</v>
      </c>
      <c r="BN385" s="64">
        <f>IFERROR(Y385*I385/H385,"0")</f>
        <v>57.113999999999997</v>
      </c>
      <c r="BO385" s="64">
        <f>IFERROR(1/J385*(X385/H385),"0")</f>
        <v>8.6805555555555552E-2</v>
      </c>
      <c r="BP385" s="64">
        <f>IFERROR(1/J385*(Y385/H385),"0")</f>
        <v>9.375E-2</v>
      </c>
    </row>
    <row r="386" spans="1:68" ht="27" customHeight="1" x14ac:dyDescent="0.25">
      <c r="A386" s="54" t="s">
        <v>601</v>
      </c>
      <c r="B386" s="54" t="s">
        <v>602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5.5555555555555554</v>
      </c>
      <c r="Y387" s="577">
        <f>IFERROR(Y385/H385,"0")+IFERROR(Y386/H386,"0")</f>
        <v>6</v>
      </c>
      <c r="Z387" s="577">
        <f>IFERROR(IF(Z385="",0,Z385),"0")+IFERROR(IF(Z386="",0,Z386),"0")</f>
        <v>0.11388000000000001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50</v>
      </c>
      <c r="Y388" s="577">
        <f>IFERROR(SUM(Y385:Y386),"0")</f>
        <v>54</v>
      </c>
      <c r="Z388" s="37"/>
      <c r="AA388" s="578"/>
      <c r="AB388" s="578"/>
      <c r="AC388" s="578"/>
    </row>
    <row r="389" spans="1:68" ht="14.25" customHeight="1" x14ac:dyDescent="0.25">
      <c r="A389" s="594" t="s">
        <v>172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603</v>
      </c>
      <c r="B390" s="54" t="s">
        <v>604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606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607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63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608</v>
      </c>
      <c r="B396" s="54" t="s">
        <v>609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4301031406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611</v>
      </c>
      <c r="B398" s="54" t="s">
        <v>614</v>
      </c>
      <c r="C398" s="31">
        <v>4301031382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620</v>
      </c>
      <c r="B401" s="54" t="s">
        <v>621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622</v>
      </c>
      <c r="B402" s="54" t="s">
        <v>623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631</v>
      </c>
      <c r="B405" s="54" t="s">
        <v>632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customHeight="1" x14ac:dyDescent="0.25">
      <c r="A408" s="594" t="s">
        <v>73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633</v>
      </c>
      <c r="B409" s="54" t="s">
        <v>634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636</v>
      </c>
      <c r="B410" s="54" t="s">
        <v>637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639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137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640</v>
      </c>
      <c r="B415" s="54" t="s">
        <v>641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63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646</v>
      </c>
      <c r="B420" s="54" t="s">
        <v>647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649</v>
      </c>
      <c r="B421" s="54" t="s">
        <v>650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69</v>
      </c>
      <c r="X421" s="575">
        <v>8.3999999999999986</v>
      </c>
      <c r="Y421" s="576">
        <f>IFERROR(IF(X421="",0,CEILING((X421/$H421),1)*$H421),"")</f>
        <v>8.4</v>
      </c>
      <c r="Z421" s="36">
        <f>IFERROR(IF(Y421=0,"",ROUNDUP(Y421/H421,0)*0.00502),"")</f>
        <v>2.0080000000000001E-2</v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8.9199999999999982</v>
      </c>
      <c r="BN421" s="64">
        <f>IFERROR(Y421*I421/H421,"0")</f>
        <v>8.92</v>
      </c>
      <c r="BO421" s="64">
        <f>IFERROR(1/J421*(X421/H421),"0")</f>
        <v>1.7094017094017092E-2</v>
      </c>
      <c r="BP421" s="64">
        <f>IFERROR(1/J421*(Y421/H421),"0")</f>
        <v>1.7094017094017096E-2</v>
      </c>
    </row>
    <row r="422" spans="1:68" ht="27" customHeight="1" x14ac:dyDescent="0.25">
      <c r="A422" s="54" t="s">
        <v>652</v>
      </c>
      <c r="B422" s="54" t="s">
        <v>653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655</v>
      </c>
      <c r="B423" s="54" t="s">
        <v>656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3.9999999999999991</v>
      </c>
      <c r="Y424" s="577">
        <f>IFERROR(Y420/H420,"0")+IFERROR(Y421/H421,"0")+IFERROR(Y422/H422,"0")+IFERROR(Y423/H423,"0")</f>
        <v>4</v>
      </c>
      <c r="Z424" s="577">
        <f>IFERROR(IF(Z420="",0,Z420),"0")+IFERROR(IF(Z421="",0,Z421),"0")+IFERROR(IF(Z422="",0,Z422),"0")+IFERROR(IF(Z423="",0,Z423),"0")</f>
        <v>2.0080000000000001E-2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8.3999999999999986</v>
      </c>
      <c r="Y425" s="577">
        <f>IFERROR(SUM(Y420:Y423),"0")</f>
        <v>8.4</v>
      </c>
      <c r="Z425" s="37"/>
      <c r="AA425" s="578"/>
      <c r="AB425" s="578"/>
      <c r="AC425" s="578"/>
    </row>
    <row r="426" spans="1:68" ht="16.5" customHeight="1" x14ac:dyDescent="0.25">
      <c r="A426" s="595" t="s">
        <v>657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63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658</v>
      </c>
      <c r="B428" s="54" t="s">
        <v>659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95" t="s">
        <v>661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63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662</v>
      </c>
      <c r="B433" s="54" t="s">
        <v>663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665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665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102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666</v>
      </c>
      <c r="B439" s="54" t="s">
        <v>667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669</v>
      </c>
      <c r="B440" s="54" t="s">
        <v>670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69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69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customHeight="1" x14ac:dyDescent="0.25">
      <c r="A442" s="54" t="s">
        <v>675</v>
      </c>
      <c r="B442" s="54" t="s">
        <v>676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69</v>
      </c>
      <c r="X443" s="575">
        <v>300</v>
      </c>
      <c r="Y443" s="576">
        <f t="shared" si="63"/>
        <v>300.96000000000004</v>
      </c>
      <c r="Z443" s="36">
        <f t="shared" si="64"/>
        <v>0.68171999999999999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320.45454545454544</v>
      </c>
      <c r="BN443" s="64">
        <f t="shared" si="66"/>
        <v>321.48</v>
      </c>
      <c r="BO443" s="64">
        <f t="shared" si="67"/>
        <v>0.54632867132867136</v>
      </c>
      <c r="BP443" s="64">
        <f t="shared" si="68"/>
        <v>0.54807692307692313</v>
      </c>
    </row>
    <row r="444" spans="1:68" ht="16.5" customHeight="1" x14ac:dyDescent="0.25">
      <c r="A444" s="54" t="s">
        <v>681</v>
      </c>
      <c r="B444" s="54" t="s">
        <v>682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686</v>
      </c>
      <c r="B447" s="54" t="s">
        <v>688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689</v>
      </c>
      <c r="B448" s="54" t="s">
        <v>690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691</v>
      </c>
      <c r="B449" s="54" t="s">
        <v>692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693</v>
      </c>
      <c r="B451" s="54" t="s">
        <v>695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56.818181818181813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57.000000000000007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0.68171999999999999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300</v>
      </c>
      <c r="Y453" s="577">
        <f>IFERROR(SUM(Y439:Y451),"0")</f>
        <v>300.96000000000004</v>
      </c>
      <c r="Z453" s="37"/>
      <c r="AA453" s="578"/>
      <c r="AB453" s="578"/>
      <c r="AC453" s="578"/>
    </row>
    <row r="454" spans="1:68" ht="14.25" customHeight="1" x14ac:dyDescent="0.25">
      <c r="A454" s="594" t="s">
        <v>137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69</v>
      </c>
      <c r="X455" s="575">
        <v>100</v>
      </c>
      <c r="Y455" s="576">
        <f>IFERROR(IF(X455="",0,CEILING((X455/$H455),1)*$H455),"")</f>
        <v>100.32000000000001</v>
      </c>
      <c r="Z455" s="36">
        <f>IFERROR(IF(Y455=0,"",ROUNDUP(Y455/H455,0)*0.01196),"")</f>
        <v>0.22724</v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106.81818181818181</v>
      </c>
      <c r="BN455" s="64">
        <f>IFERROR(Y455*I455/H455,"0")</f>
        <v>107.16</v>
      </c>
      <c r="BO455" s="64">
        <f>IFERROR(1/J455*(X455/H455),"0")</f>
        <v>0.18210955710955709</v>
      </c>
      <c r="BP455" s="64">
        <f>IFERROR(1/J455*(Y455/H455),"0")</f>
        <v>0.18269230769230771</v>
      </c>
    </row>
    <row r="456" spans="1:68" ht="16.5" customHeight="1" x14ac:dyDescent="0.25">
      <c r="A456" s="54" t="s">
        <v>699</v>
      </c>
      <c r="B456" s="54" t="s">
        <v>700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18.939393939393938</v>
      </c>
      <c r="Y458" s="577">
        <f>IFERROR(Y455/H455,"0")+IFERROR(Y456/H456,"0")+IFERROR(Y457/H457,"0")</f>
        <v>19</v>
      </c>
      <c r="Z458" s="577">
        <f>IFERROR(IF(Z455="",0,Z455),"0")+IFERROR(IF(Z456="",0,Z456),"0")+IFERROR(IF(Z457="",0,Z457),"0")</f>
        <v>0.22724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100</v>
      </c>
      <c r="Y459" s="577">
        <f>IFERROR(SUM(Y455:Y457),"0")</f>
        <v>100.32000000000001</v>
      </c>
      <c r="Z459" s="37"/>
      <c r="AA459" s="578"/>
      <c r="AB459" s="578"/>
      <c r="AC459" s="578"/>
    </row>
    <row r="460" spans="1:68" ht="14.25" customHeight="1" x14ac:dyDescent="0.25">
      <c r="A460" s="594" t="s">
        <v>63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703</v>
      </c>
      <c r="B461" s="54" t="s">
        <v>704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69</v>
      </c>
      <c r="X461" s="575">
        <v>250</v>
      </c>
      <c r="Y461" s="576">
        <f t="shared" ref="Y461:Y467" si="69">IFERROR(IF(X461="",0,CEILING((X461/$H461),1)*$H461),"")</f>
        <v>253.44</v>
      </c>
      <c r="Z461" s="36">
        <f>IFERROR(IF(Y461=0,"",ROUNDUP(Y461/H461,0)*0.01196),"")</f>
        <v>0.57408000000000003</v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267.04545454545456</v>
      </c>
      <c r="BN461" s="64">
        <f t="shared" ref="BN461:BN467" si="71">IFERROR(Y461*I461/H461,"0")</f>
        <v>270.71999999999997</v>
      </c>
      <c r="BO461" s="64">
        <f t="shared" ref="BO461:BO467" si="72">IFERROR(1/J461*(X461/H461),"0")</f>
        <v>0.45527389277389274</v>
      </c>
      <c r="BP461" s="64">
        <f t="shared" ref="BP461:BP467" si="73">IFERROR(1/J461*(Y461/H461),"0")</f>
        <v>0.46153846153846156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69</v>
      </c>
      <c r="X462" s="575">
        <v>100</v>
      </c>
      <c r="Y462" s="576">
        <f t="shared" si="69"/>
        <v>100.32000000000001</v>
      </c>
      <c r="Z462" s="36">
        <f>IFERROR(IF(Y462=0,"",ROUNDUP(Y462/H462,0)*0.01196),"")</f>
        <v>0.22724</v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106.81818181818181</v>
      </c>
      <c r="BN462" s="64">
        <f t="shared" si="71"/>
        <v>107.16</v>
      </c>
      <c r="BO462" s="64">
        <f t="shared" si="72"/>
        <v>0.18210955710955709</v>
      </c>
      <c r="BP462" s="64">
        <f t="shared" si="73"/>
        <v>0.18269230769230771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69</v>
      </c>
      <c r="X463" s="575">
        <v>150</v>
      </c>
      <c r="Y463" s="576">
        <f t="shared" si="69"/>
        <v>153.12</v>
      </c>
      <c r="Z463" s="36">
        <f>IFERROR(IF(Y463=0,"",ROUNDUP(Y463/H463,0)*0.01196),"")</f>
        <v>0.34683999999999998</v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160.22727272727272</v>
      </c>
      <c r="BN463" s="64">
        <f t="shared" si="71"/>
        <v>163.56</v>
      </c>
      <c r="BO463" s="64">
        <f t="shared" si="72"/>
        <v>0.27316433566433568</v>
      </c>
      <c r="BP463" s="64">
        <f t="shared" si="73"/>
        <v>0.27884615384615385</v>
      </c>
    </row>
    <row r="464" spans="1:68" ht="27" customHeight="1" x14ac:dyDescent="0.25">
      <c r="A464" s="54" t="s">
        <v>712</v>
      </c>
      <c r="B464" s="54" t="s">
        <v>713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712</v>
      </c>
      <c r="B465" s="54" t="s">
        <v>714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715</v>
      </c>
      <c r="B466" s="54" t="s">
        <v>716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94.696969696969688</v>
      </c>
      <c r="Y468" s="577">
        <f>IFERROR(Y461/H461,"0")+IFERROR(Y462/H462,"0")+IFERROR(Y463/H463,"0")+IFERROR(Y464/H464,"0")+IFERROR(Y465/H465,"0")+IFERROR(Y466/H466,"0")+IFERROR(Y467/H467,"0")</f>
        <v>96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1.1481600000000001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500</v>
      </c>
      <c r="Y469" s="577">
        <f>IFERROR(SUM(Y461:Y467),"0")</f>
        <v>506.88</v>
      </c>
      <c r="Z469" s="37"/>
      <c r="AA469" s="578"/>
      <c r="AB469" s="578"/>
      <c r="AC469" s="578"/>
    </row>
    <row r="470" spans="1:68" ht="14.25" customHeight="1" x14ac:dyDescent="0.25">
      <c r="A470" s="594" t="s">
        <v>73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719</v>
      </c>
      <c r="B471" s="54" t="s">
        <v>720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722</v>
      </c>
      <c r="B472" s="54" t="s">
        <v>723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172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728</v>
      </c>
      <c r="B477" s="54" t="s">
        <v>729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731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731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102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732</v>
      </c>
      <c r="B483" s="54" t="s">
        <v>733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43" t="s">
        <v>734</v>
      </c>
      <c r="Q483" s="580"/>
      <c r="R483" s="580"/>
      <c r="S483" s="580"/>
      <c r="T483" s="581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9" t="s">
        <v>738</v>
      </c>
      <c r="Q484" s="580"/>
      <c r="R484" s="580"/>
      <c r="S484" s="580"/>
      <c r="T484" s="581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740</v>
      </c>
      <c r="B485" s="54" t="s">
        <v>741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4" t="s">
        <v>742</v>
      </c>
      <c r="Q485" s="580"/>
      <c r="R485" s="580"/>
      <c r="S485" s="580"/>
      <c r="T485" s="581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4" t="s">
        <v>137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744</v>
      </c>
      <c r="B489" s="54" t="s">
        <v>745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51" t="s">
        <v>746</v>
      </c>
      <c r="Q489" s="580"/>
      <c r="R489" s="580"/>
      <c r="S489" s="580"/>
      <c r="T489" s="581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744</v>
      </c>
      <c r="B490" s="54" t="s">
        <v>748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36" t="s">
        <v>749</v>
      </c>
      <c r="Q490" s="580"/>
      <c r="R490" s="580"/>
      <c r="S490" s="580"/>
      <c r="T490" s="581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751</v>
      </c>
      <c r="B491" s="54" t="s">
        <v>752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53" t="s">
        <v>753</v>
      </c>
      <c r="Q491" s="580"/>
      <c r="R491" s="580"/>
      <c r="S491" s="580"/>
      <c r="T491" s="581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87" t="s">
        <v>756</v>
      </c>
      <c r="Q492" s="580"/>
      <c r="R492" s="580"/>
      <c r="S492" s="580"/>
      <c r="T492" s="581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63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758</v>
      </c>
      <c r="B496" s="54" t="s">
        <v>759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0" t="s">
        <v>760</v>
      </c>
      <c r="Q496" s="580"/>
      <c r="R496" s="580"/>
      <c r="S496" s="580"/>
      <c r="T496" s="581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7" t="s">
        <v>764</v>
      </c>
      <c r="Q497" s="580"/>
      <c r="R497" s="580"/>
      <c r="S497" s="580"/>
      <c r="T497" s="581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4" t="s">
        <v>73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766</v>
      </c>
      <c r="B501" s="54" t="s">
        <v>767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2" t="s">
        <v>768</v>
      </c>
      <c r="Q501" s="580"/>
      <c r="R501" s="580"/>
      <c r="S501" s="580"/>
      <c r="T501" s="581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766</v>
      </c>
      <c r="B502" s="54" t="s">
        <v>770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0"/>
      <c r="R502" s="580"/>
      <c r="S502" s="580"/>
      <c r="T502" s="581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customHeight="1" x14ac:dyDescent="0.25">
      <c r="A505" s="594" t="s">
        <v>172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771</v>
      </c>
      <c r="B506" s="54" t="s">
        <v>772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5" t="s">
        <v>773</v>
      </c>
      <c r="Q506" s="580"/>
      <c r="R506" s="580"/>
      <c r="S506" s="580"/>
      <c r="T506" s="581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771</v>
      </c>
      <c r="B507" s="54" t="s">
        <v>775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12" t="s">
        <v>776</v>
      </c>
      <c r="Q507" s="580"/>
      <c r="R507" s="580"/>
      <c r="S507" s="580"/>
      <c r="T507" s="581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777</v>
      </c>
      <c r="B508" s="54" t="s">
        <v>778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7" t="s">
        <v>779</v>
      </c>
      <c r="Q508" s="580"/>
      <c r="R508" s="580"/>
      <c r="S508" s="580"/>
      <c r="T508" s="581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777</v>
      </c>
      <c r="B509" s="54" t="s">
        <v>781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76" t="s">
        <v>782</v>
      </c>
      <c r="Q509" s="580"/>
      <c r="R509" s="580"/>
      <c r="S509" s="580"/>
      <c r="T509" s="581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783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137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784</v>
      </c>
      <c r="B514" s="54" t="s">
        <v>785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50" t="s">
        <v>786</v>
      </c>
      <c r="Q514" s="580"/>
      <c r="R514" s="580"/>
      <c r="S514" s="580"/>
      <c r="T514" s="581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788</v>
      </c>
      <c r="Q517" s="630"/>
      <c r="R517" s="630"/>
      <c r="S517" s="630"/>
      <c r="T517" s="630"/>
      <c r="U517" s="630"/>
      <c r="V517" s="631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7885.5999999999995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7936.5599999999995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789</v>
      </c>
      <c r="Q518" s="630"/>
      <c r="R518" s="630"/>
      <c r="S518" s="630"/>
      <c r="T518" s="630"/>
      <c r="U518" s="630"/>
      <c r="V518" s="631"/>
      <c r="W518" s="37" t="s">
        <v>69</v>
      </c>
      <c r="X518" s="577">
        <f>IFERROR(SUM(BM22:BM514),"0")</f>
        <v>8258.6588947106538</v>
      </c>
      <c r="Y518" s="577">
        <f>IFERROR(SUM(BN22:BN514),"0")</f>
        <v>8312.2360000000008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790</v>
      </c>
      <c r="Q519" s="630"/>
      <c r="R519" s="630"/>
      <c r="S519" s="630"/>
      <c r="T519" s="630"/>
      <c r="U519" s="630"/>
      <c r="V519" s="631"/>
      <c r="W519" s="37" t="s">
        <v>791</v>
      </c>
      <c r="X519" s="38">
        <f>ROUNDUP(SUM(BO22:BO514),0)</f>
        <v>13</v>
      </c>
      <c r="Y519" s="38">
        <f>ROUNDUP(SUM(BP22:BP514),0)</f>
        <v>13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792</v>
      </c>
      <c r="Q520" s="630"/>
      <c r="R520" s="630"/>
      <c r="S520" s="630"/>
      <c r="T520" s="630"/>
      <c r="U520" s="630"/>
      <c r="V520" s="631"/>
      <c r="W520" s="37" t="s">
        <v>69</v>
      </c>
      <c r="X520" s="577">
        <f>GrossWeightTotal+PalletQtyTotal*25</f>
        <v>8583.6588947106538</v>
      </c>
      <c r="Y520" s="577">
        <f>GrossWeightTotalR+PalletQtyTotalR*25</f>
        <v>8637.2360000000008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793</v>
      </c>
      <c r="Q521" s="630"/>
      <c r="R521" s="630"/>
      <c r="S521" s="630"/>
      <c r="T521" s="630"/>
      <c r="U521" s="630"/>
      <c r="V521" s="631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1052.7546731684663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1060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794</v>
      </c>
      <c r="Q522" s="630"/>
      <c r="R522" s="630"/>
      <c r="S522" s="630"/>
      <c r="T522" s="630"/>
      <c r="U522" s="630"/>
      <c r="V522" s="631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13.951520000000002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598" t="s">
        <v>100</v>
      </c>
      <c r="D524" s="634"/>
      <c r="E524" s="634"/>
      <c r="F524" s="634"/>
      <c r="G524" s="634"/>
      <c r="H524" s="635"/>
      <c r="I524" s="598" t="s">
        <v>261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549</v>
      </c>
      <c r="U524" s="635"/>
      <c r="V524" s="598" t="s">
        <v>606</v>
      </c>
      <c r="W524" s="634"/>
      <c r="X524" s="634"/>
      <c r="Y524" s="635"/>
      <c r="Z524" s="572" t="s">
        <v>665</v>
      </c>
      <c r="AA524" s="598" t="s">
        <v>731</v>
      </c>
      <c r="AB524" s="635"/>
      <c r="AC524" s="52"/>
      <c r="AF524" s="573"/>
    </row>
    <row r="525" spans="1:68" ht="14.25" customHeight="1" thickTop="1" x14ac:dyDescent="0.2">
      <c r="A525" s="790" t="s">
        <v>797</v>
      </c>
      <c r="B525" s="598" t="s">
        <v>62</v>
      </c>
      <c r="C525" s="598" t="s">
        <v>101</v>
      </c>
      <c r="D525" s="598" t="s">
        <v>119</v>
      </c>
      <c r="E525" s="598" t="s">
        <v>179</v>
      </c>
      <c r="F525" s="598" t="s">
        <v>202</v>
      </c>
      <c r="G525" s="598" t="s">
        <v>237</v>
      </c>
      <c r="H525" s="598" t="s">
        <v>100</v>
      </c>
      <c r="I525" s="598" t="s">
        <v>262</v>
      </c>
      <c r="J525" s="598" t="s">
        <v>302</v>
      </c>
      <c r="K525" s="598" t="s">
        <v>363</v>
      </c>
      <c r="L525" s="598" t="s">
        <v>402</v>
      </c>
      <c r="M525" s="598" t="s">
        <v>418</v>
      </c>
      <c r="N525" s="573"/>
      <c r="O525" s="598" t="s">
        <v>431</v>
      </c>
      <c r="P525" s="598" t="s">
        <v>441</v>
      </c>
      <c r="Q525" s="598" t="s">
        <v>448</v>
      </c>
      <c r="R525" s="598" t="s">
        <v>453</v>
      </c>
      <c r="S525" s="598" t="s">
        <v>539</v>
      </c>
      <c r="T525" s="598" t="s">
        <v>550</v>
      </c>
      <c r="U525" s="598" t="s">
        <v>584</v>
      </c>
      <c r="V525" s="598" t="s">
        <v>607</v>
      </c>
      <c r="W525" s="598" t="s">
        <v>639</v>
      </c>
      <c r="X525" s="598" t="s">
        <v>657</v>
      </c>
      <c r="Y525" s="598" t="s">
        <v>661</v>
      </c>
      <c r="Z525" s="598" t="s">
        <v>665</v>
      </c>
      <c r="AA525" s="598" t="s">
        <v>731</v>
      </c>
      <c r="AB525" s="598" t="s">
        <v>783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46">
        <f>IFERROR(Y90*1,"0")+IFERROR(Y91*1,"0")+IFERROR(Y92*1,"0")+IFERROR(Y96*1,"0")+IFERROR(Y97*1,"0")+IFERROR(Y98*1,"0")+IFERROR(Y99*1,"0")+IFERROR(Y100*1,"0")+IFERROR(Y101*1,"0")</f>
        <v>0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0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105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1411.8000000000002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151.20000000000002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5298</v>
      </c>
      <c r="U527" s="46">
        <f>IFERROR(Y374*1,"0")+IFERROR(Y375*1,"0")+IFERROR(Y376*1,"0")+IFERROR(Y377*1,"0")+IFERROR(Y381*1,"0")+IFERROR(Y385*1,"0")+IFERROR(Y386*1,"0")+IFERROR(Y390*1,"0")</f>
        <v>54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8.4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908.16000000000008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2025-06-05T06:56:25Z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