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F6A659C-AB77-4507-B061-C7362E7111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A10" i="1" s="1"/>
  <c r="D7" i="1"/>
  <c r="Q6" i="1"/>
  <c r="P2" i="1"/>
  <c r="Z190" i="1" l="1"/>
  <c r="F9" i="1"/>
  <c r="J9" i="1"/>
  <c r="F10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Z93" i="1" s="1"/>
  <c r="BP99" i="1"/>
  <c r="BN99" i="1"/>
  <c r="Z99" i="1"/>
  <c r="BP108" i="1"/>
  <c r="BN108" i="1"/>
  <c r="Z108" i="1"/>
  <c r="BP120" i="1"/>
  <c r="BN120" i="1"/>
  <c r="Z120" i="1"/>
  <c r="Z124" i="1" s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H9" i="1"/>
  <c r="Z22" i="1"/>
  <c r="Z23" i="1" s="1"/>
  <c r="BN22" i="1"/>
  <c r="BP22" i="1"/>
  <c r="Y23" i="1"/>
  <c r="X517" i="1"/>
  <c r="Z26" i="1"/>
  <c r="Z32" i="1" s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Z223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Z42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Z378" i="1" s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93" i="1" l="1"/>
  <c r="Y521" i="1"/>
  <c r="Y518" i="1"/>
  <c r="Z218" i="1"/>
  <c r="Y517" i="1"/>
  <c r="Z452" i="1"/>
  <c r="Z406" i="1"/>
  <c r="Z234" i="1"/>
  <c r="Z468" i="1"/>
  <c r="Z110" i="1"/>
  <c r="Z81" i="1"/>
  <c r="Y519" i="1"/>
  <c r="Z323" i="1"/>
  <c r="Z317" i="1"/>
  <c r="Z522" i="1" s="1"/>
  <c r="Y520" i="1" l="1"/>
</calcChain>
</file>

<file path=xl/sharedStrings.xml><?xml version="1.0" encoding="utf-8"?>
<sst xmlns="http://schemas.openxmlformats.org/spreadsheetml/2006/main" count="2311" uniqueCount="819">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</sst>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2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45816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0.375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50</v>
      </c>
      <c r="Y41" s="576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160</v>
      </c>
      <c r="Y42" s="576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44.629629629629633</v>
      </c>
      <c r="Y45" s="577">
        <f>IFERROR(Y41/H41,"0")+IFERROR(Y42/H42,"0")+IFERROR(Y43/H43,"0")+IFERROR(Y44/H44,"0")</f>
        <v>45</v>
      </c>
      <c r="Z45" s="577">
        <f>IFERROR(IF(Z41="",0,Z41),"0")+IFERROR(IF(Z42="",0,Z42),"0")+IFERROR(IF(Z43="",0,Z43),"0")+IFERROR(IF(Z44="",0,Z44),"0")</f>
        <v>0.45569999999999999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210</v>
      </c>
      <c r="Y46" s="577">
        <f>IFERROR(SUM(Y41:Y44),"0")</f>
        <v>214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405</v>
      </c>
      <c r="Y58" s="576">
        <f t="shared" si="6"/>
        <v>405</v>
      </c>
      <c r="Z58" s="36">
        <f>IFERROR(IF(Y58=0,"",ROUNDUP(Y58/H58,0)*0.00902),"")</f>
        <v>0.81180000000000008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423.9</v>
      </c>
      <c r="BN58" s="64">
        <f t="shared" si="8"/>
        <v>423.9</v>
      </c>
      <c r="BO58" s="64">
        <f t="shared" si="9"/>
        <v>0.68181818181818188</v>
      </c>
      <c r="BP58" s="64">
        <f t="shared" si="10"/>
        <v>0.68181818181818188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90</v>
      </c>
      <c r="Y59" s="577">
        <f>IFERROR(Y53/H53,"0")+IFERROR(Y54/H54,"0")+IFERROR(Y55/H55,"0")+IFERROR(Y56/H56,"0")+IFERROR(Y57/H57,"0")+IFERROR(Y58/H58,"0")</f>
        <v>90</v>
      </c>
      <c r="Z59" s="577">
        <f>IFERROR(IF(Z53="",0,Z53),"0")+IFERROR(IF(Z54="",0,Z54),"0")+IFERROR(IF(Z55="",0,Z55),"0")+IFERROR(IF(Z56="",0,Z56),"0")+IFERROR(IF(Z57="",0,Z57),"0")+IFERROR(IF(Z58="",0,Z58),"0")</f>
        <v>0.81180000000000008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405</v>
      </c>
      <c r="Y60" s="577">
        <f>IFERROR(SUM(Y53:Y58),"0")</f>
        <v>405</v>
      </c>
      <c r="Z60" s="37"/>
      <c r="AA60" s="578"/>
      <c r="AB60" s="578"/>
      <c r="AC60" s="578"/>
    </row>
    <row r="61" spans="1:68" ht="14.25" customHeight="1" x14ac:dyDescent="0.25">
      <c r="A61" s="594" t="s">
        <v>140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60</v>
      </c>
      <c r="Y62" s="576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62.416666666666657</v>
      </c>
      <c r="BN62" s="64">
        <f>IFERROR(Y62*I62/H62,"0")</f>
        <v>67.410000000000011</v>
      </c>
      <c r="BO62" s="64">
        <f>IFERROR(1/J62*(X62/H62),"0")</f>
        <v>8.6805555555555552E-2</v>
      </c>
      <c r="BP62" s="64">
        <f>IFERROR(1/J62*(Y62/H62),"0")</f>
        <v>9.3750000000000014E-2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45</v>
      </c>
      <c r="Y65" s="576">
        <f>IFERROR(IF(X65="",0,CEILING((X65/$H65),1)*$H65),"")</f>
        <v>45.900000000000006</v>
      </c>
      <c r="Z65" s="36">
        <f>IFERROR(IF(Y65=0,"",ROUNDUP(Y65/H65,0)*0.00651),"")</f>
        <v>0.11067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47.999999999999993</v>
      </c>
      <c r="BN65" s="64">
        <f>IFERROR(Y65*I65/H65,"0")</f>
        <v>48.96</v>
      </c>
      <c r="BO65" s="64">
        <f>IFERROR(1/J65*(X65/H65),"0")</f>
        <v>9.1575091575091569E-2</v>
      </c>
      <c r="BP65" s="64">
        <f>IFERROR(1/J65*(Y65/H65),"0")</f>
        <v>9.3406593406593408E-2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22.222222222222221</v>
      </c>
      <c r="Y66" s="577">
        <f>IFERROR(Y62/H62,"0")+IFERROR(Y63/H63,"0")+IFERROR(Y64/H64,"0")+IFERROR(Y65/H65,"0")</f>
        <v>23</v>
      </c>
      <c r="Z66" s="577">
        <f>IFERROR(IF(Z62="",0,Z62),"0")+IFERROR(IF(Z63="",0,Z63),"0")+IFERROR(IF(Z64="",0,Z64),"0")+IFERROR(IF(Z65="",0,Z65),"0")</f>
        <v>0.22455000000000003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105</v>
      </c>
      <c r="Y67" s="577">
        <f>IFERROR(SUM(Y62:Y65),"0")</f>
        <v>110.70000000000002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175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customHeight="1" x14ac:dyDescent="0.25">
      <c r="A88" s="595" t="s">
        <v>182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100</v>
      </c>
      <c r="Y90" s="576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360</v>
      </c>
      <c r="Y92" s="576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89.259259259259267</v>
      </c>
      <c r="Y93" s="577">
        <f>IFERROR(Y90/H90,"0")+IFERROR(Y91/H91,"0")+IFERROR(Y92/H92,"0")</f>
        <v>90</v>
      </c>
      <c r="Z93" s="577">
        <f>IFERROR(IF(Z90="",0,Z90),"0")+IFERROR(IF(Z91="",0,Z91),"0")+IFERROR(IF(Z92="",0,Z92),"0")</f>
        <v>0.91139999999999999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460</v>
      </c>
      <c r="Y94" s="577">
        <f>IFERROR(SUM(Y90:Y92),"0")</f>
        <v>468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192</v>
      </c>
      <c r="Q96" s="580"/>
      <c r="R96" s="580"/>
      <c r="S96" s="580"/>
      <c r="T96" s="581"/>
      <c r="U96" s="34"/>
      <c r="V96" s="34"/>
      <c r="W96" s="35" t="s">
        <v>70</v>
      </c>
      <c r="X96" s="575">
        <v>450</v>
      </c>
      <c r="Y96" s="576">
        <f t="shared" ref="Y96:Y101" si="16">IFERROR(IF(X96="",0,CEILING((X96/$H96),1)*$H96),"")</f>
        <v>453.59999999999997</v>
      </c>
      <c r="Z96" s="36">
        <f>IFERROR(IF(Y96=0,"",ROUNDUP(Y96/H96,0)*0.01898),"")</f>
        <v>1.06288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478.83333333333331</v>
      </c>
      <c r="BN96" s="64">
        <f t="shared" ref="BN96:BN101" si="18">IFERROR(Y96*I96/H96,"0")</f>
        <v>482.66399999999993</v>
      </c>
      <c r="BO96" s="64">
        <f t="shared" ref="BO96:BO101" si="19">IFERROR(1/J96*(X96/H96),"0")</f>
        <v>0.86805555555555558</v>
      </c>
      <c r="BP96" s="64">
        <f t="shared" ref="BP96:BP101" si="20">IFERROR(1/J96*(Y96/H96),"0")</f>
        <v>0.875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495</v>
      </c>
      <c r="Y100" s="576">
        <f t="shared" si="16"/>
        <v>496.8</v>
      </c>
      <c r="Z100" s="36">
        <f>IFERROR(IF(Y100=0,"",ROUNDUP(Y100/H100,0)*0.00651),"")</f>
        <v>1.19784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541.19999999999993</v>
      </c>
      <c r="BN100" s="64">
        <f t="shared" si="18"/>
        <v>543.16800000000001</v>
      </c>
      <c r="BO100" s="64">
        <f t="shared" si="19"/>
        <v>1.0073260073260073</v>
      </c>
      <c r="BP100" s="64">
        <f t="shared" si="20"/>
        <v>1.0109890109890112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238.88888888888886</v>
      </c>
      <c r="Y102" s="577">
        <f>IFERROR(Y96/H96,"0")+IFERROR(Y97/H97,"0")+IFERROR(Y98/H98,"0")+IFERROR(Y99/H99,"0")+IFERROR(Y100/H100,"0")+IFERROR(Y101/H101,"0")</f>
        <v>240</v>
      </c>
      <c r="Z102" s="577">
        <f>IFERROR(IF(Z96="",0,Z96),"0")+IFERROR(IF(Z97="",0,Z97),"0")+IFERROR(IF(Z98="",0,Z98),"0")+IFERROR(IF(Z99="",0,Z99),"0")+IFERROR(IF(Z100="",0,Z100),"0")+IFERROR(IF(Z101="",0,Z101),"0")</f>
        <v>2.2607200000000001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945</v>
      </c>
      <c r="Y103" s="577">
        <f>IFERROR(SUM(Y96:Y101),"0")</f>
        <v>950.4</v>
      </c>
      <c r="Z103" s="37"/>
      <c r="AA103" s="578"/>
      <c r="AB103" s="578"/>
      <c r="AC103" s="578"/>
    </row>
    <row r="104" spans="1:68" ht="16.5" customHeight="1" x14ac:dyDescent="0.25">
      <c r="A104" s="595" t="s">
        <v>205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206</v>
      </c>
      <c r="B106" s="54" t="s">
        <v>207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209</v>
      </c>
      <c r="B107" s="54" t="s">
        <v>210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360</v>
      </c>
      <c r="Y108" s="576">
        <f>IFERROR(IF(X108="",0,CEILING((X108/$H108),1)*$H108),"")</f>
        <v>360</v>
      </c>
      <c r="Z108" s="36">
        <f>IFERROR(IF(Y108=0,"",ROUNDUP(Y108/H108,0)*0.00902),"")</f>
        <v>0.72160000000000002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376.79999999999995</v>
      </c>
      <c r="BN108" s="64">
        <f>IFERROR(Y108*I108/H108,"0")</f>
        <v>376.79999999999995</v>
      </c>
      <c r="BO108" s="64">
        <f>IFERROR(1/J108*(X108/H108),"0")</f>
        <v>0.60606060606060608</v>
      </c>
      <c r="BP108" s="64">
        <f>IFERROR(1/J108*(Y108/H108),"0")</f>
        <v>0.60606060606060608</v>
      </c>
    </row>
    <row r="109" spans="1:68" ht="16.5" customHeight="1" x14ac:dyDescent="0.25">
      <c r="A109" s="54" t="s">
        <v>213</v>
      </c>
      <c r="B109" s="54" t="s">
        <v>214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80</v>
      </c>
      <c r="Y110" s="577">
        <f>IFERROR(Y106/H106,"0")+IFERROR(Y107/H107,"0")+IFERROR(Y108/H108,"0")+IFERROR(Y109/H109,"0")</f>
        <v>80</v>
      </c>
      <c r="Z110" s="577">
        <f>IFERROR(IF(Z106="",0,Z106),"0")+IFERROR(IF(Z107="",0,Z107),"0")+IFERROR(IF(Z108="",0,Z108),"0")+IFERROR(IF(Z109="",0,Z109),"0")</f>
        <v>0.72160000000000002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360</v>
      </c>
      <c r="Y111" s="577">
        <f>IFERROR(SUM(Y106:Y109),"0")</f>
        <v>360</v>
      </c>
      <c r="Z111" s="37"/>
      <c r="AA111" s="578"/>
      <c r="AB111" s="578"/>
      <c r="AC111" s="578"/>
    </row>
    <row r="112" spans="1:68" ht="14.25" customHeight="1" x14ac:dyDescent="0.25">
      <c r="A112" s="594" t="s">
        <v>140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215</v>
      </c>
      <c r="B113" s="54" t="s">
        <v>216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222</v>
      </c>
      <c r="B119" s="54" t="s">
        <v>223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350</v>
      </c>
      <c r="Y120" s="576">
        <f>IFERROR(IF(X120="",0,CEILING((X120/$H120),1)*$H120),"")</f>
        <v>356.4</v>
      </c>
      <c r="Z120" s="36">
        <f>IFERROR(IF(Y120=0,"",ROUNDUP(Y120/H120,0)*0.01898),"")</f>
        <v>0.83511999999999997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372.16666666666663</v>
      </c>
      <c r="BN120" s="64">
        <f>IFERROR(Y120*I120/H120,"0")</f>
        <v>378.97199999999998</v>
      </c>
      <c r="BO120" s="64">
        <f>IFERROR(1/J120*(X120/H120),"0")</f>
        <v>0.67515432098765438</v>
      </c>
      <c r="BP120" s="64">
        <f>IFERROR(1/J120*(Y120/H120),"0")</f>
        <v>0.6875</v>
      </c>
    </row>
    <row r="121" spans="1:68" ht="27" customHeight="1" x14ac:dyDescent="0.25">
      <c r="A121" s="54" t="s">
        <v>227</v>
      </c>
      <c r="B121" s="54" t="s">
        <v>228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405</v>
      </c>
      <c r="Y122" s="576">
        <f>IFERROR(IF(X122="",0,CEILING((X122/$H122),1)*$H122),"")</f>
        <v>405</v>
      </c>
      <c r="Z122" s="36">
        <f>IFERROR(IF(Y122=0,"",ROUNDUP(Y122/H122,0)*0.00651),"")</f>
        <v>0.97650000000000003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442.79999999999995</v>
      </c>
      <c r="BN122" s="64">
        <f>IFERROR(Y122*I122/H122,"0")</f>
        <v>442.79999999999995</v>
      </c>
      <c r="BO122" s="64">
        <f>IFERROR(1/J122*(X122/H122),"0")</f>
        <v>0.82417582417582425</v>
      </c>
      <c r="BP122" s="64">
        <f>IFERROR(1/J122*(Y122/H122),"0")</f>
        <v>0.82417582417582425</v>
      </c>
    </row>
    <row r="123" spans="1:68" ht="16.5" customHeight="1" x14ac:dyDescent="0.25">
      <c r="A123" s="54" t="s">
        <v>231</v>
      </c>
      <c r="B123" s="54" t="s">
        <v>232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193.20987654320987</v>
      </c>
      <c r="Y124" s="577">
        <f>IFERROR(Y119/H119,"0")+IFERROR(Y120/H120,"0")+IFERROR(Y121/H121,"0")+IFERROR(Y122/H122,"0")+IFERROR(Y123/H123,"0")</f>
        <v>194</v>
      </c>
      <c r="Z124" s="577">
        <f>IFERROR(IF(Z119="",0,Z119),"0")+IFERROR(IF(Z120="",0,Z120),"0")+IFERROR(IF(Z121="",0,Z121),"0")+IFERROR(IF(Z122="",0,Z122),"0")+IFERROR(IF(Z123="",0,Z123),"0")</f>
        <v>1.81162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755</v>
      </c>
      <c r="Y125" s="577">
        <f>IFERROR(SUM(Y119:Y123),"0")</f>
        <v>761.4</v>
      </c>
      <c r="Z125" s="37"/>
      <c r="AA125" s="578"/>
      <c r="AB125" s="578"/>
      <c r="AC125" s="578"/>
    </row>
    <row r="126" spans="1:68" ht="14.25" customHeight="1" x14ac:dyDescent="0.25">
      <c r="A126" s="594" t="s">
        <v>175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234</v>
      </c>
      <c r="B127" s="54" t="s">
        <v>235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9.9</v>
      </c>
      <c r="Y128" s="576">
        <f>IFERROR(IF(X128="",0,CEILING((X128/$H128),1)*$H128),"")</f>
        <v>9.9</v>
      </c>
      <c r="Z128" s="36">
        <f>IFERROR(IF(Y128=0,"",ROUNDUP(Y128/H128,0)*0.00651),"")</f>
        <v>3.2550000000000003E-2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11.190000000000001</v>
      </c>
      <c r="BN128" s="64">
        <f>IFERROR(Y128*I128/H128,"0")</f>
        <v>11.190000000000001</v>
      </c>
      <c r="BO128" s="64">
        <f>IFERROR(1/J128*(X128/H128),"0")</f>
        <v>2.7472527472527476E-2</v>
      </c>
      <c r="BP128" s="64">
        <f>IFERROR(1/J128*(Y128/H128),"0")</f>
        <v>2.7472527472527476E-2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5</v>
      </c>
      <c r="Y129" s="577">
        <f>IFERROR(Y127/H127,"0")+IFERROR(Y128/H128,"0")</f>
        <v>5</v>
      </c>
      <c r="Z129" s="577">
        <f>IFERROR(IF(Z127="",0,Z127),"0")+IFERROR(IF(Z128="",0,Z128),"0")</f>
        <v>3.2550000000000003E-2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9.9</v>
      </c>
      <c r="Y130" s="577">
        <f>IFERROR(SUM(Y127:Y128),"0")</f>
        <v>9.9</v>
      </c>
      <c r="Z130" s="37"/>
      <c r="AA130" s="578"/>
      <c r="AB130" s="578"/>
      <c r="AC130" s="578"/>
    </row>
    <row r="131" spans="1:68" ht="16.5" customHeight="1" x14ac:dyDescent="0.25">
      <c r="A131" s="595" t="s">
        <v>240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241</v>
      </c>
      <c r="B133" s="54" t="s">
        <v>242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100</v>
      </c>
      <c r="Y134" s="576">
        <f>IFERROR(IF(X134="",0,CEILING((X134/$H134),1)*$H134),"")</f>
        <v>102.4</v>
      </c>
      <c r="Z134" s="36">
        <f>IFERROR(IF(Y134=0,"",ROUNDUP(Y134/H134,0)*0.00651),"")</f>
        <v>0.20832000000000001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105.625</v>
      </c>
      <c r="BN134" s="64">
        <f>IFERROR(Y134*I134/H134,"0")</f>
        <v>108.16</v>
      </c>
      <c r="BO134" s="64">
        <f>IFERROR(1/J134*(X134/H134),"0")</f>
        <v>0.1717032967032967</v>
      </c>
      <c r="BP134" s="64">
        <f>IFERROR(1/J134*(Y134/H134),"0")</f>
        <v>0.17582417582417584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31.25</v>
      </c>
      <c r="Y135" s="577">
        <f>IFERROR(Y133/H133,"0")+IFERROR(Y134/H134,"0")</f>
        <v>32</v>
      </c>
      <c r="Z135" s="577">
        <f>IFERROR(IF(Z133="",0,Z133),"0")+IFERROR(IF(Z134="",0,Z134),"0")</f>
        <v>0.20832000000000001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100</v>
      </c>
      <c r="Y136" s="577">
        <f>IFERROR(SUM(Y133:Y134),"0")</f>
        <v>102.4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59.499999999999993</v>
      </c>
      <c r="Y138" s="576">
        <f>IFERROR(IF(X138="",0,CEILING((X138/$H138),1)*$H138),"")</f>
        <v>61.599999999999994</v>
      </c>
      <c r="Z138" s="36">
        <f>IFERROR(IF(Y138=0,"",ROUNDUP(Y138/H138,0)*0.00651),"")</f>
        <v>0.14322000000000001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65.195000000000007</v>
      </c>
      <c r="BN138" s="64">
        <f>IFERROR(Y138*I138/H138,"0")</f>
        <v>67.496000000000009</v>
      </c>
      <c r="BO138" s="64">
        <f>IFERROR(1/J138*(X138/H138),"0")</f>
        <v>0.11675824175824177</v>
      </c>
      <c r="BP138" s="64">
        <f>IFERROR(1/J138*(Y138/H138),"0")</f>
        <v>0.12087912087912089</v>
      </c>
    </row>
    <row r="139" spans="1:68" ht="27" customHeight="1" x14ac:dyDescent="0.25">
      <c r="A139" s="54" t="s">
        <v>245</v>
      </c>
      <c r="B139" s="54" t="s">
        <v>248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21.25</v>
      </c>
      <c r="Y140" s="577">
        <f>IFERROR(Y138/H138,"0")+IFERROR(Y139/H139,"0")</f>
        <v>22</v>
      </c>
      <c r="Z140" s="577">
        <f>IFERROR(IF(Z138="",0,Z138),"0")+IFERROR(IF(Z139="",0,Z139),"0")</f>
        <v>0.14322000000000001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59.499999999999993</v>
      </c>
      <c r="Y141" s="577">
        <f>IFERROR(SUM(Y138:Y139),"0")</f>
        <v>61.599999999999994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249</v>
      </c>
      <c r="B143" s="54" t="s">
        <v>250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72.600000000000009</v>
      </c>
      <c r="Y144" s="576">
        <f>IFERROR(IF(X144="",0,CEILING((X144/$H144),1)*$H144),"")</f>
        <v>73.92</v>
      </c>
      <c r="Z144" s="36">
        <f>IFERROR(IF(Y144=0,"",ROUNDUP(Y144/H144,0)*0.00651),"")</f>
        <v>0.18228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79.970000000000013</v>
      </c>
      <c r="BN144" s="64">
        <f>IFERROR(Y144*I144/H144,"0")</f>
        <v>81.423999999999992</v>
      </c>
      <c r="BO144" s="64">
        <f>IFERROR(1/J144*(X144/H144),"0")</f>
        <v>0.15109890109890112</v>
      </c>
      <c r="BP144" s="64">
        <f>IFERROR(1/J144*(Y144/H144),"0")</f>
        <v>0.15384615384615385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27.500000000000004</v>
      </c>
      <c r="Y145" s="577">
        <f>IFERROR(Y143/H143,"0")+IFERROR(Y144/H144,"0")</f>
        <v>28</v>
      </c>
      <c r="Z145" s="577">
        <f>IFERROR(IF(Z143="",0,Z143),"0")+IFERROR(IF(Z144="",0,Z144),"0")</f>
        <v>0.18228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72.600000000000009</v>
      </c>
      <c r="Y146" s="577">
        <f>IFERROR(SUM(Y143:Y144),"0")</f>
        <v>73.92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252</v>
      </c>
      <c r="B149" s="54" t="s">
        <v>253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255</v>
      </c>
      <c r="B153" s="54" t="s">
        <v>256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258</v>
      </c>
      <c r="B154" s="54" t="s">
        <v>259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261</v>
      </c>
      <c r="B155" s="54" t="s">
        <v>262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264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265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140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266</v>
      </c>
      <c r="B161" s="54" t="s">
        <v>267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50</v>
      </c>
      <c r="Y165" s="576">
        <f t="shared" ref="Y165:Y173" si="21">IFERROR(IF(X165="",0,CEILING((X165/$H165),1)*$H165),"")</f>
        <v>50.400000000000006</v>
      </c>
      <c r="Z165" s="36">
        <f>IFERROR(IF(Y165=0,"",ROUNDUP(Y165/H165,0)*0.00902),"")</f>
        <v>0.10824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53.214285714285715</v>
      </c>
      <c r="BN165" s="64">
        <f t="shared" ref="BN165:BN173" si="23">IFERROR(Y165*I165/H165,"0")</f>
        <v>53.64</v>
      </c>
      <c r="BO165" s="64">
        <f t="shared" ref="BO165:BO173" si="24">IFERROR(1/J165*(X165/H165),"0")</f>
        <v>9.0187590187590191E-2</v>
      </c>
      <c r="BP165" s="64">
        <f t="shared" ref="BP165:BP173" si="25">IFERROR(1/J165*(Y165/H165),"0")</f>
        <v>9.0909090909090912E-2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60</v>
      </c>
      <c r="Y167" s="576">
        <f t="shared" si="21"/>
        <v>63</v>
      </c>
      <c r="Z167" s="36">
        <f>IFERROR(IF(Y167=0,"",ROUNDUP(Y167/H167,0)*0.00902),"")</f>
        <v>0.1353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63</v>
      </c>
      <c r="BN167" s="64">
        <f t="shared" si="23"/>
        <v>66.149999999999991</v>
      </c>
      <c r="BO167" s="64">
        <f t="shared" si="24"/>
        <v>0.10822510822510822</v>
      </c>
      <c r="BP167" s="64">
        <f t="shared" si="25"/>
        <v>0.11363636363636365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157.5</v>
      </c>
      <c r="Y168" s="576">
        <f t="shared" si="21"/>
        <v>157.5</v>
      </c>
      <c r="Z168" s="36">
        <f>IFERROR(IF(Y168=0,"",ROUNDUP(Y168/H168,0)*0.00502),"")</f>
        <v>0.3765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167.25</v>
      </c>
      <c r="BN168" s="64">
        <f t="shared" si="23"/>
        <v>167.25</v>
      </c>
      <c r="BO168" s="64">
        <f t="shared" si="24"/>
        <v>0.32051282051282054</v>
      </c>
      <c r="BP168" s="64">
        <f t="shared" si="25"/>
        <v>0.32051282051282054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140</v>
      </c>
      <c r="Y169" s="576">
        <f t="shared" si="21"/>
        <v>140.70000000000002</v>
      </c>
      <c r="Z169" s="36">
        <f>IFERROR(IF(Y169=0,"",ROUNDUP(Y169/H169,0)*0.00502),"")</f>
        <v>0.33634000000000003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148.66666666666666</v>
      </c>
      <c r="BN169" s="64">
        <f t="shared" si="23"/>
        <v>149.41</v>
      </c>
      <c r="BO169" s="64">
        <f t="shared" si="24"/>
        <v>0.28490028490028491</v>
      </c>
      <c r="BP169" s="64">
        <f t="shared" si="25"/>
        <v>0.28632478632478636</v>
      </c>
    </row>
    <row r="170" spans="1:68" ht="27" customHeight="1" x14ac:dyDescent="0.25">
      <c r="A170" s="54" t="s">
        <v>282</v>
      </c>
      <c r="B170" s="54" t="s">
        <v>283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245</v>
      </c>
      <c r="Y171" s="576">
        <f t="shared" si="21"/>
        <v>245.70000000000002</v>
      </c>
      <c r="Z171" s="36">
        <f>IFERROR(IF(Y171=0,"",ROUNDUP(Y171/H171,0)*0.00502),"")</f>
        <v>0.58733999999999997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256.66666666666663</v>
      </c>
      <c r="BN171" s="64">
        <f t="shared" si="23"/>
        <v>257.40000000000003</v>
      </c>
      <c r="BO171" s="64">
        <f t="shared" si="24"/>
        <v>0.4985754985754986</v>
      </c>
      <c r="BP171" s="64">
        <f t="shared" si="25"/>
        <v>0.5</v>
      </c>
    </row>
    <row r="172" spans="1:68" ht="27" customHeight="1" x14ac:dyDescent="0.25">
      <c r="A172" s="54" t="s">
        <v>287</v>
      </c>
      <c r="B172" s="54" t="s">
        <v>288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291.66666666666663</v>
      </c>
      <c r="Y174" s="577">
        <f>IFERROR(Y165/H165,"0")+IFERROR(Y166/H166,"0")+IFERROR(Y167/H167,"0")+IFERROR(Y168/H168,"0")+IFERROR(Y169/H169,"0")+IFERROR(Y170/H170,"0")+IFERROR(Y171/H171,"0")+IFERROR(Y172/H172,"0")+IFERROR(Y173/H173,"0")</f>
        <v>294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1.61588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682.5</v>
      </c>
      <c r="Y175" s="577">
        <f>IFERROR(SUM(Y165:Y173),"0")</f>
        <v>690.90000000000009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292</v>
      </c>
      <c r="B177" s="54" t="s">
        <v>293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ht="27" customHeight="1" x14ac:dyDescent="0.25">
      <c r="A179" s="54" t="s">
        <v>300</v>
      </c>
      <c r="B179" s="54" t="s">
        <v>301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2.7777777777777777</v>
      </c>
      <c r="Y180" s="577">
        <f>IFERROR(Y177/H177,"0")+IFERROR(Y178/H178,"0")+IFERROR(Y179/H179,"0")</f>
        <v>3</v>
      </c>
      <c r="Z180" s="577">
        <f>IFERROR(IF(Z177="",0,Z177),"0")+IFERROR(IF(Z178="",0,Z178),"0")+IFERROR(IF(Z179="",0,Z179),"0")</f>
        <v>1.77E-2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3.5</v>
      </c>
      <c r="Y181" s="577">
        <f>IFERROR(SUM(Y177:Y179),"0")</f>
        <v>3.7800000000000002</v>
      </c>
      <c r="Z181" s="37"/>
      <c r="AA181" s="578"/>
      <c r="AB181" s="578"/>
      <c r="AC181" s="578"/>
    </row>
    <row r="182" spans="1:68" ht="14.25" customHeight="1" x14ac:dyDescent="0.25">
      <c r="A182" s="594" t="s">
        <v>302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3.5</v>
      </c>
      <c r="Y183" s="576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2.7777777777777777</v>
      </c>
      <c r="Y184" s="577">
        <f>IFERROR(Y183/H183,"0")</f>
        <v>3</v>
      </c>
      <c r="Z184" s="577">
        <f>IFERROR(IF(Z183="",0,Z183),"0")</f>
        <v>1.77E-2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3.5</v>
      </c>
      <c r="Y185" s="577">
        <f>IFERROR(SUM(Y183:Y183),"0")</f>
        <v>3.7800000000000002</v>
      </c>
      <c r="Z185" s="37"/>
      <c r="AA185" s="578"/>
      <c r="AB185" s="578"/>
      <c r="AC185" s="578"/>
    </row>
    <row r="186" spans="1:68" ht="16.5" customHeight="1" x14ac:dyDescent="0.25">
      <c r="A186" s="595" t="s">
        <v>305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306</v>
      </c>
      <c r="B188" s="54" t="s">
        <v>307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309</v>
      </c>
      <c r="B189" s="54" t="s">
        <v>310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140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311</v>
      </c>
      <c r="B193" s="54" t="s">
        <v>312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314</v>
      </c>
      <c r="B194" s="54" t="s">
        <v>315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130</v>
      </c>
      <c r="Y198" s="576">
        <f t="shared" ref="Y198:Y205" si="26">IFERROR(IF(X198="",0,CEILING((X198/$H198),1)*$H198),"")</f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135.05555555555557</v>
      </c>
      <c r="BN198" s="64">
        <f t="shared" ref="BN198:BN205" si="28">IFERROR(Y198*I198/H198,"0")</f>
        <v>140.25</v>
      </c>
      <c r="BO198" s="64">
        <f t="shared" ref="BO198:BO205" si="29">IFERROR(1/J198*(X198/H198),"0")</f>
        <v>0.18237934904601572</v>
      </c>
      <c r="BP198" s="64">
        <f t="shared" ref="BP198:BP205" si="30">IFERROR(1/J198*(Y198/H198),"0")</f>
        <v>0.18939393939393939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70</v>
      </c>
      <c r="Y199" s="576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72.722222222222229</v>
      </c>
      <c r="BN199" s="64">
        <f t="shared" si="28"/>
        <v>72.930000000000007</v>
      </c>
      <c r="BO199" s="64">
        <f t="shared" si="29"/>
        <v>9.8204264870931535E-2</v>
      </c>
      <c r="BP199" s="64">
        <f t="shared" si="30"/>
        <v>9.8484848484848481E-2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300</v>
      </c>
      <c r="Y200" s="576">
        <f t="shared" si="26"/>
        <v>302.40000000000003</v>
      </c>
      <c r="Z200" s="36">
        <f>IFERROR(IF(Y200=0,"",ROUNDUP(Y200/H200,0)*0.00902),"")</f>
        <v>0.50512000000000001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311.66666666666663</v>
      </c>
      <c r="BN200" s="64">
        <f t="shared" si="28"/>
        <v>314.16000000000003</v>
      </c>
      <c r="BO200" s="64">
        <f t="shared" si="29"/>
        <v>0.42087542087542085</v>
      </c>
      <c r="BP200" s="64">
        <f t="shared" si="30"/>
        <v>0.42424242424242425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110</v>
      </c>
      <c r="Y201" s="576">
        <f t="shared" si="26"/>
        <v>113.4</v>
      </c>
      <c r="Z201" s="36">
        <f>IFERROR(IF(Y201=0,"",ROUNDUP(Y201/H201,0)*0.00902),"")</f>
        <v>0.18942000000000001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114.27777777777777</v>
      </c>
      <c r="BN201" s="64">
        <f t="shared" si="28"/>
        <v>117.81</v>
      </c>
      <c r="BO201" s="64">
        <f t="shared" si="29"/>
        <v>0.15432098765432098</v>
      </c>
      <c r="BP201" s="64">
        <f t="shared" si="30"/>
        <v>0.15909090909090909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135</v>
      </c>
      <c r="Y202" s="576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144.75</v>
      </c>
      <c r="BN202" s="64">
        <f t="shared" si="28"/>
        <v>144.75</v>
      </c>
      <c r="BO202" s="64">
        <f t="shared" si="29"/>
        <v>0.32051282051282054</v>
      </c>
      <c r="BP202" s="64">
        <f t="shared" si="30"/>
        <v>0.32051282051282054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84</v>
      </c>
      <c r="Y203" s="576">
        <f t="shared" si="26"/>
        <v>84.600000000000009</v>
      </c>
      <c r="Z203" s="36">
        <f>IFERROR(IF(Y203=0,"",ROUNDUP(Y203/H203,0)*0.00502),"")</f>
        <v>0.23594000000000001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88.666666666666657</v>
      </c>
      <c r="BN203" s="64">
        <f t="shared" si="28"/>
        <v>89.3</v>
      </c>
      <c r="BO203" s="64">
        <f t="shared" si="29"/>
        <v>0.19943019943019943</v>
      </c>
      <c r="BP203" s="64">
        <f t="shared" si="30"/>
        <v>0.20085470085470092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96</v>
      </c>
      <c r="Y204" s="576">
        <f t="shared" si="26"/>
        <v>97.2</v>
      </c>
      <c r="Z204" s="36">
        <f>IFERROR(IF(Y204=0,"",ROUNDUP(Y204/H204,0)*0.00502),"")</f>
        <v>0.27107999999999999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101.33333333333331</v>
      </c>
      <c r="BN204" s="64">
        <f t="shared" si="28"/>
        <v>102.6</v>
      </c>
      <c r="BO204" s="64">
        <f t="shared" si="29"/>
        <v>0.22792022792022792</v>
      </c>
      <c r="BP204" s="64">
        <f t="shared" si="30"/>
        <v>0.23076923076923078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48</v>
      </c>
      <c r="Y205" s="576">
        <f t="shared" si="26"/>
        <v>48.6</v>
      </c>
      <c r="Z205" s="36">
        <f>IFERROR(IF(Y205=0,"",ROUNDUP(Y205/H205,0)*0.00502),"")</f>
        <v>0.13553999999999999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50.666666666666657</v>
      </c>
      <c r="BN205" s="64">
        <f t="shared" si="28"/>
        <v>51.3</v>
      </c>
      <c r="BO205" s="64">
        <f t="shared" si="29"/>
        <v>0.11396011396011396</v>
      </c>
      <c r="BP205" s="64">
        <f t="shared" si="30"/>
        <v>0.11538461538461539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314.62962962962962</v>
      </c>
      <c r="Y206" s="577">
        <f>IFERROR(Y198/H198,"0")+IFERROR(Y199/H199,"0")+IFERROR(Y200/H200,"0")+IFERROR(Y201/H201,"0")+IFERROR(Y202/H202,"0")+IFERROR(Y203/H203,"0")+IFERROR(Y204/H204,"0")+IFERROR(Y205/H205,"0")</f>
        <v>318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2.0563599999999997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973</v>
      </c>
      <c r="Y207" s="577">
        <f>IFERROR(SUM(Y198:Y205),"0")</f>
        <v>986.40000000000009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336</v>
      </c>
      <c r="B209" s="54" t="s">
        <v>337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130</v>
      </c>
      <c r="Y211" s="576">
        <f t="shared" si="31"/>
        <v>130.5</v>
      </c>
      <c r="Z211" s="36">
        <f>IFERROR(IF(Y211=0,"",ROUNDUP(Y211/H211,0)*0.01898),"")</f>
        <v>0.28470000000000001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137.7551724137931</v>
      </c>
      <c r="BN211" s="64">
        <f t="shared" si="33"/>
        <v>138.285</v>
      </c>
      <c r="BO211" s="64">
        <f t="shared" si="34"/>
        <v>0.2334770114942529</v>
      </c>
      <c r="BP211" s="64">
        <f t="shared" si="35"/>
        <v>0.23437500000000003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300</v>
      </c>
      <c r="Y212" s="576">
        <f t="shared" si="31"/>
        <v>300</v>
      </c>
      <c r="Z212" s="36">
        <f t="shared" ref="Z212:Z217" si="36">IFERROR(IF(Y212=0,"",ROUNDUP(Y212/H212,0)*0.00651),"")</f>
        <v>0.81374999999999997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333.75</v>
      </c>
      <c r="BN212" s="64">
        <f t="shared" si="33"/>
        <v>333.75</v>
      </c>
      <c r="BO212" s="64">
        <f t="shared" si="34"/>
        <v>0.68681318681318682</v>
      </c>
      <c r="BP212" s="64">
        <f t="shared" si="35"/>
        <v>0.68681318681318682</v>
      </c>
    </row>
    <row r="213" spans="1:68" ht="27" customHeight="1" x14ac:dyDescent="0.25">
      <c r="A213" s="54" t="s">
        <v>347</v>
      </c>
      <c r="B213" s="54" t="s">
        <v>348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480</v>
      </c>
      <c r="Y214" s="576">
        <f t="shared" si="31"/>
        <v>480</v>
      </c>
      <c r="Z214" s="36">
        <f t="shared" si="36"/>
        <v>1.302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530.40000000000009</v>
      </c>
      <c r="BN214" s="64">
        <f t="shared" si="33"/>
        <v>530.40000000000009</v>
      </c>
      <c r="BO214" s="64">
        <f t="shared" si="34"/>
        <v>1.098901098901099</v>
      </c>
      <c r="BP214" s="64">
        <f t="shared" si="35"/>
        <v>1.098901098901099</v>
      </c>
    </row>
    <row r="215" spans="1:68" ht="27" customHeight="1" x14ac:dyDescent="0.25">
      <c r="A215" s="54" t="s">
        <v>352</v>
      </c>
      <c r="B215" s="54" t="s">
        <v>353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160</v>
      </c>
      <c r="Y216" s="576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176.80000000000004</v>
      </c>
      <c r="BN216" s="64">
        <f t="shared" si="33"/>
        <v>177.684</v>
      </c>
      <c r="BO216" s="64">
        <f t="shared" si="34"/>
        <v>0.36630036630036633</v>
      </c>
      <c r="BP216" s="64">
        <f t="shared" si="35"/>
        <v>0.36813186813186816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260</v>
      </c>
      <c r="Y217" s="576">
        <f t="shared" si="31"/>
        <v>261.59999999999997</v>
      </c>
      <c r="Z217" s="36">
        <f t="shared" si="36"/>
        <v>0.70959000000000005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287.95</v>
      </c>
      <c r="BN217" s="64">
        <f t="shared" si="33"/>
        <v>289.72199999999998</v>
      </c>
      <c r="BO217" s="64">
        <f t="shared" si="34"/>
        <v>0.59523809523809534</v>
      </c>
      <c r="BP217" s="64">
        <f t="shared" si="35"/>
        <v>0.59890109890109888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514.94252873563221</v>
      </c>
      <c r="Y218" s="577">
        <f>IFERROR(Y209/H209,"0")+IFERROR(Y210/H210,"0")+IFERROR(Y211/H211,"0")+IFERROR(Y212/H212,"0")+IFERROR(Y213/H213,"0")+IFERROR(Y214/H214,"0")+IFERROR(Y215/H215,"0")+IFERROR(Y216/H216,"0")+IFERROR(Y217/H217,"0")</f>
        <v>516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3.5462100000000003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1330</v>
      </c>
      <c r="Y219" s="577">
        <f>IFERROR(SUM(Y209:Y217),"0")</f>
        <v>1332.8999999999999</v>
      </c>
      <c r="Z219" s="37"/>
      <c r="AA219" s="578"/>
      <c r="AB219" s="578"/>
      <c r="AC219" s="578"/>
    </row>
    <row r="220" spans="1:68" ht="14.25" customHeight="1" x14ac:dyDescent="0.25">
      <c r="A220" s="594" t="s">
        <v>175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40</v>
      </c>
      <c r="Y221" s="576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24</v>
      </c>
      <c r="Y222" s="576">
        <f>IFERROR(IF(X222="",0,CEILING((X222/$H222),1)*$H222),"")</f>
        <v>24</v>
      </c>
      <c r="Z222" s="36">
        <f>IFERROR(IF(Y222=0,"",ROUNDUP(Y222/H222,0)*0.00651),"")</f>
        <v>6.5100000000000005E-2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26.520000000000003</v>
      </c>
      <c r="BN222" s="64">
        <f>IFERROR(Y222*I222/H222,"0")</f>
        <v>26.520000000000003</v>
      </c>
      <c r="BO222" s="64">
        <f>IFERROR(1/J222*(X222/H222),"0")</f>
        <v>5.4945054945054951E-2</v>
      </c>
      <c r="BP222" s="64">
        <f>IFERROR(1/J222*(Y222/H222),"0")</f>
        <v>5.4945054945054951E-2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26.666666666666668</v>
      </c>
      <c r="Y223" s="577">
        <f>IFERROR(Y221/H221,"0")+IFERROR(Y222/H222,"0")</f>
        <v>27</v>
      </c>
      <c r="Z223" s="577">
        <f>IFERROR(IF(Z221="",0,Z221),"0")+IFERROR(IF(Z222="",0,Z222),"0")</f>
        <v>0.17577000000000001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64</v>
      </c>
      <c r="Y224" s="577">
        <f>IFERROR(SUM(Y221:Y222),"0")</f>
        <v>64.8</v>
      </c>
      <c r="Z224" s="37"/>
      <c r="AA224" s="578"/>
      <c r="AB224" s="578"/>
      <c r="AC224" s="578"/>
    </row>
    <row r="225" spans="1:68" ht="16.5" customHeight="1" x14ac:dyDescent="0.25">
      <c r="A225" s="595" t="s">
        <v>366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30</v>
      </c>
      <c r="Y227" s="576">
        <f t="shared" ref="Y227:Y233" si="37">IFERROR(IF(X227="",0,CEILING((X227/$H227),1)*$H227),"")</f>
        <v>34.799999999999997</v>
      </c>
      <c r="Z227" s="36">
        <f>IFERROR(IF(Y227=0,"",ROUNDUP(Y227/H227,0)*0.01898),"")</f>
        <v>5.6940000000000004E-2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31.125000000000004</v>
      </c>
      <c r="BN227" s="64">
        <f t="shared" ref="BN227:BN233" si="39">IFERROR(Y227*I227/H227,"0")</f>
        <v>36.104999999999997</v>
      </c>
      <c r="BO227" s="64">
        <f t="shared" ref="BO227:BO233" si="40">IFERROR(1/J227*(X227/H227),"0")</f>
        <v>4.0409482758620691E-2</v>
      </c>
      <c r="BP227" s="64">
        <f t="shared" ref="BP227:BP233" si="41">IFERROR(1/J227*(Y227/H227),"0")</f>
        <v>4.6875E-2</v>
      </c>
    </row>
    <row r="228" spans="1:68" ht="27" customHeight="1" x14ac:dyDescent="0.25">
      <c r="A228" s="54" t="s">
        <v>370</v>
      </c>
      <c r="B228" s="54" t="s">
        <v>371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220</v>
      </c>
      <c r="Y229" s="576">
        <f t="shared" si="37"/>
        <v>220.4</v>
      </c>
      <c r="Z229" s="36">
        <f>IFERROR(IF(Y229=0,"",ROUNDUP(Y229/H229,0)*0.01898),"")</f>
        <v>0.36062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228.25</v>
      </c>
      <c r="BN229" s="64">
        <f t="shared" si="39"/>
        <v>228.66500000000002</v>
      </c>
      <c r="BO229" s="64">
        <f t="shared" si="40"/>
        <v>0.29633620689655171</v>
      </c>
      <c r="BP229" s="64">
        <f t="shared" si="41"/>
        <v>0.296875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28</v>
      </c>
      <c r="Y230" s="576">
        <f t="shared" si="37"/>
        <v>28</v>
      </c>
      <c r="Z230" s="36">
        <f>IFERROR(IF(Y230=0,"",ROUNDUP(Y230/H230,0)*0.00902),"")</f>
        <v>6.3140000000000002E-2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29.47</v>
      </c>
      <c r="BN230" s="64">
        <f t="shared" si="39"/>
        <v>29.47</v>
      </c>
      <c r="BO230" s="64">
        <f t="shared" si="40"/>
        <v>5.3030303030303032E-2</v>
      </c>
      <c r="BP230" s="64">
        <f t="shared" si="41"/>
        <v>5.3030303030303032E-2</v>
      </c>
    </row>
    <row r="231" spans="1:68" ht="27" customHeight="1" x14ac:dyDescent="0.25">
      <c r="A231" s="54" t="s">
        <v>378</v>
      </c>
      <c r="B231" s="54" t="s">
        <v>379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381</v>
      </c>
      <c r="B232" s="54" t="s">
        <v>382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112</v>
      </c>
      <c r="Y233" s="576">
        <f t="shared" si="37"/>
        <v>112</v>
      </c>
      <c r="Z233" s="36">
        <f>IFERROR(IF(Y233=0,"",ROUNDUP(Y233/H233,0)*0.00902),"")</f>
        <v>0.25256000000000001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117.88</v>
      </c>
      <c r="BN233" s="64">
        <f t="shared" si="39"/>
        <v>117.88</v>
      </c>
      <c r="BO233" s="64">
        <f t="shared" si="40"/>
        <v>0.21212121212121213</v>
      </c>
      <c r="BP233" s="64">
        <f t="shared" si="41"/>
        <v>0.21212121212121213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56.551724137931032</v>
      </c>
      <c r="Y234" s="577">
        <f>IFERROR(Y227/H227,"0")+IFERROR(Y228/H228,"0")+IFERROR(Y229/H229,"0")+IFERROR(Y230/H230,"0")+IFERROR(Y231/H231,"0")+IFERROR(Y232/H232,"0")+IFERROR(Y233/H233,"0")</f>
        <v>57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0.73326000000000002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390</v>
      </c>
      <c r="Y235" s="577">
        <f>IFERROR(SUM(Y227:Y233),"0")</f>
        <v>395.2</v>
      </c>
      <c r="Z235" s="37"/>
      <c r="AA235" s="578"/>
      <c r="AB235" s="578"/>
      <c r="AC235" s="578"/>
    </row>
    <row r="236" spans="1:68" ht="14.25" customHeight="1" x14ac:dyDescent="0.25">
      <c r="A236" s="594" t="s">
        <v>140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385</v>
      </c>
      <c r="B237" s="54" t="s">
        <v>386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385</v>
      </c>
      <c r="B238" s="54" t="s">
        <v>388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389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390</v>
      </c>
      <c r="B242" s="54" t="s">
        <v>391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393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394</v>
      </c>
      <c r="B246" s="54" t="s">
        <v>395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397</v>
      </c>
      <c r="B247" s="54" t="s">
        <v>398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2.75</v>
      </c>
      <c r="Y248" s="576">
        <f>IFERROR(IF(X248="",0,CEILING((X248/$H248),1)*$H248),"")</f>
        <v>3.6</v>
      </c>
      <c r="Z248" s="36">
        <f>IFERROR(IF(Y248=0,"",ROUNDUP(Y248/H248,0)*0.0059),"")</f>
        <v>2.3599999999999999E-2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3.3305555555555557</v>
      </c>
      <c r="BN248" s="64">
        <f>IFERROR(Y248*I248/H248,"0")</f>
        <v>4.3600000000000003</v>
      </c>
      <c r="BO248" s="64">
        <f>IFERROR(1/J248*(X248/H248),"0")</f>
        <v>1.4146090534979422E-2</v>
      </c>
      <c r="BP248" s="64">
        <f>IFERROR(1/J248*(Y248/H248),"0")</f>
        <v>1.8518518518518517E-2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2.75</v>
      </c>
      <c r="Y249" s="576">
        <f>IFERROR(IF(X249="",0,CEILING((X249/$H249),1)*$H249),"")</f>
        <v>2.9699999999999998</v>
      </c>
      <c r="Z249" s="36">
        <f>IFERROR(IF(Y249=0,"",ROUNDUP(Y249/H249,0)*0.0059),"")</f>
        <v>1.77E-2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3.2777777777777777</v>
      </c>
      <c r="BN249" s="64">
        <f>IFERROR(Y249*I249/H249,"0")</f>
        <v>3.5399999999999996</v>
      </c>
      <c r="BO249" s="64">
        <f>IFERROR(1/J249*(X249/H249),"0")</f>
        <v>1.2860082304526748E-2</v>
      </c>
      <c r="BP249" s="64">
        <f>IFERROR(1/J249*(Y249/H249),"0")</f>
        <v>1.3888888888888886E-2</v>
      </c>
    </row>
    <row r="250" spans="1:68" ht="27" customHeight="1" x14ac:dyDescent="0.25">
      <c r="A250" s="54" t="s">
        <v>403</v>
      </c>
      <c r="B250" s="54" t="s">
        <v>404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5.833333333333333</v>
      </c>
      <c r="Y251" s="577">
        <f>IFERROR(Y246/H246,"0")+IFERROR(Y247/H247,"0")+IFERROR(Y248/H248,"0")+IFERROR(Y249/H249,"0")+IFERROR(Y250/H250,"0")</f>
        <v>7</v>
      </c>
      <c r="Z251" s="577">
        <f>IFERROR(IF(Z246="",0,Z246),"0")+IFERROR(IF(Z247="",0,Z247),"0")+IFERROR(IF(Z248="",0,Z248),"0")+IFERROR(IF(Z249="",0,Z249),"0")+IFERROR(IF(Z250="",0,Z250),"0")</f>
        <v>4.1300000000000003E-2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5.5</v>
      </c>
      <c r="Y252" s="577">
        <f>IFERROR(SUM(Y246:Y250),"0")</f>
        <v>6.57</v>
      </c>
      <c r="Z252" s="37"/>
      <c r="AA252" s="578"/>
      <c r="AB252" s="578"/>
      <c r="AC252" s="578"/>
    </row>
    <row r="253" spans="1:68" ht="16.5" customHeight="1" x14ac:dyDescent="0.25">
      <c r="A253" s="595" t="s">
        <v>405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406</v>
      </c>
      <c r="B255" s="54" t="s">
        <v>407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412</v>
      </c>
      <c r="B257" s="54" t="s">
        <v>413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415</v>
      </c>
      <c r="B258" s="54" t="s">
        <v>416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421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422</v>
      </c>
      <c r="B264" s="54" t="s">
        <v>423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427</v>
      </c>
      <c r="B266" s="54" t="s">
        <v>428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430</v>
      </c>
      <c r="B267" s="54" t="s">
        <v>431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432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434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435</v>
      </c>
      <c r="B272" s="54" t="s">
        <v>436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20</v>
      </c>
      <c r="Y273" s="576">
        <f>IFERROR(IF(X273="",0,CEILING((X273/$H273),1)*$H273),"")</f>
        <v>21.599999999999998</v>
      </c>
      <c r="Z273" s="36">
        <f>IFERROR(IF(Y273=0,"",ROUNDUP(Y273/H273,0)*0.00651),"")</f>
        <v>5.8590000000000003E-2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22.100000000000005</v>
      </c>
      <c r="BN273" s="64">
        <f>IFERROR(Y273*I273/H273,"0")</f>
        <v>23.868000000000002</v>
      </c>
      <c r="BO273" s="64">
        <f>IFERROR(1/J273*(X273/H273),"0")</f>
        <v>4.5787545787545791E-2</v>
      </c>
      <c r="BP273" s="64">
        <f>IFERROR(1/J273*(Y273/H273),"0")</f>
        <v>4.9450549450549455E-2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168</v>
      </c>
      <c r="Y274" s="576">
        <f>IFERROR(IF(X274="",0,CEILING((X274/$H274),1)*$H274),"")</f>
        <v>168</v>
      </c>
      <c r="Z274" s="36">
        <f>IFERROR(IF(Y274=0,"",ROUNDUP(Y274/H274,0)*0.00651),"")</f>
        <v>0.45569999999999999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180.6</v>
      </c>
      <c r="BN274" s="64">
        <f>IFERROR(Y274*I274/H274,"0")</f>
        <v>180.6</v>
      </c>
      <c r="BO274" s="64">
        <f>IFERROR(1/J274*(X274/H274),"0")</f>
        <v>0.38461538461538464</v>
      </c>
      <c r="BP274" s="64">
        <f>IFERROR(1/J274*(Y274/H274),"0")</f>
        <v>0.38461538461538464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78.333333333333329</v>
      </c>
      <c r="Y275" s="577">
        <f>IFERROR(Y272/H272,"0")+IFERROR(Y273/H273,"0")+IFERROR(Y274/H274,"0")</f>
        <v>79</v>
      </c>
      <c r="Z275" s="577">
        <f>IFERROR(IF(Z272="",0,Z272),"0")+IFERROR(IF(Z273="",0,Z273),"0")+IFERROR(IF(Z274="",0,Z274),"0")</f>
        <v>0.51429000000000002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188</v>
      </c>
      <c r="Y276" s="577">
        <f>IFERROR(SUM(Y272:Y274),"0")</f>
        <v>189.6</v>
      </c>
      <c r="Z276" s="37"/>
      <c r="AA276" s="578"/>
      <c r="AB276" s="578"/>
      <c r="AC276" s="578"/>
    </row>
    <row r="277" spans="1:68" ht="16.5" customHeight="1" x14ac:dyDescent="0.25">
      <c r="A277" s="595" t="s">
        <v>444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445</v>
      </c>
      <c r="B279" s="54" t="s">
        <v>446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448</v>
      </c>
      <c r="B283" s="54" t="s">
        <v>449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451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452</v>
      </c>
      <c r="B288" s="54" t="s">
        <v>453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456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457</v>
      </c>
      <c r="B293" s="54" t="s">
        <v>458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460</v>
      </c>
      <c r="B294" s="54" t="s">
        <v>461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460</v>
      </c>
      <c r="B295" s="54" t="s">
        <v>464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87.5</v>
      </c>
      <c r="Y306" s="576">
        <f t="shared" si="47"/>
        <v>88.2</v>
      </c>
      <c r="Z306" s="36">
        <f>IFERROR(IF(Y306=0,"",ROUNDUP(Y306/H306,0)*0.00502),"")</f>
        <v>0.21084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91.666666666666671</v>
      </c>
      <c r="BN306" s="64">
        <f t="shared" si="49"/>
        <v>92.4</v>
      </c>
      <c r="BO306" s="64">
        <f t="shared" si="50"/>
        <v>0.17806267806267806</v>
      </c>
      <c r="BP306" s="64">
        <f t="shared" si="51"/>
        <v>0.17948717948717952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41.666666666666664</v>
      </c>
      <c r="Y309" s="577">
        <f>IFERROR(Y302/H302,"0")+IFERROR(Y303/H303,"0")+IFERROR(Y304/H304,"0")+IFERROR(Y305/H305,"0")+IFERROR(Y306/H306,"0")+IFERROR(Y307/H307,"0")+IFERROR(Y308/H308,"0")</f>
        <v>42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0.21084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87.5</v>
      </c>
      <c r="Y310" s="577">
        <f>IFERROR(SUM(Y302:Y308),"0")</f>
        <v>88.2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175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350</v>
      </c>
      <c r="Y321" s="576">
        <f>IFERROR(IF(X321="",0,CEILING((X321/$H321),1)*$H321),"")</f>
        <v>351</v>
      </c>
      <c r="Z321" s="36">
        <f>IFERROR(IF(Y321=0,"",ROUNDUP(Y321/H321,0)*0.01898),"")</f>
        <v>0.85409999999999997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373.28846153846155</v>
      </c>
      <c r="BN321" s="64">
        <f>IFERROR(Y321*I321/H321,"0")</f>
        <v>374.35500000000008</v>
      </c>
      <c r="BO321" s="64">
        <f>IFERROR(1/J321*(X321/H321),"0")</f>
        <v>0.70112179487179493</v>
      </c>
      <c r="BP321" s="64">
        <f>IFERROR(1/J321*(Y321/H321),"0")</f>
        <v>0.703125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48.443223443223445</v>
      </c>
      <c r="Y323" s="577">
        <f>IFERROR(Y320/H320,"0")+IFERROR(Y321/H321,"0")+IFERROR(Y322/H322,"0")</f>
        <v>49</v>
      </c>
      <c r="Z323" s="577">
        <f>IFERROR(IF(Z320="",0,Z320),"0")+IFERROR(IF(Z321="",0,Z321),"0")+IFERROR(IF(Z322="",0,Z322),"0")</f>
        <v>0.93001999999999996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380</v>
      </c>
      <c r="Y324" s="577">
        <f>IFERROR(SUM(Y320:Y322),"0")</f>
        <v>384.6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51.000000000000007</v>
      </c>
      <c r="Y330" s="576">
        <f>IFERROR(IF(X330="",0,CEILING((X330/$H330),1)*$H330),"")</f>
        <v>51</v>
      </c>
      <c r="Z330" s="36">
        <f>IFERROR(IF(Y330=0,"",ROUNDUP(Y330/H330,0)*0.00651),"")</f>
        <v>0.13020000000000001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57.600000000000016</v>
      </c>
      <c r="BN330" s="64">
        <f>IFERROR(Y330*I330/H330,"0")</f>
        <v>57.6</v>
      </c>
      <c r="BO330" s="64">
        <f>IFERROR(1/J330*(X330/H330),"0")</f>
        <v>0.10989010989010992</v>
      </c>
      <c r="BP330" s="64">
        <f>IFERROR(1/J330*(Y330/H330),"0")</f>
        <v>0.1098901098901099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20.000000000000004</v>
      </c>
      <c r="Y331" s="577">
        <f>IFERROR(Y326/H326,"0")+IFERROR(Y327/H327,"0")+IFERROR(Y328/H328,"0")+IFERROR(Y329/H329,"0")+IFERROR(Y330/H330,"0")</f>
        <v>20</v>
      </c>
      <c r="Z331" s="577">
        <f>IFERROR(IF(Z326="",0,Z326),"0")+IFERROR(IF(Z327="",0,Z327),"0")+IFERROR(IF(Z328="",0,Z328),"0")+IFERROR(IF(Z329="",0,Z329),"0")+IFERROR(IF(Z330="",0,Z330),"0")</f>
        <v>0.13020000000000001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51.000000000000007</v>
      </c>
      <c r="Y332" s="577">
        <f>IFERROR(SUM(Y326:Y330),"0")</f>
        <v>51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50</v>
      </c>
      <c r="Y334" s="576">
        <f>IFERROR(IF(X334="",0,CEILING((X334/$H334),1)*$H334),"")</f>
        <v>50</v>
      </c>
      <c r="Z334" s="36">
        <f>IFERROR(IF(Y334=0,"",ROUNDUP(Y334/H334,0)*0.00474),"")</f>
        <v>0.11850000000000001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56.000000000000007</v>
      </c>
      <c r="BN334" s="64">
        <f>IFERROR(Y334*I334/H334,"0")</f>
        <v>56.000000000000007</v>
      </c>
      <c r="BO334" s="64">
        <f>IFERROR(1/J334*(X334/H334),"0")</f>
        <v>0.10504201680672269</v>
      </c>
      <c r="BP334" s="64">
        <f>IFERROR(1/J334*(Y334/H334),"0")</f>
        <v>0.10504201680672269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50</v>
      </c>
      <c r="Y337" s="577">
        <f>IFERROR(Y334/H334,"0")+IFERROR(Y335/H335,"0")+IFERROR(Y336/H336,"0")</f>
        <v>50</v>
      </c>
      <c r="Z337" s="577">
        <f>IFERROR(IF(Z334="",0,Z334),"0")+IFERROR(IF(Z335="",0,Z335),"0")+IFERROR(IF(Z336="",0,Z336),"0")</f>
        <v>0.23700000000000002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100</v>
      </c>
      <c r="Y338" s="577">
        <f>IFERROR(SUM(Y334:Y336),"0")</f>
        <v>100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595</v>
      </c>
      <c r="Y342" s="576">
        <f>IFERROR(IF(X342="",0,CEILING((X342/$H342),1)*$H342),"")</f>
        <v>596.4</v>
      </c>
      <c r="Z342" s="36">
        <f>IFERROR(IF(Y342=0,"",ROUNDUP(Y342/H342,0)*0.00651),"")</f>
        <v>1.84884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666.39999999999986</v>
      </c>
      <c r="BN342" s="64">
        <f>IFERROR(Y342*I342/H342,"0")</f>
        <v>667.96799999999985</v>
      </c>
      <c r="BO342" s="64">
        <f>IFERROR(1/J342*(X342/H342),"0")</f>
        <v>1.5567765567765568</v>
      </c>
      <c r="BP342" s="64">
        <f>IFERROR(1/J342*(Y342/H342),"0")</f>
        <v>1.5604395604395607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175</v>
      </c>
      <c r="Y343" s="576">
        <f>IFERROR(IF(X343="",0,CEILING((X343/$H343),1)*$H343),"")</f>
        <v>176.4</v>
      </c>
      <c r="Z343" s="36">
        <f>IFERROR(IF(Y343=0,"",ROUNDUP(Y343/H343,0)*0.00651),"")</f>
        <v>0.54683999999999999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195</v>
      </c>
      <c r="BN343" s="64">
        <f>IFERROR(Y343*I343/H343,"0")</f>
        <v>196.56</v>
      </c>
      <c r="BO343" s="64">
        <f>IFERROR(1/J343*(X343/H343),"0")</f>
        <v>0.45787545787545786</v>
      </c>
      <c r="BP343" s="64">
        <f>IFERROR(1/J343*(Y343/H343),"0")</f>
        <v>0.46153846153846156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366.66666666666663</v>
      </c>
      <c r="Y344" s="577">
        <f>IFERROR(Y341/H341,"0")+IFERROR(Y342/H342,"0")+IFERROR(Y343/H343,"0")</f>
        <v>368</v>
      </c>
      <c r="Z344" s="577">
        <f>IFERROR(IF(Z341="",0,Z341),"0")+IFERROR(IF(Z342="",0,Z342),"0")+IFERROR(IF(Z343="",0,Z343),"0")</f>
        <v>2.39568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770</v>
      </c>
      <c r="Y345" s="577">
        <f>IFERROR(SUM(Y341:Y343),"0")</f>
        <v>772.8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2800</v>
      </c>
      <c r="Y349" s="576">
        <f t="shared" ref="Y349:Y355" si="52">IFERROR(IF(X349="",0,CEILING((X349/$H349),1)*$H349),"")</f>
        <v>2805</v>
      </c>
      <c r="Z349" s="36">
        <f>IFERROR(IF(Y349=0,"",ROUNDUP(Y349/H349,0)*0.02175),"")</f>
        <v>4.0672499999999996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2889.6</v>
      </c>
      <c r="BN349" s="64">
        <f t="shared" ref="BN349:BN355" si="54">IFERROR(Y349*I349/H349,"0")</f>
        <v>2894.76</v>
      </c>
      <c r="BO349" s="64">
        <f t="shared" ref="BO349:BO355" si="55">IFERROR(1/J349*(X349/H349),"0")</f>
        <v>3.8888888888888884</v>
      </c>
      <c r="BP349" s="64">
        <f t="shared" ref="BP349:BP355" si="56">IFERROR(1/J349*(Y349/H349),"0")</f>
        <v>3.895833333333333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1100</v>
      </c>
      <c r="Y350" s="576">
        <f t="shared" si="52"/>
        <v>1110</v>
      </c>
      <c r="Z350" s="36">
        <f>IFERROR(IF(Y350=0,"",ROUNDUP(Y350/H350,0)*0.02175),"")</f>
        <v>1.6094999999999999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1135.2</v>
      </c>
      <c r="BN350" s="64">
        <f t="shared" si="54"/>
        <v>1145.52</v>
      </c>
      <c r="BO350" s="64">
        <f t="shared" si="55"/>
        <v>1.5277777777777777</v>
      </c>
      <c r="BP350" s="64">
        <f t="shared" si="56"/>
        <v>1.5416666666666665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160</v>
      </c>
      <c r="Y351" s="576">
        <f t="shared" si="52"/>
        <v>165</v>
      </c>
      <c r="Z351" s="36">
        <f>IFERROR(IF(Y351=0,"",ROUNDUP(Y351/H351,0)*0.02175),"")</f>
        <v>0.23924999999999999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165.12</v>
      </c>
      <c r="BN351" s="64">
        <f t="shared" si="54"/>
        <v>170.28000000000003</v>
      </c>
      <c r="BO351" s="64">
        <f t="shared" si="55"/>
        <v>0.22222222222222221</v>
      </c>
      <c r="BP351" s="64">
        <f t="shared" si="56"/>
        <v>0.22916666666666666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2000</v>
      </c>
      <c r="Y352" s="576">
        <f t="shared" si="52"/>
        <v>2010</v>
      </c>
      <c r="Z352" s="36">
        <f>IFERROR(IF(Y352=0,"",ROUNDUP(Y352/H352,0)*0.02175),"")</f>
        <v>2.9144999999999999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2064</v>
      </c>
      <c r="BN352" s="64">
        <f t="shared" si="54"/>
        <v>2074.3200000000002</v>
      </c>
      <c r="BO352" s="64">
        <f t="shared" si="55"/>
        <v>2.7777777777777777</v>
      </c>
      <c r="BP352" s="64">
        <f t="shared" si="56"/>
        <v>2.7916666666666665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25</v>
      </c>
      <c r="Y355" s="576">
        <f t="shared" si="52"/>
        <v>25</v>
      </c>
      <c r="Z355" s="36">
        <f>IFERROR(IF(Y355=0,"",ROUNDUP(Y355/H355,0)*0.00902),"")</f>
        <v>4.5100000000000001E-2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26.05</v>
      </c>
      <c r="BN355" s="64">
        <f t="shared" si="54"/>
        <v>26.05</v>
      </c>
      <c r="BO355" s="64">
        <f t="shared" si="55"/>
        <v>3.787878787878788E-2</v>
      </c>
      <c r="BP355" s="64">
        <f t="shared" si="56"/>
        <v>3.787878787878788E-2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409</v>
      </c>
      <c r="Y356" s="577">
        <f>IFERROR(Y349/H349,"0")+IFERROR(Y350/H350,"0")+IFERROR(Y351/H351,"0")+IFERROR(Y352/H352,"0")+IFERROR(Y353/H353,"0")+IFERROR(Y354/H354,"0")+IFERROR(Y355/H355,"0")</f>
        <v>411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8.8755999999999986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6085</v>
      </c>
      <c r="Y357" s="577">
        <f>IFERROR(SUM(Y349:Y355),"0")</f>
        <v>6115</v>
      </c>
      <c r="Z357" s="37"/>
      <c r="AA357" s="578"/>
      <c r="AB357" s="578"/>
      <c r="AC357" s="578"/>
    </row>
    <row r="358" spans="1:68" ht="14.25" customHeight="1" x14ac:dyDescent="0.25">
      <c r="A358" s="594" t="s">
        <v>140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900</v>
      </c>
      <c r="Y359" s="576">
        <f>IFERROR(IF(X359="",0,CEILING((X359/$H359),1)*$H359),"")</f>
        <v>900</v>
      </c>
      <c r="Z359" s="36">
        <f>IFERROR(IF(Y359=0,"",ROUNDUP(Y359/H359,0)*0.02175),"")</f>
        <v>1.3049999999999999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928.8</v>
      </c>
      <c r="BN359" s="64">
        <f>IFERROR(Y359*I359/H359,"0")</f>
        <v>928.8</v>
      </c>
      <c r="BO359" s="64">
        <f>IFERROR(1/J359*(X359/H359),"0")</f>
        <v>1.25</v>
      </c>
      <c r="BP359" s="64">
        <f>IFERROR(1/J359*(Y359/H359),"0")</f>
        <v>1.25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60</v>
      </c>
      <c r="Y361" s="577">
        <f>IFERROR(Y359/H359,"0")+IFERROR(Y360/H360,"0")</f>
        <v>60</v>
      </c>
      <c r="Z361" s="577">
        <f>IFERROR(IF(Z359="",0,Z359),"0")+IFERROR(IF(Z360="",0,Z360),"0")</f>
        <v>1.3049999999999999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900</v>
      </c>
      <c r="Y362" s="577">
        <f>IFERROR(SUM(Y359:Y360),"0")</f>
        <v>900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40</v>
      </c>
      <c r="Y365" s="576">
        <f>IFERROR(IF(X365="",0,CEILING((X365/$H365),1)*$H365),"")</f>
        <v>45</v>
      </c>
      <c r="Z365" s="36">
        <f>IFERROR(IF(Y365=0,"",ROUNDUP(Y365/H365,0)*0.01898),"")</f>
        <v>9.4899999999999998E-2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42.306666666666665</v>
      </c>
      <c r="BN365" s="64">
        <f>IFERROR(Y365*I365/H365,"0")</f>
        <v>47.594999999999999</v>
      </c>
      <c r="BO365" s="64">
        <f>IFERROR(1/J365*(X365/H365),"0")</f>
        <v>6.9444444444444448E-2</v>
      </c>
      <c r="BP365" s="64">
        <f>IFERROR(1/J365*(Y365/H365),"0")</f>
        <v>7.8125E-2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4.4444444444444446</v>
      </c>
      <c r="Y366" s="577">
        <f>IFERROR(Y364/H364,"0")+IFERROR(Y365/H365,"0")</f>
        <v>5</v>
      </c>
      <c r="Z366" s="577">
        <f>IFERROR(IF(Z364="",0,Z364),"0")+IFERROR(IF(Z365="",0,Z365),"0")</f>
        <v>9.4899999999999998E-2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40</v>
      </c>
      <c r="Y367" s="577">
        <f>IFERROR(SUM(Y364:Y365),"0")</f>
        <v>45</v>
      </c>
      <c r="Z367" s="37"/>
      <c r="AA367" s="578"/>
      <c r="AB367" s="578"/>
      <c r="AC367" s="578"/>
    </row>
    <row r="368" spans="1:68" ht="14.25" customHeight="1" x14ac:dyDescent="0.25">
      <c r="A368" s="594" t="s">
        <v>175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90</v>
      </c>
      <c r="Y376" s="576">
        <f>IFERROR(IF(X376="",0,CEILING((X376/$H376),1)*$H376),"")</f>
        <v>96</v>
      </c>
      <c r="Z376" s="36">
        <f>IFERROR(IF(Y376=0,"",ROUNDUP(Y376/H376,0)*0.01898),"")</f>
        <v>0.15184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93.262500000000003</v>
      </c>
      <c r="BN376" s="64">
        <f>IFERROR(Y376*I376/H376,"0")</f>
        <v>99.48</v>
      </c>
      <c r="BO376" s="64">
        <f>IFERROR(1/J376*(X376/H376),"0")</f>
        <v>0.1171875</v>
      </c>
      <c r="BP376" s="64">
        <f>IFERROR(1/J376*(Y376/H376),"0")</f>
        <v>0.125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7.5</v>
      </c>
      <c r="Y378" s="577">
        <f>IFERROR(Y374/H374,"0")+IFERROR(Y375/H375,"0")+IFERROR(Y376/H376,"0")+IFERROR(Y377/H377,"0")</f>
        <v>8</v>
      </c>
      <c r="Z378" s="577">
        <f>IFERROR(IF(Z374="",0,Z374),"0")+IFERROR(IF(Z375="",0,Z375),"0")+IFERROR(IF(Z376="",0,Z376),"0")+IFERROR(IF(Z377="",0,Z377),"0")</f>
        <v>0.15184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90</v>
      </c>
      <c r="Y379" s="577">
        <f>IFERROR(SUM(Y374:Y377),"0")</f>
        <v>96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175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42</v>
      </c>
      <c r="Y402" s="576">
        <f t="shared" si="57"/>
        <v>42</v>
      </c>
      <c r="Z402" s="36">
        <f t="shared" si="62"/>
        <v>0.1004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44.599999999999994</v>
      </c>
      <c r="BN402" s="64">
        <f t="shared" si="59"/>
        <v>44.599999999999994</v>
      </c>
      <c r="BO402" s="64">
        <f t="shared" si="60"/>
        <v>8.5470085470085472E-2</v>
      </c>
      <c r="BP402" s="64">
        <f t="shared" si="61"/>
        <v>8.5470085470085472E-2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20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0.1004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42</v>
      </c>
      <c r="Y407" s="577">
        <f>IFERROR(SUM(Y396:Y405),"0")</f>
        <v>42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140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60</v>
      </c>
      <c r="Y428" s="576">
        <f>IFERROR(IF(X428="",0,CEILING((X428/$H428),1)*$H428),"")</f>
        <v>60</v>
      </c>
      <c r="Z428" s="36">
        <f>IFERROR(IF(Y428=0,"",ROUNDUP(Y428/H428,0)*0.00651),"")</f>
        <v>0.32550000000000001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105</v>
      </c>
      <c r="BN428" s="64">
        <f>IFERROR(Y428*I428/H428,"0")</f>
        <v>105</v>
      </c>
      <c r="BO428" s="64">
        <f>IFERROR(1/J428*(X428/H428),"0")</f>
        <v>0.27472527472527475</v>
      </c>
      <c r="BP428" s="64">
        <f>IFERROR(1/J428*(Y428/H428),"0")</f>
        <v>0.27472527472527475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50</v>
      </c>
      <c r="Y429" s="577">
        <f>IFERROR(Y428/H428,"0")</f>
        <v>50</v>
      </c>
      <c r="Z429" s="577">
        <f>IFERROR(IF(Z428="",0,Z428),"0")</f>
        <v>0.32550000000000001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60</v>
      </c>
      <c r="Y430" s="577">
        <f>IFERROR(SUM(Y428:Y428),"0")</f>
        <v>60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50</v>
      </c>
      <c r="Y439" s="576">
        <f t="shared" ref="Y439:Y451" si="63">IFERROR(IF(X439="",0,CEILING((X439/$H439),1)*$H439),"")</f>
        <v>52.800000000000004</v>
      </c>
      <c r="Z439" s="36">
        <f t="shared" ref="Z439:Z444" si="64">IFERROR(IF(Y439=0,"",ROUNDUP(Y439/H439,0)*0.01196),"")</f>
        <v>0.1196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53.409090909090907</v>
      </c>
      <c r="BN439" s="64">
        <f t="shared" ref="BN439:BN451" si="66">IFERROR(Y439*I439/H439,"0")</f>
        <v>56.400000000000006</v>
      </c>
      <c r="BO439" s="64">
        <f t="shared" ref="BO439:BO451" si="67">IFERROR(1/J439*(X439/H439),"0")</f>
        <v>9.1054778554778545E-2</v>
      </c>
      <c r="BP439" s="64">
        <f t="shared" ref="BP439:BP451" si="68">IFERROR(1/J439*(Y439/H439),"0")</f>
        <v>9.6153846153846159E-2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130</v>
      </c>
      <c r="Y441" s="576">
        <f t="shared" si="63"/>
        <v>132</v>
      </c>
      <c r="Z441" s="36">
        <f t="shared" si="64"/>
        <v>0.29899999999999999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138.86363636363635</v>
      </c>
      <c r="BN441" s="64">
        <f t="shared" si="66"/>
        <v>140.99999999999997</v>
      </c>
      <c r="BO441" s="64">
        <f t="shared" si="67"/>
        <v>0.23674242424242425</v>
      </c>
      <c r="BP441" s="64">
        <f t="shared" si="68"/>
        <v>0.24038461538461539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150</v>
      </c>
      <c r="Y443" s="576">
        <f t="shared" si="63"/>
        <v>153.12</v>
      </c>
      <c r="Z443" s="36">
        <f t="shared" si="64"/>
        <v>0.34683999999999998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160.22727272727272</v>
      </c>
      <c r="BN443" s="64">
        <f t="shared" si="66"/>
        <v>163.56</v>
      </c>
      <c r="BO443" s="64">
        <f t="shared" si="67"/>
        <v>0.27316433566433568</v>
      </c>
      <c r="BP443" s="64">
        <f t="shared" si="68"/>
        <v>0.27884615384615385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60</v>
      </c>
      <c r="Y446" s="576">
        <f t="shared" si="63"/>
        <v>61.2</v>
      </c>
      <c r="Z446" s="36">
        <f>IFERROR(IF(Y446=0,"",ROUNDUP(Y446/H446,0)*0.00902),"")</f>
        <v>0.15334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63.5</v>
      </c>
      <c r="BN446" s="64">
        <f t="shared" si="66"/>
        <v>64.77000000000001</v>
      </c>
      <c r="BO446" s="64">
        <f t="shared" si="67"/>
        <v>0.12626262626262627</v>
      </c>
      <c r="BP446" s="64">
        <f t="shared" si="68"/>
        <v>0.12878787878787878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114</v>
      </c>
      <c r="Y450" s="576">
        <f t="shared" si="63"/>
        <v>115.2</v>
      </c>
      <c r="Z450" s="36">
        <f>IFERROR(IF(Y450=0,"",ROUNDUP(Y450/H450,0)*0.00902),"")</f>
        <v>0.28864000000000001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120.65</v>
      </c>
      <c r="BN450" s="64">
        <f t="shared" si="66"/>
        <v>121.92</v>
      </c>
      <c r="BO450" s="64">
        <f t="shared" si="67"/>
        <v>0.23989898989898989</v>
      </c>
      <c r="BP450" s="64">
        <f t="shared" si="68"/>
        <v>0.24242424242424243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110.83333333333334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113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1.2074199999999999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504</v>
      </c>
      <c r="Y453" s="577">
        <f>IFERROR(SUM(Y439:Y451),"0")</f>
        <v>514.32000000000005</v>
      </c>
      <c r="Z453" s="37"/>
      <c r="AA453" s="578"/>
      <c r="AB453" s="578"/>
      <c r="AC453" s="578"/>
    </row>
    <row r="454" spans="1:68" ht="14.25" customHeight="1" x14ac:dyDescent="0.25">
      <c r="A454" s="594" t="s">
        <v>140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110</v>
      </c>
      <c r="Y455" s="576">
        <f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117.49999999999999</v>
      </c>
      <c r="BN455" s="64">
        <f>IFERROR(Y455*I455/H455,"0")</f>
        <v>118.44</v>
      </c>
      <c r="BO455" s="64">
        <f>IFERROR(1/J455*(X455/H455),"0")</f>
        <v>0.20032051282051283</v>
      </c>
      <c r="BP455" s="64">
        <f>IFERROR(1/J455*(Y455/H455),"0")</f>
        <v>0.20192307692307693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20.833333333333332</v>
      </c>
      <c r="Y458" s="577">
        <f>IFERROR(Y455/H455,"0")+IFERROR(Y456/H456,"0")+IFERROR(Y457/H457,"0")</f>
        <v>21</v>
      </c>
      <c r="Z458" s="577">
        <f>IFERROR(IF(Z455="",0,Z455),"0")+IFERROR(IF(Z456="",0,Z456),"0")+IFERROR(IF(Z457="",0,Z457),"0")</f>
        <v>0.25115999999999999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110</v>
      </c>
      <c r="Y459" s="577">
        <f>IFERROR(SUM(Y455:Y457),"0")</f>
        <v>110.88000000000001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160</v>
      </c>
      <c r="Y463" s="576">
        <f t="shared" si="69"/>
        <v>163.68</v>
      </c>
      <c r="Z463" s="36">
        <f>IFERROR(IF(Y463=0,"",ROUNDUP(Y463/H463,0)*0.01196),"")</f>
        <v>0.37075999999999998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170.90909090909091</v>
      </c>
      <c r="BN463" s="64">
        <f t="shared" si="71"/>
        <v>174.84</v>
      </c>
      <c r="BO463" s="64">
        <f t="shared" si="72"/>
        <v>0.29137529137529139</v>
      </c>
      <c r="BP463" s="64">
        <f t="shared" si="73"/>
        <v>0.29807692307692307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42</v>
      </c>
      <c r="Y465" s="576">
        <f t="shared" si="69"/>
        <v>43.199999999999996</v>
      </c>
      <c r="Z465" s="36">
        <f>IFERROR(IF(Y465=0,"",ROUNDUP(Y465/H465,0)*0.00902),"")</f>
        <v>8.1180000000000002E-2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60.637500000000003</v>
      </c>
      <c r="BN465" s="64">
        <f t="shared" si="71"/>
        <v>62.37</v>
      </c>
      <c r="BO465" s="64">
        <f t="shared" si="72"/>
        <v>6.6287878787878785E-2</v>
      </c>
      <c r="BP465" s="64">
        <f t="shared" si="73"/>
        <v>6.8181818181818177E-2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42</v>
      </c>
      <c r="Y466" s="576">
        <f t="shared" si="69"/>
        <v>43.199999999999996</v>
      </c>
      <c r="Z466" s="36">
        <f>IFERROR(IF(Y466=0,"",ROUNDUP(Y466/H466,0)*0.00902),"")</f>
        <v>8.1180000000000002E-2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58.537500000000009</v>
      </c>
      <c r="BN466" s="64">
        <f t="shared" si="71"/>
        <v>60.21</v>
      </c>
      <c r="BO466" s="64">
        <f t="shared" si="72"/>
        <v>6.6287878787878785E-2</v>
      </c>
      <c r="BP466" s="64">
        <f t="shared" si="73"/>
        <v>6.8181818181818177E-2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90</v>
      </c>
      <c r="Y467" s="576">
        <f t="shared" si="69"/>
        <v>91.2</v>
      </c>
      <c r="Z467" s="36">
        <f>IFERROR(IF(Y467=0,"",ROUNDUP(Y467/H467,0)*0.00902),"")</f>
        <v>0.17138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125.43750000000001</v>
      </c>
      <c r="BN467" s="64">
        <f t="shared" si="71"/>
        <v>127.11000000000001</v>
      </c>
      <c r="BO467" s="64">
        <f t="shared" si="72"/>
        <v>0.14204545454545456</v>
      </c>
      <c r="BP467" s="64">
        <f t="shared" si="73"/>
        <v>0.14393939393939395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81.704545454545453</v>
      </c>
      <c r="Y468" s="577">
        <f>IFERROR(Y461/H461,"0")+IFERROR(Y462/H462,"0")+IFERROR(Y463/H463,"0")+IFERROR(Y464/H464,"0")+IFERROR(Y465/H465,"0")+IFERROR(Y466/H466,"0")+IFERROR(Y467/H467,"0")</f>
        <v>84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0.89585999999999999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414</v>
      </c>
      <c r="Y469" s="577">
        <f>IFERROR(SUM(Y461:Y467),"0")</f>
        <v>425.76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175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30</v>
      </c>
      <c r="Y485" s="576">
        <f>IFERROR(IF(X485="",0,CEILING((X485/$H485),1)*$H485),"")</f>
        <v>36</v>
      </c>
      <c r="Z485" s="36">
        <f>IFERROR(IF(Y485=0,"",ROUNDUP(Y485/H485,0)*0.01898),"")</f>
        <v>5.6940000000000004E-2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31.087500000000002</v>
      </c>
      <c r="BN485" s="64">
        <f>IFERROR(Y485*I485/H485,"0")</f>
        <v>37.305</v>
      </c>
      <c r="BO485" s="64">
        <f>IFERROR(1/J485*(X485/H485),"0")</f>
        <v>3.90625E-2</v>
      </c>
      <c r="BP485" s="64">
        <f>IFERROR(1/J485*(Y485/H485),"0")</f>
        <v>4.6875E-2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2.5</v>
      </c>
      <c r="Y486" s="577">
        <f>IFERROR(Y483/H483,"0")+IFERROR(Y484/H484,"0")+IFERROR(Y485/H485,"0")</f>
        <v>3</v>
      </c>
      <c r="Z486" s="577">
        <f>IFERROR(IF(Z483="",0,Z483),"0")+IFERROR(IF(Z484="",0,Z484),"0")+IFERROR(IF(Z485="",0,Z485),"0")</f>
        <v>5.6940000000000004E-2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30</v>
      </c>
      <c r="Y487" s="577">
        <f>IFERROR(SUM(Y483:Y485),"0")</f>
        <v>36</v>
      </c>
      <c r="Z487" s="37"/>
      <c r="AA487" s="578"/>
      <c r="AB487" s="578"/>
      <c r="AC487" s="578"/>
    </row>
    <row r="488" spans="1:68" ht="14.25" customHeight="1" x14ac:dyDescent="0.25">
      <c r="A488" s="594" t="s">
        <v>140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700</v>
      </c>
      <c r="Y501" s="576">
        <f>IFERROR(IF(X501="",0,CEILING((X501/$H501),1)*$H501),"")</f>
        <v>702</v>
      </c>
      <c r="Z501" s="36">
        <f>IFERROR(IF(Y501=0,"",ROUNDUP(Y501/H501,0)*0.01898),"")</f>
        <v>1.48044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740.36666666666667</v>
      </c>
      <c r="BN501" s="64">
        <f>IFERROR(Y501*I501/H501,"0")</f>
        <v>742.48199999999997</v>
      </c>
      <c r="BO501" s="64">
        <f>IFERROR(1/J501*(X501/H501),"0")</f>
        <v>1.2152777777777777</v>
      </c>
      <c r="BP501" s="64">
        <f>IFERROR(1/J501*(Y501/H501),"0")</f>
        <v>1.21875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77.777777777777771</v>
      </c>
      <c r="Y503" s="577">
        <f>IFERROR(Y501/H501,"0")+IFERROR(Y502/H502,"0")</f>
        <v>78</v>
      </c>
      <c r="Z503" s="577">
        <f>IFERROR(IF(Z501="",0,Z501),"0")+IFERROR(IF(Z502="",0,Z502),"0")</f>
        <v>1.48044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700</v>
      </c>
      <c r="Y504" s="577">
        <f>IFERROR(SUM(Y501:Y502),"0")</f>
        <v>702</v>
      </c>
      <c r="Z504" s="37"/>
      <c r="AA504" s="578"/>
      <c r="AB504" s="578"/>
      <c r="AC504" s="578"/>
    </row>
    <row r="505" spans="1:68" ht="14.25" customHeight="1" x14ac:dyDescent="0.25">
      <c r="A505" s="594" t="s">
        <v>175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140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17495.5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17650.41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18569.553335639463</v>
      </c>
      <c r="Y518" s="577">
        <f>IFERROR(SUM(BN22:BN514),"0")</f>
        <v>18734.093000000004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31</v>
      </c>
      <c r="Y519" s="38">
        <f>ROUNDUP(SUM(BP22:BP514),0)</f>
        <v>31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19344.553335639463</v>
      </c>
      <c r="Y520" s="577">
        <f>GrossWeightTotalR+PalletQtyTotalR*25</f>
        <v>19509.093000000004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3510.0413570040009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3537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35.168989999999994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264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182</v>
      </c>
      <c r="F525" s="598" t="s">
        <v>205</v>
      </c>
      <c r="G525" s="598" t="s">
        <v>240</v>
      </c>
      <c r="H525" s="598" t="s">
        <v>101</v>
      </c>
      <c r="I525" s="598" t="s">
        <v>265</v>
      </c>
      <c r="J525" s="598" t="s">
        <v>305</v>
      </c>
      <c r="K525" s="598" t="s">
        <v>366</v>
      </c>
      <c r="L525" s="598" t="s">
        <v>405</v>
      </c>
      <c r="M525" s="598" t="s">
        <v>421</v>
      </c>
      <c r="N525" s="573"/>
      <c r="O525" s="598" t="s">
        <v>434</v>
      </c>
      <c r="P525" s="598" t="s">
        <v>444</v>
      </c>
      <c r="Q525" s="598" t="s">
        <v>451</v>
      </c>
      <c r="R525" s="598" t="s">
        <v>456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214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531.30000000000007</v>
      </c>
      <c r="E527" s="46">
        <f>IFERROR(Y90*1,"0")+IFERROR(Y91*1,"0")+IFERROR(Y92*1,"0")+IFERROR(Y96*1,"0")+IFERROR(Y97*1,"0")+IFERROR(Y98*1,"0")+IFERROR(Y99*1,"0")+IFERROR(Y100*1,"0")+IFERROR(Y101*1,"0")</f>
        <v>1418.3999999999999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1131.3000000000002</v>
      </c>
      <c r="G527" s="46">
        <f>IFERROR(Y133*1,"0")+IFERROR(Y134*1,"0")+IFERROR(Y138*1,"0")+IFERROR(Y139*1,"0")+IFERROR(Y143*1,"0")+IFERROR(Y144*1,"0")</f>
        <v>237.92000000000002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698.46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2384.1000000000004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401.77000000000004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189.6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623.79999999999995</v>
      </c>
      <c r="S527" s="46">
        <f>IFERROR(Y341*1,"0")+IFERROR(Y342*1,"0")+IFERROR(Y343*1,"0")</f>
        <v>772.8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7060</v>
      </c>
      <c r="U527" s="46">
        <f>IFERROR(Y374*1,"0")+IFERROR(Y375*1,"0")+IFERROR(Y376*1,"0")+IFERROR(Y377*1,"0")+IFERROR(Y381*1,"0")+IFERROR(Y385*1,"0")+IFERROR(Y386*1,"0")+IFERROR(Y390*1,"0")</f>
        <v>96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42</v>
      </c>
      <c r="W527" s="46">
        <f>IFERROR(Y415*1,"0")+IFERROR(Y416*1,"0")+IFERROR(Y420*1,"0")+IFERROR(Y421*1,"0")+IFERROR(Y422*1,"0")+IFERROR(Y423*1,"0")</f>
        <v>0</v>
      </c>
      <c r="X527" s="46">
        <f>IFERROR(Y428*1,"0")</f>
        <v>60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1050.96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738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