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C14FF3-072A-4A65-AD75-3695DCD88F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Z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Z98" i="1"/>
  <c r="Y98" i="1"/>
  <c r="P98" i="1"/>
  <c r="BO97" i="1"/>
  <c r="BM97" i="1"/>
  <c r="Y97" i="1"/>
  <c r="P97" i="1"/>
  <c r="BO96" i="1"/>
  <c r="BM96" i="1"/>
  <c r="Y96" i="1"/>
  <c r="Y102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527" i="1" s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Y162" i="1" l="1"/>
  <c r="BP161" i="1"/>
  <c r="BN161" i="1"/>
  <c r="Z161" i="1"/>
  <c r="Z162" i="1" s="1"/>
  <c r="BP165" i="1"/>
  <c r="BN165" i="1"/>
  <c r="Z165" i="1"/>
  <c r="BP194" i="1"/>
  <c r="BN194" i="1"/>
  <c r="Z194" i="1"/>
  <c r="BP221" i="1"/>
  <c r="BN221" i="1"/>
  <c r="Z221" i="1"/>
  <c r="BP255" i="1"/>
  <c r="BN255" i="1"/>
  <c r="Z255" i="1"/>
  <c r="BP267" i="1"/>
  <c r="BN267" i="1"/>
  <c r="Z267" i="1"/>
  <c r="BP272" i="1"/>
  <c r="BN272" i="1"/>
  <c r="Z272" i="1"/>
  <c r="BP313" i="1"/>
  <c r="BN313" i="1"/>
  <c r="Z313" i="1"/>
  <c r="BP349" i="1"/>
  <c r="BN349" i="1"/>
  <c r="Z349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X518" i="1"/>
  <c r="X521" i="1"/>
  <c r="Z27" i="1"/>
  <c r="BN27" i="1"/>
  <c r="Z43" i="1"/>
  <c r="BN43" i="1"/>
  <c r="D527" i="1"/>
  <c r="Z62" i="1"/>
  <c r="BN62" i="1"/>
  <c r="Z78" i="1"/>
  <c r="BN78" i="1"/>
  <c r="BP98" i="1"/>
  <c r="BN98" i="1"/>
  <c r="BP113" i="1"/>
  <c r="BN113" i="1"/>
  <c r="Z113" i="1"/>
  <c r="BP138" i="1"/>
  <c r="BN138" i="1"/>
  <c r="Z138" i="1"/>
  <c r="BP173" i="1"/>
  <c r="BN173" i="1"/>
  <c r="Z173" i="1"/>
  <c r="BP204" i="1"/>
  <c r="BN204" i="1"/>
  <c r="Z204" i="1"/>
  <c r="BP238" i="1"/>
  <c r="BN238" i="1"/>
  <c r="Z238" i="1"/>
  <c r="Y268" i="1"/>
  <c r="BP266" i="1"/>
  <c r="BN266" i="1"/>
  <c r="Z266" i="1"/>
  <c r="BP297" i="1"/>
  <c r="BN297" i="1"/>
  <c r="Z297" i="1"/>
  <c r="BP334" i="1"/>
  <c r="BN334" i="1"/>
  <c r="Z334" i="1"/>
  <c r="BP359" i="1"/>
  <c r="BN359" i="1"/>
  <c r="Z359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16" i="1"/>
  <c r="Y141" i="1"/>
  <c r="Y219" i="1"/>
  <c r="Y275" i="1"/>
  <c r="B527" i="1"/>
  <c r="X519" i="1"/>
  <c r="X520" i="1" s="1"/>
  <c r="X517" i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7" i="1"/>
  <c r="Z64" i="1"/>
  <c r="BN64" i="1"/>
  <c r="Y73" i="1"/>
  <c r="Z76" i="1"/>
  <c r="BN76" i="1"/>
  <c r="Z80" i="1"/>
  <c r="BN80" i="1"/>
  <c r="Z91" i="1"/>
  <c r="BN91" i="1"/>
  <c r="Z96" i="1"/>
  <c r="BN96" i="1"/>
  <c r="BP96" i="1"/>
  <c r="Y103" i="1"/>
  <c r="Z100" i="1"/>
  <c r="BN100" i="1"/>
  <c r="F527" i="1"/>
  <c r="Z109" i="1"/>
  <c r="BN109" i="1"/>
  <c r="Y117" i="1"/>
  <c r="Z115" i="1"/>
  <c r="BN115" i="1"/>
  <c r="Y125" i="1"/>
  <c r="Z121" i="1"/>
  <c r="BN121" i="1"/>
  <c r="BP123" i="1"/>
  <c r="BN123" i="1"/>
  <c r="G527" i="1"/>
  <c r="BP134" i="1"/>
  <c r="BN134" i="1"/>
  <c r="Z134" i="1"/>
  <c r="BP155" i="1"/>
  <c r="BN155" i="1"/>
  <c r="Z155" i="1"/>
  <c r="BP171" i="1"/>
  <c r="BN171" i="1"/>
  <c r="Z171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Z214" i="1"/>
  <c r="BP232" i="1"/>
  <c r="BN232" i="1"/>
  <c r="Z232" i="1"/>
  <c r="BP250" i="1"/>
  <c r="BN250" i="1"/>
  <c r="Z250" i="1"/>
  <c r="BP264" i="1"/>
  <c r="BN264" i="1"/>
  <c r="Z264" i="1"/>
  <c r="BP295" i="1"/>
  <c r="BN295" i="1"/>
  <c r="Z295" i="1"/>
  <c r="BP307" i="1"/>
  <c r="BN307" i="1"/>
  <c r="Z307" i="1"/>
  <c r="BP144" i="1"/>
  <c r="BN144" i="1"/>
  <c r="Z144" i="1"/>
  <c r="BP167" i="1"/>
  <c r="BN167" i="1"/>
  <c r="Z167" i="1"/>
  <c r="Y181" i="1"/>
  <c r="BP177" i="1"/>
  <c r="BN177" i="1"/>
  <c r="Z177" i="1"/>
  <c r="Y207" i="1"/>
  <c r="BP198" i="1"/>
  <c r="BN198" i="1"/>
  <c r="Z198" i="1"/>
  <c r="BP210" i="1"/>
  <c r="BN210" i="1"/>
  <c r="Z210" i="1"/>
  <c r="BP228" i="1"/>
  <c r="BN228" i="1"/>
  <c r="Z228" i="1"/>
  <c r="Y244" i="1"/>
  <c r="Y243" i="1"/>
  <c r="BP242" i="1"/>
  <c r="BN242" i="1"/>
  <c r="Z242" i="1"/>
  <c r="Z243" i="1" s="1"/>
  <c r="Y252" i="1"/>
  <c r="BP246" i="1"/>
  <c r="BN246" i="1"/>
  <c r="Z246" i="1"/>
  <c r="BP257" i="1"/>
  <c r="BN257" i="1"/>
  <c r="Z257" i="1"/>
  <c r="BP274" i="1"/>
  <c r="BN274" i="1"/>
  <c r="Z274" i="1"/>
  <c r="BP303" i="1"/>
  <c r="BN303" i="1"/>
  <c r="Z303" i="1"/>
  <c r="BP315" i="1"/>
  <c r="BN315" i="1"/>
  <c r="Z315" i="1"/>
  <c r="BP336" i="1"/>
  <c r="BN336" i="1"/>
  <c r="Z336" i="1"/>
  <c r="BP351" i="1"/>
  <c r="BN351" i="1"/>
  <c r="Z351" i="1"/>
  <c r="BP365" i="1"/>
  <c r="BN365" i="1"/>
  <c r="Z365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129" i="1"/>
  <c r="Y140" i="1"/>
  <c r="Y157" i="1"/>
  <c r="Y174" i="1"/>
  <c r="Y180" i="1"/>
  <c r="Y191" i="1"/>
  <c r="Y223" i="1"/>
  <c r="Y317" i="1"/>
  <c r="BP330" i="1"/>
  <c r="BN330" i="1"/>
  <c r="Z330" i="1"/>
  <c r="BP343" i="1"/>
  <c r="BN343" i="1"/>
  <c r="Z343" i="1"/>
  <c r="BP355" i="1"/>
  <c r="BN355" i="1"/>
  <c r="Z355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323" i="1"/>
  <c r="Y332" i="1"/>
  <c r="Y338" i="1"/>
  <c r="S527" i="1"/>
  <c r="Y361" i="1"/>
  <c r="Y411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BN63" i="1"/>
  <c r="Z65" i="1"/>
  <c r="BN65" i="1"/>
  <c r="Y66" i="1"/>
  <c r="Z69" i="1"/>
  <c r="BN69" i="1"/>
  <c r="BP71" i="1"/>
  <c r="BN71" i="1"/>
  <c r="Z71" i="1"/>
  <c r="Y82" i="1"/>
  <c r="BP75" i="1"/>
  <c r="BN75" i="1"/>
  <c r="Z75" i="1"/>
  <c r="BP79" i="1"/>
  <c r="BN79" i="1"/>
  <c r="Z79" i="1"/>
  <c r="Y86" i="1"/>
  <c r="F9" i="1"/>
  <c r="J9" i="1"/>
  <c r="Y24" i="1"/>
  <c r="Y59" i="1"/>
  <c r="Y72" i="1"/>
  <c r="BP69" i="1"/>
  <c r="BP77" i="1"/>
  <c r="BN77" i="1"/>
  <c r="Z77" i="1"/>
  <c r="Y81" i="1"/>
  <c r="Y87" i="1"/>
  <c r="BP85" i="1"/>
  <c r="BN85" i="1"/>
  <c r="Z85" i="1"/>
  <c r="Z86" i="1" s="1"/>
  <c r="Z90" i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BN166" i="1"/>
  <c r="Z168" i="1"/>
  <c r="BN168" i="1"/>
  <c r="Z170" i="1"/>
  <c r="BN170" i="1"/>
  <c r="Z172" i="1"/>
  <c r="BN172" i="1"/>
  <c r="Y175" i="1"/>
  <c r="Z178" i="1"/>
  <c r="BN178" i="1"/>
  <c r="BP178" i="1"/>
  <c r="J527" i="1"/>
  <c r="Z189" i="1"/>
  <c r="BN189" i="1"/>
  <c r="BP189" i="1"/>
  <c r="Y190" i="1"/>
  <c r="Z193" i="1"/>
  <c r="BN193" i="1"/>
  <c r="BP193" i="1"/>
  <c r="Y196" i="1"/>
  <c r="Z199" i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Y310" i="1"/>
  <c r="BP306" i="1"/>
  <c r="BN306" i="1"/>
  <c r="Z306" i="1"/>
  <c r="Y94" i="1"/>
  <c r="Y110" i="1"/>
  <c r="Y135" i="1"/>
  <c r="BN214" i="1"/>
  <c r="Z216" i="1"/>
  <c r="BN216" i="1"/>
  <c r="BP229" i="1"/>
  <c r="BN229" i="1"/>
  <c r="Z229" i="1"/>
  <c r="BP233" i="1"/>
  <c r="BN233" i="1"/>
  <c r="Z233" i="1"/>
  <c r="Y235" i="1"/>
  <c r="Y240" i="1"/>
  <c r="BP237" i="1"/>
  <c r="BN237" i="1"/>
  <c r="Z237" i="1"/>
  <c r="BP249" i="1"/>
  <c r="BN249" i="1"/>
  <c r="Z249" i="1"/>
  <c r="BP258" i="1"/>
  <c r="BN258" i="1"/>
  <c r="Z258" i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8" i="1"/>
  <c r="Y324" i="1"/>
  <c r="Y331" i="1"/>
  <c r="Y337" i="1"/>
  <c r="Y344" i="1"/>
  <c r="Y356" i="1"/>
  <c r="Y362" i="1"/>
  <c r="Y36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BP400" i="1"/>
  <c r="BN400" i="1"/>
  <c r="Z400" i="1"/>
  <c r="BP404" i="1"/>
  <c r="BN404" i="1"/>
  <c r="Z404" i="1"/>
  <c r="BP421" i="1"/>
  <c r="BN421" i="1"/>
  <c r="Z421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O527" i="1"/>
  <c r="W527" i="1"/>
  <c r="L527" i="1"/>
  <c r="Y261" i="1"/>
  <c r="M527" i="1"/>
  <c r="Y269" i="1"/>
  <c r="Y281" i="1"/>
  <c r="Y290" i="1"/>
  <c r="R527" i="1"/>
  <c r="Y299" i="1"/>
  <c r="Z312" i="1"/>
  <c r="BN312" i="1"/>
  <c r="BP312" i="1"/>
  <c r="Z314" i="1"/>
  <c r="BN314" i="1"/>
  <c r="Z316" i="1"/>
  <c r="BN316" i="1"/>
  <c r="Z320" i="1"/>
  <c r="BN320" i="1"/>
  <c r="BP320" i="1"/>
  <c r="Z322" i="1"/>
  <c r="BN322" i="1"/>
  <c r="Z329" i="1"/>
  <c r="BN329" i="1"/>
  <c r="Z335" i="1"/>
  <c r="BN335" i="1"/>
  <c r="Z342" i="1"/>
  <c r="Z344" i="1" s="1"/>
  <c r="BN342" i="1"/>
  <c r="Y345" i="1"/>
  <c r="T527" i="1"/>
  <c r="Z350" i="1"/>
  <c r="BN350" i="1"/>
  <c r="Z352" i="1"/>
  <c r="BN352" i="1"/>
  <c r="Z354" i="1"/>
  <c r="BN354" i="1"/>
  <c r="Y357" i="1"/>
  <c r="Z360" i="1"/>
  <c r="Z361" i="1" s="1"/>
  <c r="BN360" i="1"/>
  <c r="Z364" i="1"/>
  <c r="Z366" i="1" s="1"/>
  <c r="BN364" i="1"/>
  <c r="BP364" i="1"/>
  <c r="U527" i="1"/>
  <c r="Z375" i="1"/>
  <c r="BN375" i="1"/>
  <c r="Z377" i="1"/>
  <c r="BN377" i="1"/>
  <c r="Y378" i="1"/>
  <c r="Z381" i="1"/>
  <c r="Z382" i="1" s="1"/>
  <c r="BN381" i="1"/>
  <c r="BP381" i="1"/>
  <c r="Y382" i="1"/>
  <c r="Y387" i="1"/>
  <c r="BP398" i="1"/>
  <c r="BN398" i="1"/>
  <c r="Z398" i="1"/>
  <c r="BP402" i="1"/>
  <c r="BN402" i="1"/>
  <c r="Z402" i="1"/>
  <c r="Y406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s="1"/>
  <c r="Z474" i="1" l="1"/>
  <c r="Z458" i="1"/>
  <c r="Z337" i="1"/>
  <c r="Z331" i="1"/>
  <c r="Z260" i="1"/>
  <c r="Z239" i="1"/>
  <c r="Z195" i="1"/>
  <c r="Z190" i="1"/>
  <c r="Z180" i="1"/>
  <c r="Z116" i="1"/>
  <c r="Z356" i="1"/>
  <c r="Z317" i="1"/>
  <c r="Z206" i="1"/>
  <c r="Z110" i="1"/>
  <c r="Z378" i="1"/>
  <c r="Z424" i="1"/>
  <c r="Z299" i="1"/>
  <c r="Z251" i="1"/>
  <c r="Z174" i="1"/>
  <c r="Z66" i="1"/>
  <c r="Z510" i="1"/>
  <c r="Z486" i="1"/>
  <c r="Z452" i="1"/>
  <c r="Z468" i="1"/>
  <c r="Z406" i="1"/>
  <c r="Z309" i="1"/>
  <c r="Y521" i="1"/>
  <c r="Y518" i="1"/>
  <c r="Z323" i="1"/>
  <c r="Z493" i="1"/>
  <c r="Z234" i="1"/>
  <c r="Z218" i="1"/>
  <c r="Z93" i="1"/>
  <c r="Y517" i="1"/>
  <c r="Z81" i="1"/>
  <c r="Z72" i="1"/>
  <c r="Z522" i="1" s="1"/>
  <c r="Z32" i="1"/>
  <c r="Y519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<sst xmlns="http://schemas.openxmlformats.org/spreadsheetml/2006/main" count="2314" uniqueCount="836">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</sst>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1" t="s">
        <v>0</v>
      </c>
      <c r="E1" s="616"/>
      <c r="F1" s="616"/>
      <c r="G1" s="12" t="s">
        <v>1</v>
      </c>
      <c r="H1" s="841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91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4" t="s">
        <v>8</v>
      </c>
      <c r="B5" s="629"/>
      <c r="C5" s="620"/>
      <c r="D5" s="703"/>
      <c r="E5" s="705"/>
      <c r="F5" s="659" t="s">
        <v>9</v>
      </c>
      <c r="G5" s="620"/>
      <c r="H5" s="703" t="s">
        <v>835</v>
      </c>
      <c r="I5" s="704"/>
      <c r="J5" s="704"/>
      <c r="K5" s="704"/>
      <c r="L5" s="704"/>
      <c r="M5" s="705"/>
      <c r="N5" s="58"/>
      <c r="P5" s="24" t="s">
        <v>10</v>
      </c>
      <c r="Q5" s="634">
        <v>45815</v>
      </c>
      <c r="R5" s="635"/>
      <c r="T5" s="784" t="s">
        <v>11</v>
      </c>
      <c r="U5" s="609"/>
      <c r="V5" s="786" t="s">
        <v>12</v>
      </c>
      <c r="W5" s="635"/>
      <c r="AB5" s="51"/>
      <c r="AC5" s="51"/>
      <c r="AD5" s="51"/>
      <c r="AE5" s="51"/>
    </row>
    <row r="6" spans="1:32" s="569" customFormat="1" ht="24" customHeight="1" x14ac:dyDescent="0.2">
      <c r="A6" s="814" t="s">
        <v>13</v>
      </c>
      <c r="B6" s="629"/>
      <c r="C6" s="620"/>
      <c r="D6" s="708" t="s">
        <v>801</v>
      </c>
      <c r="E6" s="709"/>
      <c r="F6" s="709"/>
      <c r="G6" s="709"/>
      <c r="H6" s="709"/>
      <c r="I6" s="709"/>
      <c r="J6" s="709"/>
      <c r="K6" s="709"/>
      <c r="L6" s="709"/>
      <c r="M6" s="635"/>
      <c r="N6" s="59"/>
      <c r="P6" s="24" t="s">
        <v>15</v>
      </c>
      <c r="Q6" s="646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4" t="s">
        <v>16</v>
      </c>
      <c r="U6" s="609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1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9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603" t="s">
        <v>18</v>
      </c>
      <c r="B8" s="597"/>
      <c r="C8" s="598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0.5</v>
      </c>
      <c r="R8" s="791"/>
      <c r="T8" s="582"/>
      <c r="U8" s="609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70"/>
      <c r="E9" s="671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71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1"/>
      <c r="L9" s="671"/>
      <c r="M9" s="671"/>
      <c r="N9" s="567"/>
      <c r="P9" s="26" t="s">
        <v>20</v>
      </c>
      <c r="Q9" s="827"/>
      <c r="R9" s="648"/>
      <c r="T9" s="582"/>
      <c r="U9" s="609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70"/>
      <c r="E10" s="671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8"/>
      <c r="R11" s="635"/>
      <c r="U11" s="24" t="s">
        <v>26</v>
      </c>
      <c r="V11" s="647" t="s">
        <v>27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20"/>
      <c r="N12" s="62"/>
      <c r="P12" s="24" t="s">
        <v>29</v>
      </c>
      <c r="Q12" s="790"/>
      <c r="R12" s="791"/>
      <c r="S12" s="23"/>
      <c r="U12" s="24"/>
      <c r="V12" s="616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20"/>
      <c r="N13" s="62"/>
      <c r="O13" s="26"/>
      <c r="P13" s="26" t="s">
        <v>31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0"/>
      <c r="N15" s="63"/>
      <c r="P15" s="808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815" t="s">
        <v>37</v>
      </c>
      <c r="D17" s="611" t="s">
        <v>38</v>
      </c>
      <c r="E17" s="61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845"/>
      <c r="R17" s="845"/>
      <c r="S17" s="845"/>
      <c r="T17" s="612"/>
      <c r="U17" s="619" t="s">
        <v>50</v>
      </c>
      <c r="V17" s="620"/>
      <c r="W17" s="611" t="s">
        <v>51</v>
      </c>
      <c r="X17" s="611" t="s">
        <v>52</v>
      </c>
      <c r="Y17" s="623" t="s">
        <v>53</v>
      </c>
      <c r="Z17" s="741" t="s">
        <v>54</v>
      </c>
      <c r="AA17" s="653" t="s">
        <v>55</v>
      </c>
      <c r="AB17" s="653" t="s">
        <v>56</v>
      </c>
      <c r="AC17" s="653" t="s">
        <v>57</v>
      </c>
      <c r="AD17" s="653" t="s">
        <v>58</v>
      </c>
      <c r="AE17" s="654"/>
      <c r="AF17" s="655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13"/>
      <c r="E18" s="614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3"/>
      <c r="Q18" s="846"/>
      <c r="R18" s="846"/>
      <c r="S18" s="846"/>
      <c r="T18" s="614"/>
      <c r="U18" s="67" t="s">
        <v>60</v>
      </c>
      <c r="V18" s="67" t="s">
        <v>61</v>
      </c>
      <c r="W18" s="615"/>
      <c r="X18" s="615"/>
      <c r="Y18" s="624"/>
      <c r="Z18" s="742"/>
      <c r="AA18" s="732"/>
      <c r="AB18" s="732"/>
      <c r="AC18" s="732"/>
      <c r="AD18" s="656"/>
      <c r="AE18" s="657"/>
      <c r="AF18" s="658"/>
      <c r="AG18" s="66"/>
      <c r="BD18" s="65"/>
    </row>
    <row r="19" spans="1:68" ht="27.75" hidden="1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hidden="1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hidden="1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hidden="1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hidden="1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116</v>
      </c>
      <c r="Y41" s="576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120.67222222222222</v>
      </c>
      <c r="BN41" s="64">
        <f>IFERROR(Y41*I41/H41,"0")</f>
        <v>123.58499999999999</v>
      </c>
      <c r="BO41" s="64">
        <f>IFERROR(1/J41*(X41/H41),"0")</f>
        <v>0.16782407407407407</v>
      </c>
      <c r="BP41" s="64">
        <f>IFERROR(1/J41*(Y41/H41),"0")</f>
        <v>0.171875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7">
        <f>IFERROR(X41/H41,"0")+IFERROR(X42/H42,"0")+IFERROR(X43/H43,"0")+IFERROR(X44/H44,"0")</f>
        <v>10.74074074074074</v>
      </c>
      <c r="Y45" s="577">
        <f>IFERROR(Y41/H41,"0")+IFERROR(Y42/H42,"0")+IFERROR(Y43/H43,"0")+IFERROR(Y44/H44,"0")</f>
        <v>11</v>
      </c>
      <c r="Z45" s="577">
        <f>IFERROR(IF(Z41="",0,Z41),"0")+IFERROR(IF(Z42="",0,Z42),"0")+IFERROR(IF(Z43="",0,Z43),"0")+IFERROR(IF(Z44="",0,Z44),"0")</f>
        <v>0.20877999999999999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7">
        <f>IFERROR(SUM(X41:X44),"0")</f>
        <v>116</v>
      </c>
      <c r="Y46" s="577">
        <f>IFERROR(SUM(Y41:Y44),"0")</f>
        <v>118.80000000000001</v>
      </c>
      <c r="Z46" s="37"/>
      <c r="AA46" s="578"/>
      <c r="AB46" s="578"/>
      <c r="AC46" s="578"/>
    </row>
    <row r="47" spans="1:68" ht="14.25" hidden="1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hidden="1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30</v>
      </c>
      <c r="Y53" s="576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31.165178571428573</v>
      </c>
      <c r="BN53" s="64">
        <f t="shared" ref="BN53:BN58" si="8">IFERROR(Y53*I53/H53,"0")</f>
        <v>34.904999999999994</v>
      </c>
      <c r="BO53" s="64">
        <f t="shared" ref="BO53:BO58" si="9">IFERROR(1/J53*(X53/H53),"0")</f>
        <v>4.1852678571428575E-2</v>
      </c>
      <c r="BP53" s="64">
        <f t="shared" ref="BP53:BP58" si="10">IFERROR(1/J53*(Y53/H53),"0")</f>
        <v>4.6874999999999993E-2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7">
        <f>IFERROR(X53/H53,"0")+IFERROR(X54/H54,"0")+IFERROR(X55/H55,"0")+IFERROR(X56/H56,"0")+IFERROR(X57/H57,"0")+IFERROR(X58/H58,"0")</f>
        <v>2.6785714285714288</v>
      </c>
      <c r="Y59" s="577">
        <f>IFERROR(Y53/H53,"0")+IFERROR(Y54/H54,"0")+IFERROR(Y55/H55,"0")+IFERROR(Y56/H56,"0")+IFERROR(Y57/H57,"0")+IFERROR(Y58/H58,"0")</f>
        <v>2.9999999999999996</v>
      </c>
      <c r="Z59" s="577">
        <f>IFERROR(IF(Z53="",0,Z53),"0")+IFERROR(IF(Z54="",0,Z54),"0")+IFERROR(IF(Z55="",0,Z55),"0")+IFERROR(IF(Z56="",0,Z56),"0")+IFERROR(IF(Z57="",0,Z57),"0")+IFERROR(IF(Z58="",0,Z58),"0")</f>
        <v>5.6940000000000004E-2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7">
        <f>IFERROR(SUM(X53:X58),"0")</f>
        <v>30</v>
      </c>
      <c r="Y60" s="577">
        <f>IFERROR(SUM(Y53:Y58),"0")</f>
        <v>33.599999999999994</v>
      </c>
      <c r="Z60" s="37"/>
      <c r="AA60" s="578"/>
      <c r="AB60" s="578"/>
      <c r="AC60" s="578"/>
    </row>
    <row r="61" spans="1:68" ht="14.25" hidden="1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35</v>
      </c>
      <c r="Y62" s="576">
        <f>IFERROR(IF(X62="",0,CEILING((X62/$H62),1)*$H62),"")</f>
        <v>43.2</v>
      </c>
      <c r="Z62" s="36">
        <f>IFERROR(IF(Y62=0,"",ROUNDUP(Y62/H62,0)*0.01898),"")</f>
        <v>7.5920000000000001E-2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36.409722222222214</v>
      </c>
      <c r="BN62" s="64">
        <f>IFERROR(Y62*I62/H62,"0")</f>
        <v>44.94</v>
      </c>
      <c r="BO62" s="64">
        <f>IFERROR(1/J62*(X62/H62),"0")</f>
        <v>5.063657407407407E-2</v>
      </c>
      <c r="BP62" s="64">
        <f>IFERROR(1/J62*(Y62/H62),"0")</f>
        <v>6.25E-2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7">
        <f>IFERROR(X62/H62,"0")+IFERROR(X63/H63,"0")+IFERROR(X64/H64,"0")+IFERROR(X65/H65,"0")</f>
        <v>3.2407407407407405</v>
      </c>
      <c r="Y66" s="577">
        <f>IFERROR(Y62/H62,"0")+IFERROR(Y63/H63,"0")+IFERROR(Y64/H64,"0")+IFERROR(Y65/H65,"0")</f>
        <v>4</v>
      </c>
      <c r="Z66" s="577">
        <f>IFERROR(IF(Z62="",0,Z62),"0")+IFERROR(IF(Z63="",0,Z63),"0")+IFERROR(IF(Z64="",0,Z64),"0")+IFERROR(IF(Z65="",0,Z65),"0")</f>
        <v>7.5920000000000001E-2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7">
        <f>IFERROR(SUM(X62:X65),"0")</f>
        <v>35</v>
      </c>
      <c r="Y67" s="577">
        <f>IFERROR(SUM(Y62:Y65),"0")</f>
        <v>43.2</v>
      </c>
      <c r="Z67" s="37"/>
      <c r="AA67" s="578"/>
      <c r="AB67" s="578"/>
      <c r="AC67" s="578"/>
    </row>
    <row r="68" spans="1:68" ht="14.25" hidden="1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hidden="1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45</v>
      </c>
      <c r="Y90" s="576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46.812499999999993</v>
      </c>
      <c r="BN90" s="64">
        <f>IFERROR(Y90*I90/H90,"0")</f>
        <v>56.17499999999999</v>
      </c>
      <c r="BO90" s="64">
        <f>IFERROR(1/J90*(X90/H90),"0")</f>
        <v>6.5104166666666657E-2</v>
      </c>
      <c r="BP90" s="64">
        <f>IFERROR(1/J90*(Y90/H90),"0")</f>
        <v>7.8125E-2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4</v>
      </c>
      <c r="Y92" s="576">
        <f>IFERROR(IF(X92="",0,CEILING((X92/$H92),1)*$H92),"")</f>
        <v>4.5</v>
      </c>
      <c r="Z92" s="36">
        <f>IFERROR(IF(Y92=0,"",ROUNDUP(Y92/H92,0)*0.00902),"")</f>
        <v>9.0200000000000002E-3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4.1866666666666665</v>
      </c>
      <c r="BN92" s="64">
        <f>IFERROR(Y92*I92/H92,"0")</f>
        <v>4.71</v>
      </c>
      <c r="BO92" s="64">
        <f>IFERROR(1/J92*(X92/H92),"0")</f>
        <v>6.7340067340067337E-3</v>
      </c>
      <c r="BP92" s="64">
        <f>IFERROR(1/J92*(Y92/H92),"0")</f>
        <v>7.575757575757576E-3</v>
      </c>
    </row>
    <row r="93" spans="1:68" x14ac:dyDescent="0.2">
      <c r="A93" s="60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7">
        <f>IFERROR(X90/H90,"0")+IFERROR(X91/H91,"0")+IFERROR(X92/H92,"0")</f>
        <v>5.0555555555555554</v>
      </c>
      <c r="Y93" s="577">
        <f>IFERROR(Y90/H90,"0")+IFERROR(Y91/H91,"0")+IFERROR(Y92/H92,"0")</f>
        <v>6</v>
      </c>
      <c r="Z93" s="577">
        <f>IFERROR(IF(Z90="",0,Z90),"0")+IFERROR(IF(Z91="",0,Z91),"0")+IFERROR(IF(Z92="",0,Z92),"0")</f>
        <v>0.10392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7">
        <f>IFERROR(SUM(X90:X92),"0")</f>
        <v>49</v>
      </c>
      <c r="Y94" s="577">
        <f>IFERROR(SUM(Y90:Y92),"0")</f>
        <v>58.5</v>
      </c>
      <c r="Z94" s="37"/>
      <c r="AA94" s="578"/>
      <c r="AB94" s="578"/>
      <c r="AC94" s="578"/>
    </row>
    <row r="95" spans="1:68" ht="14.25" hidden="1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31</v>
      </c>
      <c r="Y96" s="576">
        <f t="shared" ref="Y96:Y101" si="16">IFERROR(IF(X96="",0,CEILING((X96/$H96),1)*$H96),"")</f>
        <v>32.4</v>
      </c>
      <c r="Z96" s="36">
        <f>IFERROR(IF(Y96=0,"",ROUNDUP(Y96/H96,0)*0.01898),"")</f>
        <v>7.5920000000000001E-2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32.986296296296295</v>
      </c>
      <c r="BN96" s="64">
        <f t="shared" ref="BN96:BN101" si="18">IFERROR(Y96*I96/H96,"0")</f>
        <v>34.475999999999999</v>
      </c>
      <c r="BO96" s="64">
        <f t="shared" ref="BO96:BO101" si="19">IFERROR(1/J96*(X96/H96),"0")</f>
        <v>5.9799382716049385E-2</v>
      </c>
      <c r="BP96" s="64">
        <f t="shared" ref="BP96:BP101" si="20">IFERROR(1/J96*(Y96/H96),"0")</f>
        <v>6.25E-2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50</v>
      </c>
      <c r="Y100" s="576">
        <f t="shared" si="16"/>
        <v>51.300000000000004</v>
      </c>
      <c r="Z100" s="36">
        <f>IFERROR(IF(Y100=0,"",ROUNDUP(Y100/H100,0)*0.00651),"")</f>
        <v>0.12369000000000001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54.666666666666664</v>
      </c>
      <c r="BN100" s="64">
        <f t="shared" si="18"/>
        <v>56.088000000000001</v>
      </c>
      <c r="BO100" s="64">
        <f t="shared" si="19"/>
        <v>0.10175010175010175</v>
      </c>
      <c r="BP100" s="64">
        <f t="shared" si="20"/>
        <v>0.1043956043956044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5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6"/>
      <c r="P102" s="596" t="s">
        <v>71</v>
      </c>
      <c r="Q102" s="597"/>
      <c r="R102" s="597"/>
      <c r="S102" s="597"/>
      <c r="T102" s="597"/>
      <c r="U102" s="597"/>
      <c r="V102" s="598"/>
      <c r="W102" s="37" t="s">
        <v>72</v>
      </c>
      <c r="X102" s="577">
        <f>IFERROR(X96/H96,"0")+IFERROR(X97/H97,"0")+IFERROR(X98/H98,"0")+IFERROR(X99/H99,"0")+IFERROR(X100/H100,"0")+IFERROR(X101/H101,"0")</f>
        <v>22.345679012345681</v>
      </c>
      <c r="Y102" s="577">
        <f>IFERROR(Y96/H96,"0")+IFERROR(Y97/H97,"0")+IFERROR(Y98/H98,"0")+IFERROR(Y99/H99,"0")+IFERROR(Y100/H100,"0")+IFERROR(Y101/H101,"0")</f>
        <v>23</v>
      </c>
      <c r="Z102" s="577">
        <f>IFERROR(IF(Z96="",0,Z96),"0")+IFERROR(IF(Z97="",0,Z97),"0")+IFERROR(IF(Z98="",0,Z98),"0")+IFERROR(IF(Z99="",0,Z99),"0")+IFERROR(IF(Z100="",0,Z100),"0")+IFERROR(IF(Z101="",0,Z101),"0")</f>
        <v>0.19961000000000001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6"/>
      <c r="P103" s="596" t="s">
        <v>71</v>
      </c>
      <c r="Q103" s="597"/>
      <c r="R103" s="597"/>
      <c r="S103" s="597"/>
      <c r="T103" s="597"/>
      <c r="U103" s="597"/>
      <c r="V103" s="598"/>
      <c r="W103" s="37" t="s">
        <v>69</v>
      </c>
      <c r="X103" s="577">
        <f>IFERROR(SUM(X96:X101),"0")</f>
        <v>81</v>
      </c>
      <c r="Y103" s="577">
        <f>IFERROR(SUM(Y96:Y101),"0")</f>
        <v>83.7</v>
      </c>
      <c r="Z103" s="37"/>
      <c r="AA103" s="578"/>
      <c r="AB103" s="578"/>
      <c r="AC103" s="578"/>
    </row>
    <row r="104" spans="1:68" ht="16.5" hidden="1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hidden="1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122</v>
      </c>
      <c r="Y106" s="576">
        <f>IFERROR(IF(X106="",0,CEILING((X106/$H106),1)*$H106),"")</f>
        <v>129.60000000000002</v>
      </c>
      <c r="Z106" s="36">
        <f>IFERROR(IF(Y106=0,"",ROUNDUP(Y106/H106,0)*0.01898),"")</f>
        <v>0.22776000000000002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126.91388888888886</v>
      </c>
      <c r="BN106" s="64">
        <f>IFERROR(Y106*I106/H106,"0")</f>
        <v>134.82000000000002</v>
      </c>
      <c r="BO106" s="64">
        <f>IFERROR(1/J106*(X106/H106),"0")</f>
        <v>0.17650462962962962</v>
      </c>
      <c r="BP106" s="64">
        <f>IFERROR(1/J106*(Y106/H106),"0")</f>
        <v>0.18750000000000003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5</v>
      </c>
      <c r="Y108" s="576">
        <f>IFERROR(IF(X108="",0,CEILING((X108/$H108),1)*$H108),"")</f>
        <v>9</v>
      </c>
      <c r="Z108" s="36">
        <f>IFERROR(IF(Y108=0,"",ROUNDUP(Y108/H108,0)*0.00902),"")</f>
        <v>1.804E-2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5.2333333333333334</v>
      </c>
      <c r="BN108" s="64">
        <f>IFERROR(Y108*I108/H108,"0")</f>
        <v>9.42</v>
      </c>
      <c r="BO108" s="64">
        <f>IFERROR(1/J108*(X108/H108),"0")</f>
        <v>8.4175084175084174E-3</v>
      </c>
      <c r="BP108" s="64">
        <f>IFERROR(1/J108*(Y108/H108),"0")</f>
        <v>1.5151515151515152E-2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5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6"/>
      <c r="P110" s="596" t="s">
        <v>71</v>
      </c>
      <c r="Q110" s="597"/>
      <c r="R110" s="597"/>
      <c r="S110" s="597"/>
      <c r="T110" s="597"/>
      <c r="U110" s="597"/>
      <c r="V110" s="598"/>
      <c r="W110" s="37" t="s">
        <v>72</v>
      </c>
      <c r="X110" s="577">
        <f>IFERROR(X106/H106,"0")+IFERROR(X107/H107,"0")+IFERROR(X108/H108,"0")+IFERROR(X109/H109,"0")</f>
        <v>12.407407407407407</v>
      </c>
      <c r="Y110" s="577">
        <f>IFERROR(Y106/H106,"0")+IFERROR(Y107/H107,"0")+IFERROR(Y108/H108,"0")+IFERROR(Y109/H109,"0")</f>
        <v>14.000000000000002</v>
      </c>
      <c r="Z110" s="577">
        <f>IFERROR(IF(Z106="",0,Z106),"0")+IFERROR(IF(Z107="",0,Z107),"0")+IFERROR(IF(Z108="",0,Z108),"0")+IFERROR(IF(Z109="",0,Z109),"0")</f>
        <v>0.24580000000000002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6"/>
      <c r="P111" s="596" t="s">
        <v>71</v>
      </c>
      <c r="Q111" s="597"/>
      <c r="R111" s="597"/>
      <c r="S111" s="597"/>
      <c r="T111" s="597"/>
      <c r="U111" s="597"/>
      <c r="V111" s="598"/>
      <c r="W111" s="37" t="s">
        <v>69</v>
      </c>
      <c r="X111" s="577">
        <f>IFERROR(SUM(X106:X109),"0")</f>
        <v>127</v>
      </c>
      <c r="Y111" s="577">
        <f>IFERROR(SUM(Y106:Y109),"0")</f>
        <v>138.60000000000002</v>
      </c>
      <c r="Z111" s="37"/>
      <c r="AA111" s="578"/>
      <c r="AB111" s="578"/>
      <c r="AC111" s="578"/>
    </row>
    <row r="112" spans="1:68" ht="14.25" hidden="1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35</v>
      </c>
      <c r="Y113" s="576">
        <f>IFERROR(IF(X113="",0,CEILING((X113/$H113),1)*$H113),"")</f>
        <v>43.2</v>
      </c>
      <c r="Z113" s="36">
        <f>IFERROR(IF(Y113=0,"",ROUNDUP(Y113/H113,0)*0.01898),"")</f>
        <v>7.5920000000000001E-2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36.409722222222214</v>
      </c>
      <c r="BN113" s="64">
        <f>IFERROR(Y113*I113/H113,"0")</f>
        <v>44.94</v>
      </c>
      <c r="BO113" s="64">
        <f>IFERROR(1/J113*(X113/H113),"0")</f>
        <v>5.063657407407407E-2</v>
      </c>
      <c r="BP113" s="64">
        <f>IFERROR(1/J113*(Y113/H113),"0")</f>
        <v>6.25E-2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19</v>
      </c>
      <c r="Y115" s="576">
        <f>IFERROR(IF(X115="",0,CEILING((X115/$H115),1)*$H115),"")</f>
        <v>19.2</v>
      </c>
      <c r="Z115" s="36">
        <f>IFERROR(IF(Y115=0,"",ROUNDUP(Y115/H115,0)*0.00651),"")</f>
        <v>5.2080000000000001E-2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20.425000000000001</v>
      </c>
      <c r="BN115" s="64">
        <f>IFERROR(Y115*I115/H115,"0")</f>
        <v>20.64</v>
      </c>
      <c r="BO115" s="64">
        <f>IFERROR(1/J115*(X115/H115),"0")</f>
        <v>4.3498168498168503E-2</v>
      </c>
      <c r="BP115" s="64">
        <f>IFERROR(1/J115*(Y115/H115),"0")</f>
        <v>4.3956043956043959E-2</v>
      </c>
    </row>
    <row r="116" spans="1:68" x14ac:dyDescent="0.2">
      <c r="A116" s="605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6"/>
      <c r="P116" s="596" t="s">
        <v>71</v>
      </c>
      <c r="Q116" s="597"/>
      <c r="R116" s="597"/>
      <c r="S116" s="597"/>
      <c r="T116" s="597"/>
      <c r="U116" s="597"/>
      <c r="V116" s="598"/>
      <c r="W116" s="37" t="s">
        <v>72</v>
      </c>
      <c r="X116" s="577">
        <f>IFERROR(X113/H113,"0")+IFERROR(X114/H114,"0")+IFERROR(X115/H115,"0")</f>
        <v>11.157407407407408</v>
      </c>
      <c r="Y116" s="577">
        <f>IFERROR(Y113/H113,"0")+IFERROR(Y114/H114,"0")+IFERROR(Y115/H115,"0")</f>
        <v>12</v>
      </c>
      <c r="Z116" s="577">
        <f>IFERROR(IF(Z113="",0,Z113),"0")+IFERROR(IF(Z114="",0,Z114),"0")+IFERROR(IF(Z115="",0,Z115),"0")</f>
        <v>0.128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6"/>
      <c r="P117" s="596" t="s">
        <v>71</v>
      </c>
      <c r="Q117" s="597"/>
      <c r="R117" s="597"/>
      <c r="S117" s="597"/>
      <c r="T117" s="597"/>
      <c r="U117" s="597"/>
      <c r="V117" s="598"/>
      <c r="W117" s="37" t="s">
        <v>69</v>
      </c>
      <c r="X117" s="577">
        <f>IFERROR(SUM(X113:X115),"0")</f>
        <v>54</v>
      </c>
      <c r="Y117" s="577">
        <f>IFERROR(SUM(Y113:Y115),"0")</f>
        <v>62.400000000000006</v>
      </c>
      <c r="Z117" s="37"/>
      <c r="AA117" s="578"/>
      <c r="AB117" s="578"/>
      <c r="AC117" s="578"/>
    </row>
    <row r="118" spans="1:68" ht="14.25" hidden="1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35</v>
      </c>
      <c r="Y120" s="576">
        <f>IFERROR(IF(X120="",0,CEILING((X120/$H120),1)*$H120),"")</f>
        <v>40.5</v>
      </c>
      <c r="Z120" s="36">
        <f>IFERROR(IF(Y120=0,"",ROUNDUP(Y120/H120,0)*0.01898),"")</f>
        <v>9.4899999999999998E-2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37.216666666666669</v>
      </c>
      <c r="BN120" s="64">
        <f>IFERROR(Y120*I120/H120,"0")</f>
        <v>43.065000000000005</v>
      </c>
      <c r="BO120" s="64">
        <f>IFERROR(1/J120*(X120/H120),"0")</f>
        <v>6.751543209876544E-2</v>
      </c>
      <c r="BP120" s="64">
        <f>IFERROR(1/J120*(Y120/H120),"0")</f>
        <v>7.8125E-2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83</v>
      </c>
      <c r="Y122" s="576">
        <f>IFERROR(IF(X122="",0,CEILING((X122/$H122),1)*$H122),"")</f>
        <v>83.7</v>
      </c>
      <c r="Z122" s="36">
        <f>IFERROR(IF(Y122=0,"",ROUNDUP(Y122/H122,0)*0.00651),"")</f>
        <v>0.20181000000000002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90.746666666666655</v>
      </c>
      <c r="BN122" s="64">
        <f>IFERROR(Y122*I122/H122,"0")</f>
        <v>91.512</v>
      </c>
      <c r="BO122" s="64">
        <f>IFERROR(1/J122*(X122/H122),"0")</f>
        <v>0.16890516890516891</v>
      </c>
      <c r="BP122" s="64">
        <f>IFERROR(1/J122*(Y122/H122),"0")</f>
        <v>0.17032967032967034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5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6"/>
      <c r="P124" s="596" t="s">
        <v>71</v>
      </c>
      <c r="Q124" s="597"/>
      <c r="R124" s="597"/>
      <c r="S124" s="597"/>
      <c r="T124" s="597"/>
      <c r="U124" s="597"/>
      <c r="V124" s="598"/>
      <c r="W124" s="37" t="s">
        <v>72</v>
      </c>
      <c r="X124" s="577">
        <f>IFERROR(X119/H119,"0")+IFERROR(X120/H120,"0")+IFERROR(X121/H121,"0")+IFERROR(X122/H122,"0")+IFERROR(X123/H123,"0")</f>
        <v>35.061728395061728</v>
      </c>
      <c r="Y124" s="577">
        <f>IFERROR(Y119/H119,"0")+IFERROR(Y120/H120,"0")+IFERROR(Y121/H121,"0")+IFERROR(Y122/H122,"0")+IFERROR(Y123/H123,"0")</f>
        <v>36</v>
      </c>
      <c r="Z124" s="577">
        <f>IFERROR(IF(Z119="",0,Z119),"0")+IFERROR(IF(Z120="",0,Z120),"0")+IFERROR(IF(Z121="",0,Z121),"0")+IFERROR(IF(Z122="",0,Z122),"0")+IFERROR(IF(Z123="",0,Z123),"0")</f>
        <v>0.29671000000000003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6"/>
      <c r="P125" s="596" t="s">
        <v>71</v>
      </c>
      <c r="Q125" s="597"/>
      <c r="R125" s="597"/>
      <c r="S125" s="597"/>
      <c r="T125" s="597"/>
      <c r="U125" s="597"/>
      <c r="V125" s="598"/>
      <c r="W125" s="37" t="s">
        <v>69</v>
      </c>
      <c r="X125" s="577">
        <f>IFERROR(SUM(X119:X123),"0")</f>
        <v>118</v>
      </c>
      <c r="Y125" s="577">
        <f>IFERROR(SUM(Y119:Y123),"0")</f>
        <v>124.2</v>
      </c>
      <c r="Z125" s="37"/>
      <c r="AA125" s="578"/>
      <c r="AB125" s="578"/>
      <c r="AC125" s="578"/>
    </row>
    <row r="126" spans="1:68" ht="14.25" hidden="1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05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6"/>
      <c r="P129" s="596" t="s">
        <v>71</v>
      </c>
      <c r="Q129" s="597"/>
      <c r="R129" s="597"/>
      <c r="S129" s="597"/>
      <c r="T129" s="597"/>
      <c r="U129" s="597"/>
      <c r="V129" s="598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6"/>
      <c r="P130" s="596" t="s">
        <v>71</v>
      </c>
      <c r="Q130" s="597"/>
      <c r="R130" s="597"/>
      <c r="S130" s="597"/>
      <c r="T130" s="597"/>
      <c r="U130" s="597"/>
      <c r="V130" s="598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hidden="1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05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6"/>
      <c r="P135" s="596" t="s">
        <v>71</v>
      </c>
      <c r="Q135" s="597"/>
      <c r="R135" s="597"/>
      <c r="S135" s="597"/>
      <c r="T135" s="597"/>
      <c r="U135" s="597"/>
      <c r="V135" s="598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6"/>
      <c r="P136" s="596" t="s">
        <v>71</v>
      </c>
      <c r="Q136" s="597"/>
      <c r="R136" s="597"/>
      <c r="S136" s="597"/>
      <c r="T136" s="597"/>
      <c r="U136" s="597"/>
      <c r="V136" s="598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05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6"/>
      <c r="P140" s="596" t="s">
        <v>71</v>
      </c>
      <c r="Q140" s="597"/>
      <c r="R140" s="597"/>
      <c r="S140" s="597"/>
      <c r="T140" s="597"/>
      <c r="U140" s="597"/>
      <c r="V140" s="598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6"/>
      <c r="P141" s="596" t="s">
        <v>71</v>
      </c>
      <c r="Q141" s="597"/>
      <c r="R141" s="597"/>
      <c r="S141" s="597"/>
      <c r="T141" s="597"/>
      <c r="U141" s="597"/>
      <c r="V141" s="598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05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6"/>
      <c r="P145" s="596" t="s">
        <v>71</v>
      </c>
      <c r="Q145" s="597"/>
      <c r="R145" s="597"/>
      <c r="S145" s="597"/>
      <c r="T145" s="597"/>
      <c r="U145" s="597"/>
      <c r="V145" s="598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6"/>
      <c r="P146" s="596" t="s">
        <v>71</v>
      </c>
      <c r="Q146" s="597"/>
      <c r="R146" s="597"/>
      <c r="S146" s="597"/>
      <c r="T146" s="597"/>
      <c r="U146" s="597"/>
      <c r="V146" s="598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hidden="1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05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6"/>
      <c r="P150" s="596" t="s">
        <v>71</v>
      </c>
      <c r="Q150" s="597"/>
      <c r="R150" s="597"/>
      <c r="S150" s="597"/>
      <c r="T150" s="597"/>
      <c r="U150" s="597"/>
      <c r="V150" s="598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6"/>
      <c r="P151" s="596" t="s">
        <v>71</v>
      </c>
      <c r="Q151" s="597"/>
      <c r="R151" s="597"/>
      <c r="S151" s="597"/>
      <c r="T151" s="597"/>
      <c r="U151" s="597"/>
      <c r="V151" s="598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05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6"/>
      <c r="P156" s="596" t="s">
        <v>71</v>
      </c>
      <c r="Q156" s="597"/>
      <c r="R156" s="597"/>
      <c r="S156" s="597"/>
      <c r="T156" s="597"/>
      <c r="U156" s="597"/>
      <c r="V156" s="598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6"/>
      <c r="P157" s="596" t="s">
        <v>71</v>
      </c>
      <c r="Q157" s="597"/>
      <c r="R157" s="597"/>
      <c r="S157" s="597"/>
      <c r="T157" s="597"/>
      <c r="U157" s="597"/>
      <c r="V157" s="598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hidden="1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hidden="1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05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6"/>
      <c r="P162" s="596" t="s">
        <v>71</v>
      </c>
      <c r="Q162" s="597"/>
      <c r="R162" s="597"/>
      <c r="S162" s="597"/>
      <c r="T162" s="597"/>
      <c r="U162" s="597"/>
      <c r="V162" s="598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6"/>
      <c r="P163" s="596" t="s">
        <v>71</v>
      </c>
      <c r="Q163" s="597"/>
      <c r="R163" s="597"/>
      <c r="S163" s="597"/>
      <c r="T163" s="597"/>
      <c r="U163" s="597"/>
      <c r="V163" s="598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11</v>
      </c>
      <c r="Y171" s="576">
        <f t="shared" si="21"/>
        <v>12.600000000000001</v>
      </c>
      <c r="Z171" s="36">
        <f>IFERROR(IF(Y171=0,"",ROUNDUP(Y171/H171,0)*0.00502),"")</f>
        <v>3.0120000000000001E-2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11.523809523809526</v>
      </c>
      <c r="BN171" s="64">
        <f t="shared" si="23"/>
        <v>13.200000000000003</v>
      </c>
      <c r="BO171" s="64">
        <f t="shared" si="24"/>
        <v>2.2385022385022386E-2</v>
      </c>
      <c r="BP171" s="64">
        <f t="shared" si="25"/>
        <v>2.5641025641025644E-2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5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6"/>
      <c r="P174" s="596" t="s">
        <v>71</v>
      </c>
      <c r="Q174" s="597"/>
      <c r="R174" s="597"/>
      <c r="S174" s="597"/>
      <c r="T174" s="597"/>
      <c r="U174" s="597"/>
      <c r="V174" s="598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5.2380952380952381</v>
      </c>
      <c r="Y174" s="577">
        <f>IFERROR(Y165/H165,"0")+IFERROR(Y166/H166,"0")+IFERROR(Y167/H167,"0")+IFERROR(Y168/H168,"0")+IFERROR(Y169/H169,"0")+IFERROR(Y170/H170,"0")+IFERROR(Y171/H171,"0")+IFERROR(Y172/H172,"0")+IFERROR(Y173/H173,"0")</f>
        <v>6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3.0120000000000001E-2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6"/>
      <c r="P175" s="596" t="s">
        <v>71</v>
      </c>
      <c r="Q175" s="597"/>
      <c r="R175" s="597"/>
      <c r="S175" s="597"/>
      <c r="T175" s="597"/>
      <c r="U175" s="597"/>
      <c r="V175" s="598"/>
      <c r="W175" s="37" t="s">
        <v>69</v>
      </c>
      <c r="X175" s="577">
        <f>IFERROR(SUM(X165:X173),"0")</f>
        <v>11</v>
      </c>
      <c r="Y175" s="577">
        <f>IFERROR(SUM(Y165:Y173),"0")</f>
        <v>12.600000000000001</v>
      </c>
      <c r="Z175" s="37"/>
      <c r="AA175" s="578"/>
      <c r="AB175" s="578"/>
      <c r="AC175" s="578"/>
    </row>
    <row r="176" spans="1:68" ht="14.25" hidden="1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05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6"/>
      <c r="P180" s="596" t="s">
        <v>71</v>
      </c>
      <c r="Q180" s="597"/>
      <c r="R180" s="597"/>
      <c r="S180" s="597"/>
      <c r="T180" s="597"/>
      <c r="U180" s="597"/>
      <c r="V180" s="598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6"/>
      <c r="P181" s="596" t="s">
        <v>71</v>
      </c>
      <c r="Q181" s="597"/>
      <c r="R181" s="597"/>
      <c r="S181" s="597"/>
      <c r="T181" s="597"/>
      <c r="U181" s="597"/>
      <c r="V181" s="598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5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6"/>
      <c r="P184" s="596" t="s">
        <v>71</v>
      </c>
      <c r="Q184" s="597"/>
      <c r="R184" s="597"/>
      <c r="S184" s="597"/>
      <c r="T184" s="597"/>
      <c r="U184" s="597"/>
      <c r="V184" s="598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6"/>
      <c r="P185" s="596" t="s">
        <v>71</v>
      </c>
      <c r="Q185" s="597"/>
      <c r="R185" s="597"/>
      <c r="S185" s="597"/>
      <c r="T185" s="597"/>
      <c r="U185" s="597"/>
      <c r="V185" s="598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hidden="1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05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6"/>
      <c r="P190" s="596" t="s">
        <v>71</v>
      </c>
      <c r="Q190" s="597"/>
      <c r="R190" s="597"/>
      <c r="S190" s="597"/>
      <c r="T190" s="597"/>
      <c r="U190" s="597"/>
      <c r="V190" s="598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6"/>
      <c r="P191" s="596" t="s">
        <v>71</v>
      </c>
      <c r="Q191" s="597"/>
      <c r="R191" s="597"/>
      <c r="S191" s="597"/>
      <c r="T191" s="597"/>
      <c r="U191" s="597"/>
      <c r="V191" s="598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05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6"/>
      <c r="P195" s="596" t="s">
        <v>71</v>
      </c>
      <c r="Q195" s="597"/>
      <c r="R195" s="597"/>
      <c r="S195" s="597"/>
      <c r="T195" s="597"/>
      <c r="U195" s="597"/>
      <c r="V195" s="598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6"/>
      <c r="P196" s="596" t="s">
        <v>71</v>
      </c>
      <c r="Q196" s="597"/>
      <c r="R196" s="597"/>
      <c r="S196" s="597"/>
      <c r="T196" s="597"/>
      <c r="U196" s="597"/>
      <c r="V196" s="598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10</v>
      </c>
      <c r="Y199" s="576">
        <f t="shared" si="26"/>
        <v>10.8</v>
      </c>
      <c r="Z199" s="36">
        <f>IFERROR(IF(Y199=0,"",ROUNDUP(Y199/H199,0)*0.00902),"")</f>
        <v>1.804E-2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10.388888888888889</v>
      </c>
      <c r="BN199" s="64">
        <f t="shared" si="28"/>
        <v>11.22</v>
      </c>
      <c r="BO199" s="64">
        <f t="shared" si="29"/>
        <v>1.4029180695847361E-2</v>
      </c>
      <c r="BP199" s="64">
        <f t="shared" si="30"/>
        <v>1.5151515151515152E-2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28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29.088888888888889</v>
      </c>
      <c r="BN201" s="64">
        <f t="shared" si="28"/>
        <v>33.660000000000004</v>
      </c>
      <c r="BO201" s="64">
        <f t="shared" si="29"/>
        <v>3.9281705948372617E-2</v>
      </c>
      <c r="BP201" s="64">
        <f t="shared" si="30"/>
        <v>4.5454545454545463E-2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7</v>
      </c>
      <c r="Y202" s="576">
        <f t="shared" si="26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7.5055555555555555</v>
      </c>
      <c r="BN202" s="64">
        <f t="shared" si="28"/>
        <v>7.7199999999999989</v>
      </c>
      <c r="BO202" s="64">
        <f t="shared" si="29"/>
        <v>1.6619183285849954E-2</v>
      </c>
      <c r="BP202" s="64">
        <f t="shared" si="30"/>
        <v>1.7094017094017096E-2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05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6"/>
      <c r="P206" s="596" t="s">
        <v>71</v>
      </c>
      <c r="Q206" s="597"/>
      <c r="R206" s="597"/>
      <c r="S206" s="597"/>
      <c r="T206" s="597"/>
      <c r="U206" s="597"/>
      <c r="V206" s="598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10.925925925925926</v>
      </c>
      <c r="Y206" s="577">
        <f>IFERROR(Y198/H198,"0")+IFERROR(Y199/H199,"0")+IFERROR(Y200/H200,"0")+IFERROR(Y201/H201,"0")+IFERROR(Y202/H202,"0")+IFERROR(Y203/H203,"0")+IFERROR(Y204/H204,"0")+IFERROR(Y205/H205,"0")</f>
        <v>12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9.2240000000000003E-2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6"/>
      <c r="P207" s="596" t="s">
        <v>71</v>
      </c>
      <c r="Q207" s="597"/>
      <c r="R207" s="597"/>
      <c r="S207" s="597"/>
      <c r="T207" s="597"/>
      <c r="U207" s="597"/>
      <c r="V207" s="598"/>
      <c r="W207" s="37" t="s">
        <v>69</v>
      </c>
      <c r="X207" s="577">
        <f>IFERROR(SUM(X198:X205),"0")</f>
        <v>45</v>
      </c>
      <c r="Y207" s="577">
        <f>IFERROR(SUM(Y198:Y205),"0")</f>
        <v>50.400000000000006</v>
      </c>
      <c r="Z207" s="37"/>
      <c r="AA207" s="578"/>
      <c r="AB207" s="578"/>
      <c r="AC207" s="578"/>
    </row>
    <row r="208" spans="1:68" ht="14.25" hidden="1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86</v>
      </c>
      <c r="Y212" s="576">
        <f t="shared" si="31"/>
        <v>86.399999999999991</v>
      </c>
      <c r="Z212" s="36">
        <f t="shared" ref="Z212:Z217" si="36">IFERROR(IF(Y212=0,"",ROUNDUP(Y212/H212,0)*0.00651),"")</f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95.675000000000011</v>
      </c>
      <c r="BN212" s="64">
        <f t="shared" si="33"/>
        <v>96.11999999999999</v>
      </c>
      <c r="BO212" s="64">
        <f t="shared" si="34"/>
        <v>0.19688644688644691</v>
      </c>
      <c r="BP212" s="64">
        <f t="shared" si="35"/>
        <v>0.19780219780219782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109</v>
      </c>
      <c r="Y214" s="576">
        <f t="shared" si="31"/>
        <v>110.39999999999999</v>
      </c>
      <c r="Z214" s="36">
        <f t="shared" si="36"/>
        <v>0.29946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120.44500000000002</v>
      </c>
      <c r="BN214" s="64">
        <f t="shared" si="33"/>
        <v>121.992</v>
      </c>
      <c r="BO214" s="64">
        <f t="shared" si="34"/>
        <v>0.2495421245421246</v>
      </c>
      <c r="BP214" s="64">
        <f t="shared" si="35"/>
        <v>0.25274725274725279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156</v>
      </c>
      <c r="Y215" s="576">
        <f t="shared" si="31"/>
        <v>156</v>
      </c>
      <c r="Z215" s="36">
        <f t="shared" si="36"/>
        <v>0.42315000000000003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172.38000000000002</v>
      </c>
      <c r="BN215" s="64">
        <f t="shared" si="33"/>
        <v>172.38000000000002</v>
      </c>
      <c r="BO215" s="64">
        <f t="shared" si="34"/>
        <v>0.35714285714285715</v>
      </c>
      <c r="BP215" s="64">
        <f t="shared" si="35"/>
        <v>0.35714285714285715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74</v>
      </c>
      <c r="Y217" s="576">
        <f t="shared" si="31"/>
        <v>74.399999999999991</v>
      </c>
      <c r="Z217" s="36">
        <f t="shared" si="36"/>
        <v>0.20181000000000002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81.955000000000013</v>
      </c>
      <c r="BN217" s="64">
        <f t="shared" si="33"/>
        <v>82.397999999999996</v>
      </c>
      <c r="BO217" s="64">
        <f t="shared" si="34"/>
        <v>0.16941391941391945</v>
      </c>
      <c r="BP217" s="64">
        <f t="shared" si="35"/>
        <v>0.17032967032967034</v>
      </c>
    </row>
    <row r="218" spans="1:68" x14ac:dyDescent="0.2">
      <c r="A218" s="605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6"/>
      <c r="P218" s="596" t="s">
        <v>71</v>
      </c>
      <c r="Q218" s="597"/>
      <c r="R218" s="597"/>
      <c r="S218" s="597"/>
      <c r="T218" s="597"/>
      <c r="U218" s="597"/>
      <c r="V218" s="598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177.08333333333334</v>
      </c>
      <c r="Y218" s="577">
        <f>IFERROR(Y209/H209,"0")+IFERROR(Y210/H210,"0")+IFERROR(Y211/H211,"0")+IFERROR(Y212/H212,"0")+IFERROR(Y213/H213,"0")+IFERROR(Y214/H214,"0")+IFERROR(Y215/H215,"0")+IFERROR(Y216/H216,"0")+IFERROR(Y217/H217,"0")</f>
        <v>178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1.1587799999999999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6"/>
      <c r="P219" s="596" t="s">
        <v>71</v>
      </c>
      <c r="Q219" s="597"/>
      <c r="R219" s="597"/>
      <c r="S219" s="597"/>
      <c r="T219" s="597"/>
      <c r="U219" s="597"/>
      <c r="V219" s="598"/>
      <c r="W219" s="37" t="s">
        <v>69</v>
      </c>
      <c r="X219" s="577">
        <f>IFERROR(SUM(X209:X217),"0")</f>
        <v>425</v>
      </c>
      <c r="Y219" s="577">
        <f>IFERROR(SUM(Y209:Y217),"0")</f>
        <v>427.19999999999993</v>
      </c>
      <c r="Z219" s="37"/>
      <c r="AA219" s="578"/>
      <c r="AB219" s="578"/>
      <c r="AC219" s="578"/>
    </row>
    <row r="220" spans="1:68" ht="14.25" hidden="1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41</v>
      </c>
      <c r="Y221" s="576">
        <f>IFERROR(IF(X221="",0,CEILING((X221/$H221),1)*$H221),"")</f>
        <v>43.199999999999996</v>
      </c>
      <c r="Z221" s="36">
        <f>IFERROR(IF(Y221=0,"",ROUNDUP(Y221/H221,0)*0.00651),"")</f>
        <v>0.11718000000000001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45.305</v>
      </c>
      <c r="BN221" s="64">
        <f>IFERROR(Y221*I221/H221,"0")</f>
        <v>47.736000000000004</v>
      </c>
      <c r="BO221" s="64">
        <f>IFERROR(1/J221*(X221/H221),"0")</f>
        <v>9.3864468864468878E-2</v>
      </c>
      <c r="BP221" s="64">
        <f>IFERROR(1/J221*(Y221/H221),"0")</f>
        <v>9.8901098901098911E-2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33</v>
      </c>
      <c r="Y222" s="576">
        <f>IFERROR(IF(X222="",0,CEILING((X222/$H222),1)*$H222),"")</f>
        <v>33.6</v>
      </c>
      <c r="Z222" s="36">
        <f>IFERROR(IF(Y222=0,"",ROUNDUP(Y222/H222,0)*0.00651),"")</f>
        <v>9.1139999999999999E-2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36.465000000000003</v>
      </c>
      <c r="BN222" s="64">
        <f>IFERROR(Y222*I222/H222,"0")</f>
        <v>37.128000000000007</v>
      </c>
      <c r="BO222" s="64">
        <f>IFERROR(1/J222*(X222/H222),"0")</f>
        <v>7.5549450549450559E-2</v>
      </c>
      <c r="BP222" s="64">
        <f>IFERROR(1/J222*(Y222/H222),"0")</f>
        <v>7.6923076923076941E-2</v>
      </c>
    </row>
    <row r="223" spans="1:68" x14ac:dyDescent="0.2">
      <c r="A223" s="605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6"/>
      <c r="P223" s="596" t="s">
        <v>71</v>
      </c>
      <c r="Q223" s="597"/>
      <c r="R223" s="597"/>
      <c r="S223" s="597"/>
      <c r="T223" s="597"/>
      <c r="U223" s="597"/>
      <c r="V223" s="598"/>
      <c r="W223" s="37" t="s">
        <v>72</v>
      </c>
      <c r="X223" s="577">
        <f>IFERROR(X221/H221,"0")+IFERROR(X222/H222,"0")</f>
        <v>30.833333333333336</v>
      </c>
      <c r="Y223" s="577">
        <f>IFERROR(Y221/H221,"0")+IFERROR(Y222/H222,"0")</f>
        <v>32</v>
      </c>
      <c r="Z223" s="577">
        <f>IFERROR(IF(Z221="",0,Z221),"0")+IFERROR(IF(Z222="",0,Z222),"0")</f>
        <v>0.20832000000000001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6"/>
      <c r="P224" s="596" t="s">
        <v>71</v>
      </c>
      <c r="Q224" s="597"/>
      <c r="R224" s="597"/>
      <c r="S224" s="597"/>
      <c r="T224" s="597"/>
      <c r="U224" s="597"/>
      <c r="V224" s="598"/>
      <c r="W224" s="37" t="s">
        <v>69</v>
      </c>
      <c r="X224" s="577">
        <f>IFERROR(SUM(X221:X222),"0")</f>
        <v>74</v>
      </c>
      <c r="Y224" s="577">
        <f>IFERROR(SUM(Y221:Y222),"0")</f>
        <v>76.8</v>
      </c>
      <c r="Z224" s="37"/>
      <c r="AA224" s="578"/>
      <c r="AB224" s="578"/>
      <c r="AC224" s="578"/>
    </row>
    <row r="225" spans="1:68" ht="16.5" hidden="1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hidden="1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605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6"/>
      <c r="P234" s="596" t="s">
        <v>71</v>
      </c>
      <c r="Q234" s="597"/>
      <c r="R234" s="597"/>
      <c r="S234" s="597"/>
      <c r="T234" s="597"/>
      <c r="U234" s="597"/>
      <c r="V234" s="598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6"/>
      <c r="P235" s="596" t="s">
        <v>71</v>
      </c>
      <c r="Q235" s="597"/>
      <c r="R235" s="597"/>
      <c r="S235" s="597"/>
      <c r="T235" s="597"/>
      <c r="U235" s="597"/>
      <c r="V235" s="598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05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6"/>
      <c r="P239" s="596" t="s">
        <v>71</v>
      </c>
      <c r="Q239" s="597"/>
      <c r="R239" s="597"/>
      <c r="S239" s="597"/>
      <c r="T239" s="597"/>
      <c r="U239" s="597"/>
      <c r="V239" s="598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6"/>
      <c r="P240" s="596" t="s">
        <v>71</v>
      </c>
      <c r="Q240" s="597"/>
      <c r="R240" s="597"/>
      <c r="S240" s="597"/>
      <c r="T240" s="597"/>
      <c r="U240" s="597"/>
      <c r="V240" s="598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5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6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6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05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6"/>
      <c r="P251" s="596" t="s">
        <v>71</v>
      </c>
      <c r="Q251" s="597"/>
      <c r="R251" s="597"/>
      <c r="S251" s="597"/>
      <c r="T251" s="597"/>
      <c r="U251" s="597"/>
      <c r="V251" s="598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6"/>
      <c r="P252" s="596" t="s">
        <v>71</v>
      </c>
      <c r="Q252" s="597"/>
      <c r="R252" s="597"/>
      <c r="S252" s="597"/>
      <c r="T252" s="597"/>
      <c r="U252" s="597"/>
      <c r="V252" s="598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hidden="1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605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6"/>
      <c r="P260" s="596" t="s">
        <v>71</v>
      </c>
      <c r="Q260" s="597"/>
      <c r="R260" s="597"/>
      <c r="S260" s="597"/>
      <c r="T260" s="597"/>
      <c r="U260" s="597"/>
      <c r="V260" s="598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6"/>
      <c r="P261" s="596" t="s">
        <v>71</v>
      </c>
      <c r="Q261" s="597"/>
      <c r="R261" s="597"/>
      <c r="S261" s="597"/>
      <c r="T261" s="597"/>
      <c r="U261" s="597"/>
      <c r="V261" s="598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hidden="1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5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6"/>
      <c r="P268" s="596" t="s">
        <v>71</v>
      </c>
      <c r="Q268" s="597"/>
      <c r="R268" s="597"/>
      <c r="S268" s="597"/>
      <c r="T268" s="597"/>
      <c r="U268" s="597"/>
      <c r="V268" s="598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6"/>
      <c r="P269" s="596" t="s">
        <v>71</v>
      </c>
      <c r="Q269" s="597"/>
      <c r="R269" s="597"/>
      <c r="S269" s="597"/>
      <c r="T269" s="597"/>
      <c r="U269" s="597"/>
      <c r="V269" s="598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hidden="1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51</v>
      </c>
      <c r="Y273" s="576">
        <f>IFERROR(IF(X273="",0,CEILING((X273/$H273),1)*$H273),"")</f>
        <v>52.8</v>
      </c>
      <c r="Z273" s="36">
        <f>IFERROR(IF(Y273=0,"",ROUNDUP(Y273/H273,0)*0.00651),"")</f>
        <v>0.14322000000000001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56.355000000000004</v>
      </c>
      <c r="BN273" s="64">
        <f>IFERROR(Y273*I273/H273,"0")</f>
        <v>58.344000000000001</v>
      </c>
      <c r="BO273" s="64">
        <f>IFERROR(1/J273*(X273/H273),"0")</f>
        <v>0.11675824175824177</v>
      </c>
      <c r="BP273" s="64">
        <f>IFERROR(1/J273*(Y273/H273),"0")</f>
        <v>0.12087912087912089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41</v>
      </c>
      <c r="Y274" s="576">
        <f>IFERROR(IF(X274="",0,CEILING((X274/$H274),1)*$H274),"")</f>
        <v>43.199999999999996</v>
      </c>
      <c r="Z274" s="36">
        <f>IFERROR(IF(Y274=0,"",ROUNDUP(Y274/H274,0)*0.00651),"")</f>
        <v>0.11718000000000001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44.075000000000003</v>
      </c>
      <c r="BN274" s="64">
        <f>IFERROR(Y274*I274/H274,"0")</f>
        <v>46.44</v>
      </c>
      <c r="BO274" s="64">
        <f>IFERROR(1/J274*(X274/H274),"0")</f>
        <v>9.3864468864468878E-2</v>
      </c>
      <c r="BP274" s="64">
        <f>IFERROR(1/J274*(Y274/H274),"0")</f>
        <v>9.8901098901098911E-2</v>
      </c>
    </row>
    <row r="275" spans="1:68" x14ac:dyDescent="0.2">
      <c r="A275" s="605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6"/>
      <c r="P275" s="596" t="s">
        <v>71</v>
      </c>
      <c r="Q275" s="597"/>
      <c r="R275" s="597"/>
      <c r="S275" s="597"/>
      <c r="T275" s="597"/>
      <c r="U275" s="597"/>
      <c r="V275" s="598"/>
      <c r="W275" s="37" t="s">
        <v>72</v>
      </c>
      <c r="X275" s="577">
        <f>IFERROR(X272/H272,"0")+IFERROR(X273/H273,"0")+IFERROR(X274/H274,"0")</f>
        <v>38.333333333333336</v>
      </c>
      <c r="Y275" s="577">
        <f>IFERROR(Y272/H272,"0")+IFERROR(Y273/H273,"0")+IFERROR(Y274/H274,"0")</f>
        <v>40</v>
      </c>
      <c r="Z275" s="577">
        <f>IFERROR(IF(Z272="",0,Z272),"0")+IFERROR(IF(Z273="",0,Z273),"0")+IFERROR(IF(Z274="",0,Z274),"0")</f>
        <v>0.26040000000000002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6"/>
      <c r="P276" s="596" t="s">
        <v>71</v>
      </c>
      <c r="Q276" s="597"/>
      <c r="R276" s="597"/>
      <c r="S276" s="597"/>
      <c r="T276" s="597"/>
      <c r="U276" s="597"/>
      <c r="V276" s="598"/>
      <c r="W276" s="37" t="s">
        <v>69</v>
      </c>
      <c r="X276" s="577">
        <f>IFERROR(SUM(X272:X274),"0")</f>
        <v>92</v>
      </c>
      <c r="Y276" s="577">
        <f>IFERROR(SUM(Y272:Y274),"0")</f>
        <v>96</v>
      </c>
      <c r="Z276" s="37"/>
      <c r="AA276" s="578"/>
      <c r="AB276" s="578"/>
      <c r="AC276" s="578"/>
    </row>
    <row r="277" spans="1:68" ht="16.5" hidden="1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hidden="1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05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6"/>
      <c r="P280" s="596" t="s">
        <v>71</v>
      </c>
      <c r="Q280" s="597"/>
      <c r="R280" s="597"/>
      <c r="S280" s="597"/>
      <c r="T280" s="597"/>
      <c r="U280" s="597"/>
      <c r="V280" s="598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6"/>
      <c r="P281" s="596" t="s">
        <v>71</v>
      </c>
      <c r="Q281" s="597"/>
      <c r="R281" s="597"/>
      <c r="S281" s="597"/>
      <c r="T281" s="597"/>
      <c r="U281" s="597"/>
      <c r="V281" s="598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05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6"/>
      <c r="P284" s="596" t="s">
        <v>71</v>
      </c>
      <c r="Q284" s="597"/>
      <c r="R284" s="597"/>
      <c r="S284" s="597"/>
      <c r="T284" s="597"/>
      <c r="U284" s="597"/>
      <c r="V284" s="598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6"/>
      <c r="P285" s="596" t="s">
        <v>71</v>
      </c>
      <c r="Q285" s="597"/>
      <c r="R285" s="597"/>
      <c r="S285" s="597"/>
      <c r="T285" s="597"/>
      <c r="U285" s="597"/>
      <c r="V285" s="598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hidden="1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605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6"/>
      <c r="P289" s="596" t="s">
        <v>71</v>
      </c>
      <c r="Q289" s="597"/>
      <c r="R289" s="597"/>
      <c r="S289" s="597"/>
      <c r="T289" s="597"/>
      <c r="U289" s="597"/>
      <c r="V289" s="598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6"/>
      <c r="P290" s="596" t="s">
        <v>71</v>
      </c>
      <c r="Q290" s="597"/>
      <c r="R290" s="597"/>
      <c r="S290" s="597"/>
      <c r="T290" s="597"/>
      <c r="U290" s="597"/>
      <c r="V290" s="598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hidden="1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605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6"/>
      <c r="P299" s="596" t="s">
        <v>71</v>
      </c>
      <c r="Q299" s="597"/>
      <c r="R299" s="597"/>
      <c r="S299" s="597"/>
      <c r="T299" s="597"/>
      <c r="U299" s="597"/>
      <c r="V299" s="598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6"/>
      <c r="P300" s="596" t="s">
        <v>71</v>
      </c>
      <c r="Q300" s="597"/>
      <c r="R300" s="597"/>
      <c r="S300" s="597"/>
      <c r="T300" s="597"/>
      <c r="U300" s="597"/>
      <c r="V300" s="598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605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6"/>
      <c r="P309" s="596" t="s">
        <v>71</v>
      </c>
      <c r="Q309" s="597"/>
      <c r="R309" s="597"/>
      <c r="S309" s="597"/>
      <c r="T309" s="597"/>
      <c r="U309" s="597"/>
      <c r="V309" s="598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6"/>
      <c r="P310" s="596" t="s">
        <v>71</v>
      </c>
      <c r="Q310" s="597"/>
      <c r="R310" s="597"/>
      <c r="S310" s="597"/>
      <c r="T310" s="597"/>
      <c r="U310" s="597"/>
      <c r="V310" s="598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605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6"/>
      <c r="P317" s="596" t="s">
        <v>71</v>
      </c>
      <c r="Q317" s="597"/>
      <c r="R317" s="597"/>
      <c r="S317" s="597"/>
      <c r="T317" s="597"/>
      <c r="U317" s="597"/>
      <c r="V317" s="598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6"/>
      <c r="P318" s="596" t="s">
        <v>71</v>
      </c>
      <c r="Q318" s="597"/>
      <c r="R318" s="597"/>
      <c r="S318" s="597"/>
      <c r="T318" s="597"/>
      <c r="U318" s="597"/>
      <c r="V318" s="598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68</v>
      </c>
      <c r="Y321" s="576">
        <f>IFERROR(IF(X321="",0,CEILING((X321/$H321),1)*$H321),"")</f>
        <v>70.2</v>
      </c>
      <c r="Z321" s="36">
        <f>IFERROR(IF(Y321=0,"",ROUNDUP(Y321/H321,0)*0.01898),"")</f>
        <v>0.17082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72.524615384615387</v>
      </c>
      <c r="BN321" s="64">
        <f>IFERROR(Y321*I321/H321,"0")</f>
        <v>74.871000000000009</v>
      </c>
      <c r="BO321" s="64">
        <f>IFERROR(1/J321*(X321/H321),"0")</f>
        <v>0.13621794871794873</v>
      </c>
      <c r="BP321" s="64">
        <f>IFERROR(1/J321*(Y321/H321),"0")</f>
        <v>0.140625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11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11.679642857142857</v>
      </c>
      <c r="BN322" s="64">
        <f>IFERROR(Y322*I322/H322,"0")</f>
        <v>17.838000000000001</v>
      </c>
      <c r="BO322" s="64">
        <f>IFERROR(1/J322*(X322/H322),"0")</f>
        <v>2.0461309523809524E-2</v>
      </c>
      <c r="BP322" s="64">
        <f>IFERROR(1/J322*(Y322/H322),"0")</f>
        <v>3.125E-2</v>
      </c>
    </row>
    <row r="323" spans="1:68" x14ac:dyDescent="0.2">
      <c r="A323" s="60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7">
        <f>IFERROR(X320/H320,"0")+IFERROR(X321/H321,"0")+IFERROR(X322/H322,"0")</f>
        <v>10.027472527472529</v>
      </c>
      <c r="Y323" s="577">
        <f>IFERROR(Y320/H320,"0")+IFERROR(Y321/H321,"0")+IFERROR(Y322/H322,"0")</f>
        <v>11</v>
      </c>
      <c r="Z323" s="577">
        <f>IFERROR(IF(Z320="",0,Z320),"0")+IFERROR(IF(Z321="",0,Z321),"0")+IFERROR(IF(Z322="",0,Z322),"0")</f>
        <v>0.20877999999999999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7">
        <f>IFERROR(SUM(X320:X322),"0")</f>
        <v>79</v>
      </c>
      <c r="Y324" s="577">
        <f>IFERROR(SUM(Y320:Y322),"0")</f>
        <v>87</v>
      </c>
      <c r="Z324" s="37"/>
      <c r="AA324" s="578"/>
      <c r="AB324" s="578"/>
      <c r="AC324" s="578"/>
    </row>
    <row r="325" spans="1:68" ht="14.25" hidden="1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5</v>
      </c>
      <c r="Y327" s="576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5.4605263157894726</v>
      </c>
      <c r="BN327" s="64">
        <f>IFERROR(Y327*I327/H327,"0")</f>
        <v>6.6400000000000006</v>
      </c>
      <c r="BO327" s="64">
        <f>IFERROR(1/J327*(X327/H327),"0")</f>
        <v>1.0543184885290147E-2</v>
      </c>
      <c r="BP327" s="64">
        <f>IFERROR(1/J327*(Y327/H327),"0")</f>
        <v>1.282051282051282E-2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5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6"/>
      <c r="P331" s="596" t="s">
        <v>71</v>
      </c>
      <c r="Q331" s="597"/>
      <c r="R331" s="597"/>
      <c r="S331" s="597"/>
      <c r="T331" s="597"/>
      <c r="U331" s="597"/>
      <c r="V331" s="598"/>
      <c r="W331" s="37" t="s">
        <v>72</v>
      </c>
      <c r="X331" s="577">
        <f>IFERROR(X326/H326,"0")+IFERROR(X327/H327,"0")+IFERROR(X328/H328,"0")+IFERROR(X329/H329,"0")+IFERROR(X330/H330,"0")</f>
        <v>1.6447368421052631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1.506E-2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6"/>
      <c r="P332" s="596" t="s">
        <v>71</v>
      </c>
      <c r="Q332" s="597"/>
      <c r="R332" s="597"/>
      <c r="S332" s="597"/>
      <c r="T332" s="597"/>
      <c r="U332" s="597"/>
      <c r="V332" s="598"/>
      <c r="W332" s="37" t="s">
        <v>69</v>
      </c>
      <c r="X332" s="577">
        <f>IFERROR(SUM(X326:X330),"0")</f>
        <v>5</v>
      </c>
      <c r="Y332" s="577">
        <f>IFERROR(SUM(Y326:Y330),"0")</f>
        <v>6.08</v>
      </c>
      <c r="Z332" s="37"/>
      <c r="AA332" s="578"/>
      <c r="AB332" s="578"/>
      <c r="AC332" s="578"/>
    </row>
    <row r="333" spans="1:68" ht="14.25" hidden="1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5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6"/>
      <c r="P337" s="596" t="s">
        <v>71</v>
      </c>
      <c r="Q337" s="597"/>
      <c r="R337" s="597"/>
      <c r="S337" s="597"/>
      <c r="T337" s="597"/>
      <c r="U337" s="597"/>
      <c r="V337" s="598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6"/>
      <c r="P338" s="596" t="s">
        <v>71</v>
      </c>
      <c r="Q338" s="597"/>
      <c r="R338" s="597"/>
      <c r="S338" s="597"/>
      <c r="T338" s="597"/>
      <c r="U338" s="597"/>
      <c r="V338" s="598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hidden="1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5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6"/>
      <c r="P344" s="596" t="s">
        <v>71</v>
      </c>
      <c r="Q344" s="597"/>
      <c r="R344" s="597"/>
      <c r="S344" s="597"/>
      <c r="T344" s="597"/>
      <c r="U344" s="597"/>
      <c r="V344" s="598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6"/>
      <c r="P345" s="596" t="s">
        <v>71</v>
      </c>
      <c r="Q345" s="597"/>
      <c r="R345" s="597"/>
      <c r="S345" s="597"/>
      <c r="T345" s="597"/>
      <c r="U345" s="597"/>
      <c r="V345" s="598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hidden="1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hidden="1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92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94.944000000000003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0.12777777777777777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69</v>
      </c>
      <c r="Y350" s="576">
        <f t="shared" si="52"/>
        <v>75</v>
      </c>
      <c r="Z350" s="36">
        <f>IFERROR(IF(Y350=0,"",ROUNDUP(Y350/H350,0)*0.02175),"")</f>
        <v>0.10874999999999999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71.208000000000013</v>
      </c>
      <c r="BN350" s="64">
        <f t="shared" si="54"/>
        <v>77.400000000000006</v>
      </c>
      <c r="BO350" s="64">
        <f t="shared" si="55"/>
        <v>9.5833333333333326E-2</v>
      </c>
      <c r="BP350" s="64">
        <f t="shared" si="56"/>
        <v>0.10416666666666666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147</v>
      </c>
      <c r="Y351" s="576">
        <f t="shared" si="52"/>
        <v>150</v>
      </c>
      <c r="Z351" s="36">
        <f>IFERROR(IF(Y351=0,"",ROUNDUP(Y351/H351,0)*0.02175),"")</f>
        <v>0.21749999999999997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151.70400000000001</v>
      </c>
      <c r="BN351" s="64">
        <f t="shared" si="54"/>
        <v>154.80000000000001</v>
      </c>
      <c r="BO351" s="64">
        <f t="shared" si="55"/>
        <v>0.20416666666666666</v>
      </c>
      <c r="BP351" s="64">
        <f t="shared" si="56"/>
        <v>0.20833333333333331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5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6"/>
      <c r="P356" s="596" t="s">
        <v>71</v>
      </c>
      <c r="Q356" s="597"/>
      <c r="R356" s="597"/>
      <c r="S356" s="597"/>
      <c r="T356" s="597"/>
      <c r="U356" s="597"/>
      <c r="V356" s="598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20.533333333333335</v>
      </c>
      <c r="Y356" s="577">
        <f>IFERROR(Y349/H349,"0")+IFERROR(Y350/H350,"0")+IFERROR(Y351/H351,"0")+IFERROR(Y352/H352,"0")+IFERROR(Y353/H353,"0")+IFERROR(Y354/H354,"0")+IFERROR(Y355/H355,"0")</f>
        <v>22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0.47849999999999998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6"/>
      <c r="P357" s="596" t="s">
        <v>71</v>
      </c>
      <c r="Q357" s="597"/>
      <c r="R357" s="597"/>
      <c r="S357" s="597"/>
      <c r="T357" s="597"/>
      <c r="U357" s="597"/>
      <c r="V357" s="598"/>
      <c r="W357" s="37" t="s">
        <v>69</v>
      </c>
      <c r="X357" s="577">
        <f>IFERROR(SUM(X349:X355),"0")</f>
        <v>308</v>
      </c>
      <c r="Y357" s="577">
        <f>IFERROR(SUM(Y349:Y355),"0")</f>
        <v>330</v>
      </c>
      <c r="Z357" s="37"/>
      <c r="AA357" s="578"/>
      <c r="AB357" s="578"/>
      <c r="AC357" s="578"/>
    </row>
    <row r="358" spans="1:68" ht="14.25" hidden="1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246</v>
      </c>
      <c r="Y359" s="576">
        <f>IFERROR(IF(X359="",0,CEILING((X359/$H359),1)*$H359),"")</f>
        <v>255</v>
      </c>
      <c r="Z359" s="36">
        <f>IFERROR(IF(Y359=0,"",ROUNDUP(Y359/H359,0)*0.02175),"")</f>
        <v>0.36974999999999997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253.87199999999999</v>
      </c>
      <c r="BN359" s="64">
        <f>IFERROR(Y359*I359/H359,"0")</f>
        <v>263.16000000000003</v>
      </c>
      <c r="BO359" s="64">
        <f>IFERROR(1/J359*(X359/H359),"0")</f>
        <v>0.34166666666666662</v>
      </c>
      <c r="BP359" s="64">
        <f>IFERROR(1/J359*(Y359/H359),"0")</f>
        <v>0.35416666666666663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7">
        <f>IFERROR(X359/H359,"0")+IFERROR(X360/H360,"0")</f>
        <v>16.399999999999999</v>
      </c>
      <c r="Y361" s="577">
        <f>IFERROR(Y359/H359,"0")+IFERROR(Y360/H360,"0")</f>
        <v>17</v>
      </c>
      <c r="Z361" s="577">
        <f>IFERROR(IF(Z359="",0,Z359),"0")+IFERROR(IF(Z360="",0,Z360),"0")</f>
        <v>0.36974999999999997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7">
        <f>IFERROR(SUM(X359:X360),"0")</f>
        <v>246</v>
      </c>
      <c r="Y362" s="577">
        <f>IFERROR(SUM(Y359:Y360),"0")</f>
        <v>255</v>
      </c>
      <c r="Z362" s="37"/>
      <c r="AA362" s="578"/>
      <c r="AB362" s="578"/>
      <c r="AC362" s="578"/>
    </row>
    <row r="363" spans="1:68" ht="14.25" hidden="1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59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60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5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6"/>
      <c r="P370" s="596" t="s">
        <v>71</v>
      </c>
      <c r="Q370" s="597"/>
      <c r="R370" s="597"/>
      <c r="S370" s="597"/>
      <c r="T370" s="597"/>
      <c r="U370" s="597"/>
      <c r="V370" s="598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6"/>
      <c r="P371" s="596" t="s">
        <v>71</v>
      </c>
      <c r="Q371" s="597"/>
      <c r="R371" s="597"/>
      <c r="S371" s="597"/>
      <c r="T371" s="597"/>
      <c r="U371" s="597"/>
      <c r="V371" s="598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hidden="1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5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6"/>
      <c r="P378" s="596" t="s">
        <v>71</v>
      </c>
      <c r="Q378" s="597"/>
      <c r="R378" s="597"/>
      <c r="S378" s="597"/>
      <c r="T378" s="597"/>
      <c r="U378" s="597"/>
      <c r="V378" s="598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6"/>
      <c r="P379" s="596" t="s">
        <v>71</v>
      </c>
      <c r="Q379" s="597"/>
      <c r="R379" s="597"/>
      <c r="S379" s="597"/>
      <c r="T379" s="597"/>
      <c r="U379" s="597"/>
      <c r="V379" s="598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605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6"/>
      <c r="P382" s="596" t="s">
        <v>71</v>
      </c>
      <c r="Q382" s="597"/>
      <c r="R382" s="597"/>
      <c r="S382" s="597"/>
      <c r="T382" s="597"/>
      <c r="U382" s="597"/>
      <c r="V382" s="598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6"/>
      <c r="P383" s="596" t="s">
        <v>71</v>
      </c>
      <c r="Q383" s="597"/>
      <c r="R383" s="597"/>
      <c r="S383" s="597"/>
      <c r="T383" s="597"/>
      <c r="U383" s="597"/>
      <c r="V383" s="598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605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6"/>
      <c r="P391" s="596" t="s">
        <v>71</v>
      </c>
      <c r="Q391" s="597"/>
      <c r="R391" s="597"/>
      <c r="S391" s="597"/>
      <c r="T391" s="597"/>
      <c r="U391" s="597"/>
      <c r="V391" s="598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6"/>
      <c r="P392" s="596" t="s">
        <v>71</v>
      </c>
      <c r="Q392" s="597"/>
      <c r="R392" s="597"/>
      <c r="S392" s="597"/>
      <c r="T392" s="597"/>
      <c r="U392" s="597"/>
      <c r="V392" s="598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hidden="1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hidden="1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605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6"/>
      <c r="P406" s="596" t="s">
        <v>71</v>
      </c>
      <c r="Q406" s="597"/>
      <c r="R406" s="597"/>
      <c r="S406" s="597"/>
      <c r="T406" s="597"/>
      <c r="U406" s="597"/>
      <c r="V406" s="598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6"/>
      <c r="P407" s="596" t="s">
        <v>71</v>
      </c>
      <c r="Q407" s="597"/>
      <c r="R407" s="597"/>
      <c r="S407" s="597"/>
      <c r="T407" s="597"/>
      <c r="U407" s="597"/>
      <c r="V407" s="598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60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hidden="1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605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6"/>
      <c r="P417" s="596" t="s">
        <v>71</v>
      </c>
      <c r="Q417" s="597"/>
      <c r="R417" s="597"/>
      <c r="S417" s="597"/>
      <c r="T417" s="597"/>
      <c r="U417" s="597"/>
      <c r="V417" s="598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6"/>
      <c r="P418" s="596" t="s">
        <v>71</v>
      </c>
      <c r="Q418" s="597"/>
      <c r="R418" s="597"/>
      <c r="S418" s="597"/>
      <c r="T418" s="597"/>
      <c r="U418" s="597"/>
      <c r="V418" s="598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20</v>
      </c>
      <c r="Y420" s="576">
        <f>IFERROR(IF(X420="",0,CEILING((X420/$H420),1)*$H420),"")</f>
        <v>21.6</v>
      </c>
      <c r="Z420" s="36">
        <f>IFERROR(IF(Y420=0,"",ROUNDUP(Y420/H420,0)*0.00902),"")</f>
        <v>3.6080000000000001E-2</v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20.777777777777779</v>
      </c>
      <c r="BN420" s="64">
        <f>IFERROR(Y420*I420/H420,"0")</f>
        <v>22.44</v>
      </c>
      <c r="BO420" s="64">
        <f>IFERROR(1/J420*(X420/H420),"0")</f>
        <v>2.8058361391694722E-2</v>
      </c>
      <c r="BP420" s="64">
        <f>IFERROR(1/J420*(Y420/H420),"0")</f>
        <v>3.0303030303030304E-2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05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6"/>
      <c r="P424" s="596" t="s">
        <v>71</v>
      </c>
      <c r="Q424" s="597"/>
      <c r="R424" s="597"/>
      <c r="S424" s="597"/>
      <c r="T424" s="597"/>
      <c r="U424" s="597"/>
      <c r="V424" s="598"/>
      <c r="W424" s="37" t="s">
        <v>72</v>
      </c>
      <c r="X424" s="577">
        <f>IFERROR(X420/H420,"0")+IFERROR(X421/H421,"0")+IFERROR(X422/H422,"0")+IFERROR(X423/H423,"0")</f>
        <v>3.7037037037037033</v>
      </c>
      <c r="Y424" s="577">
        <f>IFERROR(Y420/H420,"0")+IFERROR(Y421/H421,"0")+IFERROR(Y422/H422,"0")+IFERROR(Y423/H423,"0")</f>
        <v>4</v>
      </c>
      <c r="Z424" s="577">
        <f>IFERROR(IF(Z420="",0,Z420),"0")+IFERROR(IF(Z421="",0,Z421),"0")+IFERROR(IF(Z422="",0,Z422),"0")+IFERROR(IF(Z423="",0,Z423),"0")</f>
        <v>3.6080000000000001E-2</v>
      </c>
      <c r="AA424" s="578"/>
      <c r="AB424" s="578"/>
      <c r="AC424" s="578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6"/>
      <c r="P425" s="596" t="s">
        <v>71</v>
      </c>
      <c r="Q425" s="597"/>
      <c r="R425" s="597"/>
      <c r="S425" s="597"/>
      <c r="T425" s="597"/>
      <c r="U425" s="597"/>
      <c r="V425" s="598"/>
      <c r="W425" s="37" t="s">
        <v>69</v>
      </c>
      <c r="X425" s="577">
        <f>IFERROR(SUM(X420:X423),"0")</f>
        <v>20</v>
      </c>
      <c r="Y425" s="577">
        <f>IFERROR(SUM(Y420:Y423),"0")</f>
        <v>21.6</v>
      </c>
      <c r="Z425" s="37"/>
      <c r="AA425" s="578"/>
      <c r="AB425" s="578"/>
      <c r="AC425" s="578"/>
    </row>
    <row r="426" spans="1:68" ht="16.5" hidden="1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hidden="1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hidden="1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hidden="1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hidden="1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23</v>
      </c>
      <c r="Y440" s="576">
        <f t="shared" si="63"/>
        <v>26.400000000000002</v>
      </c>
      <c r="Z440" s="36">
        <f t="shared" si="64"/>
        <v>5.9799999999999999E-2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24.568181818181817</v>
      </c>
      <c r="BN440" s="64">
        <f t="shared" si="66"/>
        <v>28.200000000000003</v>
      </c>
      <c r="BO440" s="64">
        <f t="shared" si="67"/>
        <v>4.1885198135198129E-2</v>
      </c>
      <c r="BP440" s="64">
        <f t="shared" si="68"/>
        <v>4.807692307692308E-2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11</v>
      </c>
      <c r="Y441" s="576">
        <f t="shared" si="63"/>
        <v>15.84</v>
      </c>
      <c r="Z441" s="36">
        <f t="shared" si="64"/>
        <v>3.5880000000000002E-2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11.75</v>
      </c>
      <c r="BN441" s="64">
        <f t="shared" si="66"/>
        <v>16.919999999999998</v>
      </c>
      <c r="BO441" s="64">
        <f t="shared" si="67"/>
        <v>2.003205128205128E-2</v>
      </c>
      <c r="BP441" s="64">
        <f t="shared" si="68"/>
        <v>2.8846153846153848E-2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5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6"/>
      <c r="P452" s="596" t="s">
        <v>71</v>
      </c>
      <c r="Q452" s="597"/>
      <c r="R452" s="597"/>
      <c r="S452" s="597"/>
      <c r="T452" s="597"/>
      <c r="U452" s="597"/>
      <c r="V452" s="598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6.4393939393939386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9.5680000000000001E-2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6"/>
      <c r="P453" s="596" t="s">
        <v>71</v>
      </c>
      <c r="Q453" s="597"/>
      <c r="R453" s="597"/>
      <c r="S453" s="597"/>
      <c r="T453" s="597"/>
      <c r="U453" s="597"/>
      <c r="V453" s="598"/>
      <c r="W453" s="37" t="s">
        <v>69</v>
      </c>
      <c r="X453" s="577">
        <f>IFERROR(SUM(X439:X451),"0")</f>
        <v>34</v>
      </c>
      <c r="Y453" s="577">
        <f>IFERROR(SUM(Y439:Y451),"0")</f>
        <v>42.24</v>
      </c>
      <c r="Z453" s="37"/>
      <c r="AA453" s="578"/>
      <c r="AB453" s="578"/>
      <c r="AC453" s="578"/>
    </row>
    <row r="454" spans="1:68" ht="14.25" hidden="1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05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6"/>
      <c r="P458" s="596" t="s">
        <v>71</v>
      </c>
      <c r="Q458" s="597"/>
      <c r="R458" s="597"/>
      <c r="S458" s="597"/>
      <c r="T458" s="597"/>
      <c r="U458" s="597"/>
      <c r="V458" s="598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6"/>
      <c r="P459" s="596" t="s">
        <v>71</v>
      </c>
      <c r="Q459" s="597"/>
      <c r="R459" s="597"/>
      <c r="S459" s="597"/>
      <c r="T459" s="597"/>
      <c r="U459" s="597"/>
      <c r="V459" s="598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7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38</v>
      </c>
      <c r="Y463" s="576">
        <f t="shared" si="69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40.590909090909086</v>
      </c>
      <c r="BN463" s="64">
        <f t="shared" si="71"/>
        <v>45.12</v>
      </c>
      <c r="BO463" s="64">
        <f t="shared" si="72"/>
        <v>6.9201631701631697E-2</v>
      </c>
      <c r="BP463" s="64">
        <f t="shared" si="73"/>
        <v>7.6923076923076927E-2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5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6"/>
      <c r="P468" s="596" t="s">
        <v>71</v>
      </c>
      <c r="Q468" s="597"/>
      <c r="R468" s="597"/>
      <c r="S468" s="597"/>
      <c r="T468" s="597"/>
      <c r="U468" s="597"/>
      <c r="V468" s="598"/>
      <c r="W468" s="37" t="s">
        <v>72</v>
      </c>
      <c r="X468" s="577">
        <f>IFERROR(X461/H461,"0")+IFERROR(X462/H462,"0")+IFERROR(X463/H463,"0")+IFERROR(X464/H464,"0")+IFERROR(X465/H465,"0")+IFERROR(X466/H466,"0")+IFERROR(X467/H467,"0")</f>
        <v>7.1969696969696964</v>
      </c>
      <c r="Y468" s="577">
        <f>IFERROR(Y461/H461,"0")+IFERROR(Y462/H462,"0")+IFERROR(Y463/H463,"0")+IFERROR(Y464/H464,"0")+IFERROR(Y465/H465,"0")+IFERROR(Y466/H466,"0")+IFERROR(Y467/H467,"0")</f>
        <v>8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9.5680000000000001E-2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6"/>
      <c r="P469" s="596" t="s">
        <v>71</v>
      </c>
      <c r="Q469" s="597"/>
      <c r="R469" s="597"/>
      <c r="S469" s="597"/>
      <c r="T469" s="597"/>
      <c r="U469" s="597"/>
      <c r="V469" s="598"/>
      <c r="W469" s="37" t="s">
        <v>69</v>
      </c>
      <c r="X469" s="577">
        <f>IFERROR(SUM(X461:X467),"0")</f>
        <v>38</v>
      </c>
      <c r="Y469" s="577">
        <f>IFERROR(SUM(Y461:Y467),"0")</f>
        <v>42.24</v>
      </c>
      <c r="Z469" s="37"/>
      <c r="AA469" s="578"/>
      <c r="AB469" s="578"/>
      <c r="AC469" s="578"/>
    </row>
    <row r="470" spans="1:68" ht="14.25" hidden="1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605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6"/>
      <c r="P474" s="596" t="s">
        <v>71</v>
      </c>
      <c r="Q474" s="597"/>
      <c r="R474" s="597"/>
      <c r="S474" s="597"/>
      <c r="T474" s="597"/>
      <c r="U474" s="597"/>
      <c r="V474" s="598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6"/>
      <c r="P475" s="596" t="s">
        <v>71</v>
      </c>
      <c r="Q475" s="597"/>
      <c r="R475" s="597"/>
      <c r="S475" s="597"/>
      <c r="T475" s="597"/>
      <c r="U475" s="597"/>
      <c r="V475" s="598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605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6"/>
      <c r="P478" s="596" t="s">
        <v>71</v>
      </c>
      <c r="Q478" s="597"/>
      <c r="R478" s="597"/>
      <c r="S478" s="597"/>
      <c r="T478" s="597"/>
      <c r="U478" s="597"/>
      <c r="V478" s="598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6"/>
      <c r="P479" s="596" t="s">
        <v>71</v>
      </c>
      <c r="Q479" s="597"/>
      <c r="R479" s="597"/>
      <c r="S479" s="597"/>
      <c r="T479" s="597"/>
      <c r="U479" s="597"/>
      <c r="V479" s="598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hidden="1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hidden="1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5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9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5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6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6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01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4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5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6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6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7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10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60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8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05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6"/>
      <c r="P510" s="596" t="s">
        <v>71</v>
      </c>
      <c r="Q510" s="597"/>
      <c r="R510" s="597"/>
      <c r="S510" s="597"/>
      <c r="T510" s="597"/>
      <c r="U510" s="597"/>
      <c r="V510" s="598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6"/>
      <c r="P511" s="596" t="s">
        <v>71</v>
      </c>
      <c r="Q511" s="597"/>
      <c r="R511" s="597"/>
      <c r="S511" s="597"/>
      <c r="T511" s="597"/>
      <c r="U511" s="597"/>
      <c r="V511" s="598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hidden="1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8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9"/>
      <c r="P517" s="628" t="s">
        <v>788</v>
      </c>
      <c r="Q517" s="629"/>
      <c r="R517" s="629"/>
      <c r="S517" s="629"/>
      <c r="T517" s="629"/>
      <c r="U517" s="629"/>
      <c r="V517" s="620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1987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2110.1599999999994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9"/>
      <c r="P518" s="628" t="s">
        <v>789</v>
      </c>
      <c r="Q518" s="629"/>
      <c r="R518" s="629"/>
      <c r="S518" s="629"/>
      <c r="T518" s="629"/>
      <c r="U518" s="629"/>
      <c r="V518" s="620"/>
      <c r="W518" s="37" t="s">
        <v>69</v>
      </c>
      <c r="X518" s="577">
        <f>IFERROR(SUM(BM22:BM514),"0")</f>
        <v>2114.0863265248399</v>
      </c>
      <c r="Y518" s="577">
        <f>IFERROR(SUM(BN22:BN514),"0")</f>
        <v>2243.3630000000003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9"/>
      <c r="P519" s="628" t="s">
        <v>790</v>
      </c>
      <c r="Q519" s="629"/>
      <c r="R519" s="629"/>
      <c r="S519" s="629"/>
      <c r="T519" s="629"/>
      <c r="U519" s="629"/>
      <c r="V519" s="620"/>
      <c r="W519" s="37" t="s">
        <v>791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9"/>
      <c r="P520" s="628" t="s">
        <v>792</v>
      </c>
      <c r="Q520" s="629"/>
      <c r="R520" s="629"/>
      <c r="S520" s="629"/>
      <c r="T520" s="629"/>
      <c r="U520" s="629"/>
      <c r="V520" s="620"/>
      <c r="W520" s="37" t="s">
        <v>69</v>
      </c>
      <c r="X520" s="577">
        <f>GrossWeightTotal+PalletQtyTotal*25</f>
        <v>2214.0863265248399</v>
      </c>
      <c r="Y520" s="577">
        <f>GrossWeightTotalR+PalletQtyTotalR*25</f>
        <v>2343.3630000000003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9"/>
      <c r="P521" s="628" t="s">
        <v>793</v>
      </c>
      <c r="Q521" s="629"/>
      <c r="R521" s="629"/>
      <c r="S521" s="629"/>
      <c r="T521" s="629"/>
      <c r="U521" s="629"/>
      <c r="V521" s="620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431.04746189483029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449</v>
      </c>
      <c r="Z521" s="37"/>
      <c r="AA521" s="578"/>
      <c r="AB521" s="578"/>
      <c r="AC521" s="578"/>
    </row>
    <row r="522" spans="1:68" ht="14.25" hidden="1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9"/>
      <c r="P522" s="628" t="s">
        <v>794</v>
      </c>
      <c r="Q522" s="629"/>
      <c r="R522" s="629"/>
      <c r="S522" s="629"/>
      <c r="T522" s="629"/>
      <c r="U522" s="629"/>
      <c r="V522" s="620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4.3650700000000002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602"/>
      <c r="E524" s="602"/>
      <c r="F524" s="602"/>
      <c r="G524" s="602"/>
      <c r="H524" s="580"/>
      <c r="I524" s="579" t="s">
        <v>261</v>
      </c>
      <c r="J524" s="602"/>
      <c r="K524" s="602"/>
      <c r="L524" s="602"/>
      <c r="M524" s="602"/>
      <c r="N524" s="602"/>
      <c r="O524" s="602"/>
      <c r="P524" s="602"/>
      <c r="Q524" s="602"/>
      <c r="R524" s="602"/>
      <c r="S524" s="580"/>
      <c r="T524" s="579" t="s">
        <v>549</v>
      </c>
      <c r="U524" s="580"/>
      <c r="V524" s="579" t="s">
        <v>606</v>
      </c>
      <c r="W524" s="602"/>
      <c r="X524" s="602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7"/>
      <c r="C526" s="627"/>
      <c r="D526" s="627"/>
      <c r="E526" s="627"/>
      <c r="F526" s="627"/>
      <c r="G526" s="627"/>
      <c r="H526" s="627"/>
      <c r="I526" s="627"/>
      <c r="J526" s="627"/>
      <c r="K526" s="627"/>
      <c r="L526" s="627"/>
      <c r="M526" s="627"/>
      <c r="N526" s="573"/>
      <c r="O526" s="627"/>
      <c r="P526" s="627"/>
      <c r="Q526" s="627"/>
      <c r="R526" s="627"/>
      <c r="S526" s="627"/>
      <c r="T526" s="627"/>
      <c r="U526" s="627"/>
      <c r="V526" s="627"/>
      <c r="W526" s="627"/>
      <c r="X526" s="627"/>
      <c r="Y526" s="627"/>
      <c r="Z526" s="627"/>
      <c r="AA526" s="627"/>
      <c r="AB526" s="62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118.80000000000001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76.8</v>
      </c>
      <c r="E527" s="46">
        <f>IFERROR(Y90*1,"0")+IFERROR(Y91*1,"0")+IFERROR(Y92*1,"0")+IFERROR(Y96*1,"0")+IFERROR(Y97*1,"0")+IFERROR(Y98*1,"0")+IFERROR(Y99*1,"0")+IFERROR(Y100*1,"0")+IFERROR(Y101*1,"0")</f>
        <v>142.20000000000002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325.2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12.600000000000001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554.4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96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93.08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585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21.6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84.48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87,00"/>
        <filter val="1,64"/>
        <filter val="10,00"/>
        <filter val="10,03"/>
        <filter val="10,74"/>
        <filter val="10,93"/>
        <filter val="109,00"/>
        <filter val="11,00"/>
        <filter val="11,16"/>
        <filter val="116,00"/>
        <filter val="118,00"/>
        <filter val="12,41"/>
        <filter val="122,00"/>
        <filter val="127,00"/>
        <filter val="147,00"/>
        <filter val="156,00"/>
        <filter val="16,40"/>
        <filter val="177,08"/>
        <filter val="19,00"/>
        <filter val="2 114,09"/>
        <filter val="2 214,09"/>
        <filter val="2,68"/>
        <filter val="20,00"/>
        <filter val="20,53"/>
        <filter val="22,35"/>
        <filter val="23,00"/>
        <filter val="246,00"/>
        <filter val="28,00"/>
        <filter val="3,24"/>
        <filter val="3,70"/>
        <filter val="30,00"/>
        <filter val="30,83"/>
        <filter val="308,00"/>
        <filter val="31,00"/>
        <filter val="33,00"/>
        <filter val="34,00"/>
        <filter val="35,00"/>
        <filter val="35,06"/>
        <filter val="38,00"/>
        <filter val="38,33"/>
        <filter val="4"/>
        <filter val="4,00"/>
        <filter val="41,00"/>
        <filter val="425,00"/>
        <filter val="431,05"/>
        <filter val="45,00"/>
        <filter val="49,00"/>
        <filter val="5,00"/>
        <filter val="5,06"/>
        <filter val="5,24"/>
        <filter val="50,00"/>
        <filter val="51,00"/>
        <filter val="54,00"/>
        <filter val="6,44"/>
        <filter val="68,00"/>
        <filter val="69,00"/>
        <filter val="7,00"/>
        <filter val="7,20"/>
        <filter val="74,00"/>
        <filter val="79,00"/>
        <filter val="81,00"/>
        <filter val="83,00"/>
        <filter val="86,00"/>
        <filter val="92,00"/>
      </filters>
    </filterColumn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