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A0E827-DD4E-4EA5-B5E2-2B094DD2D6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Y379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P326" i="1"/>
  <c r="BO326" i="1"/>
  <c r="BN326" i="1"/>
  <c r="BM326" i="1"/>
  <c r="Z326" i="1"/>
  <c r="Y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O179" i="1"/>
  <c r="BM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15" i="1" l="1"/>
  <c r="BN115" i="1"/>
  <c r="Z115" i="1"/>
  <c r="BN149" i="1"/>
  <c r="Z149" i="1"/>
  <c r="Z150" i="1" s="1"/>
  <c r="BP155" i="1"/>
  <c r="BN155" i="1"/>
  <c r="Z155" i="1"/>
  <c r="Y185" i="1"/>
  <c r="Y184" i="1"/>
  <c r="BP183" i="1"/>
  <c r="BN183" i="1"/>
  <c r="Z183" i="1"/>
  <c r="Z184" i="1" s="1"/>
  <c r="BP188" i="1"/>
  <c r="BN188" i="1"/>
  <c r="Z188" i="1"/>
  <c r="BP214" i="1"/>
  <c r="BN214" i="1"/>
  <c r="Z214" i="1"/>
  <c r="BP248" i="1"/>
  <c r="BN248" i="1"/>
  <c r="Z248" i="1"/>
  <c r="BP272" i="1"/>
  <c r="BN272" i="1"/>
  <c r="Z272" i="1"/>
  <c r="BP313" i="1"/>
  <c r="BN313" i="1"/>
  <c r="Z313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X517" i="1"/>
  <c r="Y32" i="1"/>
  <c r="Z42" i="1"/>
  <c r="BN42" i="1"/>
  <c r="Z57" i="1"/>
  <c r="BN57" i="1"/>
  <c r="Z71" i="1"/>
  <c r="BN71" i="1"/>
  <c r="Y81" i="1"/>
  <c r="Z91" i="1"/>
  <c r="BN91" i="1"/>
  <c r="Z96" i="1"/>
  <c r="BN96" i="1"/>
  <c r="BP100" i="1"/>
  <c r="BN100" i="1"/>
  <c r="Z100" i="1"/>
  <c r="BP127" i="1"/>
  <c r="BN127" i="1"/>
  <c r="Z127" i="1"/>
  <c r="BP171" i="1"/>
  <c r="BN171" i="1"/>
  <c r="Z171" i="1"/>
  <c r="BP202" i="1"/>
  <c r="BN202" i="1"/>
  <c r="Z202" i="1"/>
  <c r="BP230" i="1"/>
  <c r="BN230" i="1"/>
  <c r="Z230" i="1"/>
  <c r="BP259" i="1"/>
  <c r="BN259" i="1"/>
  <c r="Z259" i="1"/>
  <c r="BP297" i="1"/>
  <c r="BN297" i="1"/>
  <c r="Z297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F527" i="1"/>
  <c r="Y124" i="1"/>
  <c r="Y130" i="1"/>
  <c r="G527" i="1"/>
  <c r="Y191" i="1"/>
  <c r="O527" i="1"/>
  <c r="Y162" i="1"/>
  <c r="BP161" i="1"/>
  <c r="BN161" i="1"/>
  <c r="Z161" i="1"/>
  <c r="Z162" i="1" s="1"/>
  <c r="Y174" i="1"/>
  <c r="BP165" i="1"/>
  <c r="BN165" i="1"/>
  <c r="Z165" i="1"/>
  <c r="BP173" i="1"/>
  <c r="BN173" i="1"/>
  <c r="Z173" i="1"/>
  <c r="BP194" i="1"/>
  <c r="BN194" i="1"/>
  <c r="Z194" i="1"/>
  <c r="BP204" i="1"/>
  <c r="BN204" i="1"/>
  <c r="Z204" i="1"/>
  <c r="BP216" i="1"/>
  <c r="BN216" i="1"/>
  <c r="Z216" i="1"/>
  <c r="BP232" i="1"/>
  <c r="BN232" i="1"/>
  <c r="Z232" i="1"/>
  <c r="BP250" i="1"/>
  <c r="BN250" i="1"/>
  <c r="Z250" i="1"/>
  <c r="BP264" i="1"/>
  <c r="BN264" i="1"/>
  <c r="Z264" i="1"/>
  <c r="BP295" i="1"/>
  <c r="BN295" i="1"/>
  <c r="Z295" i="1"/>
  <c r="BP307" i="1"/>
  <c r="BN307" i="1"/>
  <c r="Z307" i="1"/>
  <c r="BP328" i="1"/>
  <c r="BN328" i="1"/>
  <c r="Z328" i="1"/>
  <c r="Z22" i="1"/>
  <c r="Z23" i="1" s="1"/>
  <c r="BN22" i="1"/>
  <c r="BP22" i="1"/>
  <c r="Z26" i="1"/>
  <c r="BN26" i="1"/>
  <c r="BP26" i="1"/>
  <c r="Z30" i="1"/>
  <c r="BN30" i="1"/>
  <c r="C527" i="1"/>
  <c r="Z44" i="1"/>
  <c r="BN44" i="1"/>
  <c r="Z55" i="1"/>
  <c r="BN55" i="1"/>
  <c r="Z63" i="1"/>
  <c r="BN63" i="1"/>
  <c r="Z69" i="1"/>
  <c r="BN69" i="1"/>
  <c r="BP69" i="1"/>
  <c r="Z75" i="1"/>
  <c r="BN75" i="1"/>
  <c r="BP75" i="1"/>
  <c r="Z79" i="1"/>
  <c r="BN79" i="1"/>
  <c r="Z98" i="1"/>
  <c r="BN98" i="1"/>
  <c r="Z107" i="1"/>
  <c r="BN107" i="1"/>
  <c r="Z113" i="1"/>
  <c r="BN113" i="1"/>
  <c r="BP113" i="1"/>
  <c r="Y116" i="1"/>
  <c r="Z119" i="1"/>
  <c r="BN119" i="1"/>
  <c r="BP119" i="1"/>
  <c r="Z123" i="1"/>
  <c r="BN123" i="1"/>
  <c r="Y129" i="1"/>
  <c r="Z134" i="1"/>
  <c r="BN134" i="1"/>
  <c r="Y140" i="1"/>
  <c r="Z144" i="1"/>
  <c r="BN144" i="1"/>
  <c r="Y150" i="1"/>
  <c r="BP149" i="1"/>
  <c r="Y157" i="1"/>
  <c r="BP153" i="1"/>
  <c r="BN153" i="1"/>
  <c r="Z153" i="1"/>
  <c r="BP169" i="1"/>
  <c r="BN169" i="1"/>
  <c r="Z169" i="1"/>
  <c r="BP179" i="1"/>
  <c r="BN179" i="1"/>
  <c r="Z179" i="1"/>
  <c r="BP200" i="1"/>
  <c r="BN200" i="1"/>
  <c r="Z200" i="1"/>
  <c r="BP212" i="1"/>
  <c r="BN212" i="1"/>
  <c r="Z212" i="1"/>
  <c r="BP228" i="1"/>
  <c r="BN228" i="1"/>
  <c r="Z228" i="1"/>
  <c r="Y244" i="1"/>
  <c r="Y243" i="1"/>
  <c r="BP242" i="1"/>
  <c r="BN242" i="1"/>
  <c r="Z242" i="1"/>
  <c r="Z243" i="1" s="1"/>
  <c r="Y252" i="1"/>
  <c r="BP246" i="1"/>
  <c r="BN246" i="1"/>
  <c r="Z246" i="1"/>
  <c r="BP257" i="1"/>
  <c r="BN257" i="1"/>
  <c r="Z257" i="1"/>
  <c r="Y268" i="1"/>
  <c r="BP274" i="1"/>
  <c r="BN274" i="1"/>
  <c r="Z274" i="1"/>
  <c r="BP303" i="1"/>
  <c r="BN303" i="1"/>
  <c r="Z303" i="1"/>
  <c r="BP315" i="1"/>
  <c r="BN315" i="1"/>
  <c r="Z315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Y156" i="1"/>
  <c r="Y181" i="1"/>
  <c r="Y207" i="1"/>
  <c r="Y219" i="1"/>
  <c r="Y223" i="1"/>
  <c r="Y324" i="1"/>
  <c r="Y332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S527" i="1"/>
  <c r="Y344" i="1"/>
  <c r="Y356" i="1"/>
  <c r="Y411" i="1"/>
  <c r="H9" i="1"/>
  <c r="A10" i="1"/>
  <c r="Y33" i="1"/>
  <c r="Y37" i="1"/>
  <c r="Y45" i="1"/>
  <c r="Y60" i="1"/>
  <c r="Y66" i="1"/>
  <c r="Y72" i="1"/>
  <c r="Y82" i="1"/>
  <c r="BP92" i="1"/>
  <c r="BN92" i="1"/>
  <c r="Z92" i="1"/>
  <c r="Y94" i="1"/>
  <c r="BP97" i="1"/>
  <c r="BN97" i="1"/>
  <c r="Z97" i="1"/>
  <c r="F9" i="1"/>
  <c r="J9" i="1"/>
  <c r="B527" i="1"/>
  <c r="X518" i="1"/>
  <c r="X519" i="1"/>
  <c r="X52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27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BN70" i="1"/>
  <c r="Z76" i="1"/>
  <c r="BN76" i="1"/>
  <c r="Z78" i="1"/>
  <c r="BN78" i="1"/>
  <c r="Z80" i="1"/>
  <c r="BN80" i="1"/>
  <c r="Z84" i="1"/>
  <c r="BN84" i="1"/>
  <c r="BP84" i="1"/>
  <c r="BP85" i="1"/>
  <c r="BN85" i="1"/>
  <c r="Z85" i="1"/>
  <c r="Y87" i="1"/>
  <c r="E527" i="1"/>
  <c r="Y93" i="1"/>
  <c r="BP90" i="1"/>
  <c r="BN90" i="1"/>
  <c r="Z90" i="1"/>
  <c r="Z93" i="1" s="1"/>
  <c r="Y103" i="1"/>
  <c r="Z124" i="1"/>
  <c r="Z99" i="1"/>
  <c r="BN99" i="1"/>
  <c r="Z101" i="1"/>
  <c r="BN101" i="1"/>
  <c r="Y102" i="1"/>
  <c r="Z106" i="1"/>
  <c r="Z110" i="1" s="1"/>
  <c r="BN106" i="1"/>
  <c r="BP106" i="1"/>
  <c r="Z108" i="1"/>
  <c r="BN108" i="1"/>
  <c r="Y111" i="1"/>
  <c r="Z114" i="1"/>
  <c r="Z116" i="1" s="1"/>
  <c r="BN114" i="1"/>
  <c r="BP114" i="1"/>
  <c r="Z120" i="1"/>
  <c r="BN120" i="1"/>
  <c r="Z122" i="1"/>
  <c r="BN122" i="1"/>
  <c r="Y125" i="1"/>
  <c r="Z128" i="1"/>
  <c r="Z129" i="1" s="1"/>
  <c r="BN128" i="1"/>
  <c r="BP128" i="1"/>
  <c r="Z133" i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H527" i="1"/>
  <c r="Y151" i="1"/>
  <c r="Z154" i="1"/>
  <c r="Z156" i="1" s="1"/>
  <c r="BN154" i="1"/>
  <c r="BP154" i="1"/>
  <c r="I527" i="1"/>
  <c r="Y163" i="1"/>
  <c r="Z166" i="1"/>
  <c r="BN166" i="1"/>
  <c r="Z168" i="1"/>
  <c r="BN168" i="1"/>
  <c r="Z170" i="1"/>
  <c r="BN170" i="1"/>
  <c r="Z172" i="1"/>
  <c r="BN172" i="1"/>
  <c r="Y175" i="1"/>
  <c r="Z178" i="1"/>
  <c r="Z180" i="1" s="1"/>
  <c r="BN178" i="1"/>
  <c r="BP178" i="1"/>
  <c r="J527" i="1"/>
  <c r="Z189" i="1"/>
  <c r="Z190" i="1" s="1"/>
  <c r="BN189" i="1"/>
  <c r="BP189" i="1"/>
  <c r="Y190" i="1"/>
  <c r="Z193" i="1"/>
  <c r="Z195" i="1" s="1"/>
  <c r="BN193" i="1"/>
  <c r="BP193" i="1"/>
  <c r="Y196" i="1"/>
  <c r="Z199" i="1"/>
  <c r="BN199" i="1"/>
  <c r="Z201" i="1"/>
  <c r="BN201" i="1"/>
  <c r="Z203" i="1"/>
  <c r="BN203" i="1"/>
  <c r="Z205" i="1"/>
  <c r="BN205" i="1"/>
  <c r="Y206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Z268" i="1" s="1"/>
  <c r="Y276" i="1"/>
  <c r="Y275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Y110" i="1"/>
  <c r="Y135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BP249" i="1"/>
  <c r="BN249" i="1"/>
  <c r="Z249" i="1"/>
  <c r="BP258" i="1"/>
  <c r="BN258" i="1"/>
  <c r="Z258" i="1"/>
  <c r="Z260" i="1" s="1"/>
  <c r="BP273" i="1"/>
  <c r="BN273" i="1"/>
  <c r="Z273" i="1"/>
  <c r="Z275" i="1" s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Z323" i="1" s="1"/>
  <c r="BP335" i="1"/>
  <c r="BN335" i="1"/>
  <c r="Z335" i="1"/>
  <c r="Z337" i="1" s="1"/>
  <c r="BP350" i="1"/>
  <c r="BN350" i="1"/>
  <c r="Z350" i="1"/>
  <c r="BP354" i="1"/>
  <c r="BN354" i="1"/>
  <c r="Z354" i="1"/>
  <c r="Z356" i="1" s="1"/>
  <c r="BP375" i="1"/>
  <c r="BN375" i="1"/>
  <c r="Z375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299" i="1" l="1"/>
  <c r="Z387" i="1"/>
  <c r="Z206" i="1"/>
  <c r="Y518" i="1"/>
  <c r="Y521" i="1"/>
  <c r="Z424" i="1"/>
  <c r="Z417" i="1"/>
  <c r="Z378" i="1"/>
  <c r="Z251" i="1"/>
  <c r="Z174" i="1"/>
  <c r="Z135" i="1"/>
  <c r="Z86" i="1"/>
  <c r="Z81" i="1"/>
  <c r="Z72" i="1"/>
  <c r="Z59" i="1"/>
  <c r="Y519" i="1"/>
  <c r="Z32" i="1"/>
  <c r="Z102" i="1"/>
  <c r="Z510" i="1"/>
  <c r="Z486" i="1"/>
  <c r="Z468" i="1"/>
  <c r="Z317" i="1"/>
  <c r="Z309" i="1"/>
  <c r="Z234" i="1"/>
  <c r="Z218" i="1"/>
  <c r="Z66" i="1"/>
  <c r="Z45" i="1"/>
  <c r="Y517" i="1"/>
  <c r="Z452" i="1"/>
  <c r="Z493" i="1"/>
  <c r="Z406" i="1"/>
  <c r="X520" i="1"/>
  <c r="Y520" i="1" l="1"/>
  <c r="Z522" i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<sst xmlns="http://schemas.openxmlformats.org/spreadsheetml/2006/main" count="2314" uniqueCount="836">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</sst>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41" t="s">
        <v>0</v>
      </c>
      <c r="E1" s="616"/>
      <c r="F1" s="616"/>
      <c r="G1" s="12" t="s">
        <v>1</v>
      </c>
      <c r="H1" s="841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91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814" t="s">
        <v>8</v>
      </c>
      <c r="B5" s="629"/>
      <c r="C5" s="620"/>
      <c r="D5" s="703"/>
      <c r="E5" s="705"/>
      <c r="F5" s="659" t="s">
        <v>9</v>
      </c>
      <c r="G5" s="620"/>
      <c r="H5" s="703" t="s">
        <v>835</v>
      </c>
      <c r="I5" s="704"/>
      <c r="J5" s="704"/>
      <c r="K5" s="704"/>
      <c r="L5" s="704"/>
      <c r="M5" s="705"/>
      <c r="N5" s="58"/>
      <c r="P5" s="24" t="s">
        <v>10</v>
      </c>
      <c r="Q5" s="634">
        <v>45815</v>
      </c>
      <c r="R5" s="635"/>
      <c r="T5" s="784" t="s">
        <v>11</v>
      </c>
      <c r="U5" s="609"/>
      <c r="V5" s="786" t="s">
        <v>12</v>
      </c>
      <c r="W5" s="635"/>
      <c r="AB5" s="51"/>
      <c r="AC5" s="51"/>
      <c r="AD5" s="51"/>
      <c r="AE5" s="51"/>
    </row>
    <row r="6" spans="1:32" s="569" customFormat="1" ht="24" customHeight="1" x14ac:dyDescent="0.2">
      <c r="A6" s="814" t="s">
        <v>13</v>
      </c>
      <c r="B6" s="629"/>
      <c r="C6" s="620"/>
      <c r="D6" s="708" t="s">
        <v>815</v>
      </c>
      <c r="E6" s="709"/>
      <c r="F6" s="709"/>
      <c r="G6" s="709"/>
      <c r="H6" s="709"/>
      <c r="I6" s="709"/>
      <c r="J6" s="709"/>
      <c r="K6" s="709"/>
      <c r="L6" s="709"/>
      <c r="M6" s="635"/>
      <c r="N6" s="59"/>
      <c r="P6" s="24" t="s">
        <v>15</v>
      </c>
      <c r="Q6" s="646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4" t="s">
        <v>16</v>
      </c>
      <c r="U6" s="609"/>
      <c r="V6" s="713" t="s">
        <v>17</v>
      </c>
      <c r="W6" s="714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73" t="str">
        <f>IFERROR(VLOOKUP(DeliveryAddress,Table,3,0),1)</f>
        <v>6</v>
      </c>
      <c r="E7" s="874"/>
      <c r="F7" s="874"/>
      <c r="G7" s="874"/>
      <c r="H7" s="874"/>
      <c r="I7" s="874"/>
      <c r="J7" s="874"/>
      <c r="K7" s="874"/>
      <c r="L7" s="874"/>
      <c r="M7" s="791"/>
      <c r="N7" s="60"/>
      <c r="P7" s="24"/>
      <c r="Q7" s="42"/>
      <c r="R7" s="42"/>
      <c r="T7" s="582"/>
      <c r="U7" s="609"/>
      <c r="V7" s="715"/>
      <c r="W7" s="716"/>
      <c r="AB7" s="51"/>
      <c r="AC7" s="51"/>
      <c r="AD7" s="51"/>
      <c r="AE7" s="51"/>
    </row>
    <row r="8" spans="1:32" s="569" customFormat="1" ht="25.5" customHeight="1" x14ac:dyDescent="0.2">
      <c r="A8" s="603" t="s">
        <v>18</v>
      </c>
      <c r="B8" s="597"/>
      <c r="C8" s="598"/>
      <c r="D8" s="881"/>
      <c r="E8" s="882"/>
      <c r="F8" s="882"/>
      <c r="G8" s="882"/>
      <c r="H8" s="882"/>
      <c r="I8" s="882"/>
      <c r="J8" s="882"/>
      <c r="K8" s="882"/>
      <c r="L8" s="882"/>
      <c r="M8" s="883"/>
      <c r="N8" s="61"/>
      <c r="P8" s="24" t="s">
        <v>19</v>
      </c>
      <c r="Q8" s="790">
        <v>0.41666666666666669</v>
      </c>
      <c r="R8" s="791"/>
      <c r="T8" s="582"/>
      <c r="U8" s="609"/>
      <c r="V8" s="715"/>
      <c r="W8" s="716"/>
      <c r="AB8" s="51"/>
      <c r="AC8" s="51"/>
      <c r="AD8" s="51"/>
      <c r="AE8" s="51"/>
    </row>
    <row r="9" spans="1:32" s="569" customFormat="1" ht="39.950000000000003" customHeight="1" x14ac:dyDescent="0.2">
      <c r="A9" s="6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670"/>
      <c r="E9" s="671"/>
      <c r="F9" s="6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671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1"/>
      <c r="L9" s="671"/>
      <c r="M9" s="671"/>
      <c r="N9" s="567"/>
      <c r="P9" s="26" t="s">
        <v>20</v>
      </c>
      <c r="Q9" s="827"/>
      <c r="R9" s="648"/>
      <c r="T9" s="582"/>
      <c r="U9" s="609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6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670"/>
      <c r="E10" s="671"/>
      <c r="F10" s="6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34" t="str">
        <f>IFERROR(VLOOKUP($D$10,Proxy,2,FALSE),"")</f>
        <v/>
      </c>
      <c r="I10" s="582"/>
      <c r="J10" s="582"/>
      <c r="K10" s="582"/>
      <c r="L10" s="582"/>
      <c r="M10" s="582"/>
      <c r="N10" s="568"/>
      <c r="P10" s="26" t="s">
        <v>21</v>
      </c>
      <c r="Q10" s="775"/>
      <c r="R10" s="776"/>
      <c r="U10" s="24" t="s">
        <v>22</v>
      </c>
      <c r="V10" s="908" t="s">
        <v>23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8"/>
      <c r="R11" s="635"/>
      <c r="U11" s="24" t="s">
        <v>26</v>
      </c>
      <c r="V11" s="647" t="s">
        <v>27</v>
      </c>
      <c r="W11" s="64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79" t="s">
        <v>28</v>
      </c>
      <c r="B12" s="629"/>
      <c r="C12" s="629"/>
      <c r="D12" s="629"/>
      <c r="E12" s="629"/>
      <c r="F12" s="629"/>
      <c r="G12" s="629"/>
      <c r="H12" s="629"/>
      <c r="I12" s="629"/>
      <c r="J12" s="629"/>
      <c r="K12" s="629"/>
      <c r="L12" s="629"/>
      <c r="M12" s="620"/>
      <c r="N12" s="62"/>
      <c r="P12" s="24" t="s">
        <v>29</v>
      </c>
      <c r="Q12" s="790"/>
      <c r="R12" s="791"/>
      <c r="S12" s="23"/>
      <c r="U12" s="24"/>
      <c r="V12" s="616"/>
      <c r="W12" s="582"/>
      <c r="AB12" s="51"/>
      <c r="AC12" s="51"/>
      <c r="AD12" s="51"/>
      <c r="AE12" s="51"/>
    </row>
    <row r="13" spans="1:32" s="569" customFormat="1" ht="23.25" customHeight="1" x14ac:dyDescent="0.2">
      <c r="A13" s="779" t="s">
        <v>30</v>
      </c>
      <c r="B13" s="629"/>
      <c r="C13" s="629"/>
      <c r="D13" s="629"/>
      <c r="E13" s="629"/>
      <c r="F13" s="629"/>
      <c r="G13" s="629"/>
      <c r="H13" s="629"/>
      <c r="I13" s="629"/>
      <c r="J13" s="629"/>
      <c r="K13" s="629"/>
      <c r="L13" s="629"/>
      <c r="M13" s="620"/>
      <c r="N13" s="62"/>
      <c r="O13" s="26"/>
      <c r="P13" s="26" t="s">
        <v>31</v>
      </c>
      <c r="Q13" s="647"/>
      <c r="R13" s="6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79" t="s">
        <v>32</v>
      </c>
      <c r="B14" s="629"/>
      <c r="C14" s="629"/>
      <c r="D14" s="629"/>
      <c r="E14" s="629"/>
      <c r="F14" s="629"/>
      <c r="G14" s="629"/>
      <c r="H14" s="629"/>
      <c r="I14" s="629"/>
      <c r="J14" s="629"/>
      <c r="K14" s="629"/>
      <c r="L14" s="629"/>
      <c r="M14" s="6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1" t="s">
        <v>33</v>
      </c>
      <c r="B15" s="629"/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0"/>
      <c r="N15" s="63"/>
      <c r="P15" s="808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815" t="s">
        <v>37</v>
      </c>
      <c r="D17" s="611" t="s">
        <v>38</v>
      </c>
      <c r="E17" s="61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845"/>
      <c r="R17" s="845"/>
      <c r="S17" s="845"/>
      <c r="T17" s="612"/>
      <c r="U17" s="619" t="s">
        <v>50</v>
      </c>
      <c r="V17" s="620"/>
      <c r="W17" s="611" t="s">
        <v>51</v>
      </c>
      <c r="X17" s="611" t="s">
        <v>52</v>
      </c>
      <c r="Y17" s="623" t="s">
        <v>53</v>
      </c>
      <c r="Z17" s="741" t="s">
        <v>54</v>
      </c>
      <c r="AA17" s="653" t="s">
        <v>55</v>
      </c>
      <c r="AB17" s="653" t="s">
        <v>56</v>
      </c>
      <c r="AC17" s="653" t="s">
        <v>57</v>
      </c>
      <c r="AD17" s="653" t="s">
        <v>58</v>
      </c>
      <c r="AE17" s="654"/>
      <c r="AF17" s="655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13"/>
      <c r="E18" s="614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13"/>
      <c r="Q18" s="846"/>
      <c r="R18" s="846"/>
      <c r="S18" s="846"/>
      <c r="T18" s="614"/>
      <c r="U18" s="67" t="s">
        <v>60</v>
      </c>
      <c r="V18" s="67" t="s">
        <v>61</v>
      </c>
      <c r="W18" s="615"/>
      <c r="X18" s="615"/>
      <c r="Y18" s="624"/>
      <c r="Z18" s="742"/>
      <c r="AA18" s="732"/>
      <c r="AB18" s="732"/>
      <c r="AC18" s="732"/>
      <c r="AD18" s="656"/>
      <c r="AE18" s="657"/>
      <c r="AF18" s="658"/>
      <c r="AG18" s="66"/>
      <c r="BD18" s="65"/>
    </row>
    <row r="19" spans="1:68" ht="27.75" hidden="1" customHeight="1" x14ac:dyDescent="0.2">
      <c r="A19" s="728" t="s">
        <v>62</v>
      </c>
      <c r="B19" s="729"/>
      <c r="C19" s="729"/>
      <c r="D19" s="729"/>
      <c r="E19" s="729"/>
      <c r="F19" s="729"/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48"/>
      <c r="AB19" s="48"/>
      <c r="AC19" s="48"/>
    </row>
    <row r="20" spans="1:68" ht="16.5" hidden="1" customHeight="1" x14ac:dyDescent="0.25">
      <c r="A20" s="581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0"/>
      <c r="AB20" s="570"/>
      <c r="AC20" s="570"/>
    </row>
    <row r="21" spans="1:68" ht="14.25" hidden="1" customHeight="1" x14ac:dyDescent="0.25">
      <c r="A21" s="592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5" t="s">
        <v>68</v>
      </c>
      <c r="Q22" s="584"/>
      <c r="R22" s="584"/>
      <c r="S22" s="584"/>
      <c r="T22" s="585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606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606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2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7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606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606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2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606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606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728" t="s">
        <v>100</v>
      </c>
      <c r="B38" s="729"/>
      <c r="C38" s="729"/>
      <c r="D38" s="729"/>
      <c r="E38" s="729"/>
      <c r="F38" s="729"/>
      <c r="G38" s="729"/>
      <c r="H38" s="729"/>
      <c r="I38" s="729"/>
      <c r="J38" s="729"/>
      <c r="K38" s="729"/>
      <c r="L38" s="729"/>
      <c r="M38" s="729"/>
      <c r="N38" s="729"/>
      <c r="O38" s="729"/>
      <c r="P38" s="729"/>
      <c r="Q38" s="729"/>
      <c r="R38" s="729"/>
      <c r="S38" s="729"/>
      <c r="T38" s="729"/>
      <c r="U38" s="729"/>
      <c r="V38" s="729"/>
      <c r="W38" s="729"/>
      <c r="X38" s="729"/>
      <c r="Y38" s="729"/>
      <c r="Z38" s="729"/>
      <c r="AA38" s="48"/>
      <c r="AB38" s="48"/>
      <c r="AC38" s="48"/>
    </row>
    <row r="39" spans="1:68" ht="16.5" hidden="1" customHeight="1" x14ac:dyDescent="0.25">
      <c r="A39" s="581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0"/>
      <c r="AB39" s="570"/>
      <c r="AC39" s="570"/>
    </row>
    <row r="40" spans="1:68" ht="14.25" hidden="1" customHeight="1" x14ac:dyDescent="0.25">
      <c r="A40" s="592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4"/>
      <c r="V41" s="34"/>
      <c r="W41" s="35" t="s">
        <v>69</v>
      </c>
      <c r="X41" s="575">
        <v>424</v>
      </c>
      <c r="Y41" s="576">
        <f>IFERROR(IF(X41="",0,CEILING((X41/$H41),1)*$H41),"")</f>
        <v>432</v>
      </c>
      <c r="Z41" s="36">
        <f>IFERROR(IF(Y41=0,"",ROUNDUP(Y41/H41,0)*0.01898),"")</f>
        <v>0.75919999999999999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441.07777777777767</v>
      </c>
      <c r="BN41" s="64">
        <f>IFERROR(Y41*I41/H41,"0")</f>
        <v>449.39999999999992</v>
      </c>
      <c r="BO41" s="64">
        <f>IFERROR(1/J41*(X41/H41),"0")</f>
        <v>0.61342592592592593</v>
      </c>
      <c r="BP41" s="64">
        <f>IFERROR(1/J41*(Y41/H41),"0")</f>
        <v>0.625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90">
        <v>4607091385687</v>
      </c>
      <c r="E42" s="591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4"/>
      <c r="R42" s="584"/>
      <c r="S42" s="584"/>
      <c r="T42" s="585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90">
        <v>4680115882539</v>
      </c>
      <c r="E43" s="591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4"/>
      <c r="R43" s="584"/>
      <c r="S43" s="584"/>
      <c r="T43" s="585"/>
      <c r="U43" s="34"/>
      <c r="V43" s="34"/>
      <c r="W43" s="35" t="s">
        <v>69</v>
      </c>
      <c r="X43" s="575">
        <v>80</v>
      </c>
      <c r="Y43" s="576">
        <f>IFERROR(IF(X43="",0,CEILING((X43/$H43),1)*$H43),"")</f>
        <v>81.400000000000006</v>
      </c>
      <c r="Z43" s="36">
        <f>IFERROR(IF(Y43=0,"",ROUNDUP(Y43/H43,0)*0.00902),"")</f>
        <v>0.19844000000000001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84.540540540540533</v>
      </c>
      <c r="BN43" s="64">
        <f>IFERROR(Y43*I43/H43,"0")</f>
        <v>86.02000000000001</v>
      </c>
      <c r="BO43" s="64">
        <f>IFERROR(1/J43*(X43/H43),"0")</f>
        <v>0.16380016380016379</v>
      </c>
      <c r="BP43" s="64">
        <f>IFERROR(1/J43*(Y43/H43),"0")</f>
        <v>0.16666666666666669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90">
        <v>4680115883949</v>
      </c>
      <c r="E44" s="591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4"/>
      <c r="R44" s="584"/>
      <c r="S44" s="584"/>
      <c r="T44" s="585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606"/>
      <c r="P45" s="596" t="s">
        <v>71</v>
      </c>
      <c r="Q45" s="597"/>
      <c r="R45" s="597"/>
      <c r="S45" s="597"/>
      <c r="T45" s="597"/>
      <c r="U45" s="597"/>
      <c r="V45" s="598"/>
      <c r="W45" s="37" t="s">
        <v>72</v>
      </c>
      <c r="X45" s="577">
        <f>IFERROR(X41/H41,"0")+IFERROR(X42/H42,"0")+IFERROR(X43/H43,"0")+IFERROR(X44/H44,"0")</f>
        <v>60.880880880880881</v>
      </c>
      <c r="Y45" s="577">
        <f>IFERROR(Y41/H41,"0")+IFERROR(Y42/H42,"0")+IFERROR(Y43/H43,"0")+IFERROR(Y44/H44,"0")</f>
        <v>62</v>
      </c>
      <c r="Z45" s="577">
        <f>IFERROR(IF(Z41="",0,Z41),"0")+IFERROR(IF(Z42="",0,Z42),"0")+IFERROR(IF(Z43="",0,Z43),"0")+IFERROR(IF(Z44="",0,Z44),"0")</f>
        <v>0.95764000000000005</v>
      </c>
      <c r="AA45" s="578"/>
      <c r="AB45" s="578"/>
      <c r="AC45" s="578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606"/>
      <c r="P46" s="596" t="s">
        <v>71</v>
      </c>
      <c r="Q46" s="597"/>
      <c r="R46" s="597"/>
      <c r="S46" s="597"/>
      <c r="T46" s="597"/>
      <c r="U46" s="597"/>
      <c r="V46" s="598"/>
      <c r="W46" s="37" t="s">
        <v>69</v>
      </c>
      <c r="X46" s="577">
        <f>IFERROR(SUM(X41:X44),"0")</f>
        <v>504</v>
      </c>
      <c r="Y46" s="577">
        <f>IFERROR(SUM(Y41:Y44),"0")</f>
        <v>513.4</v>
      </c>
      <c r="Z46" s="37"/>
      <c r="AA46" s="578"/>
      <c r="AB46" s="578"/>
      <c r="AC46" s="578"/>
    </row>
    <row r="47" spans="1:68" ht="14.25" hidden="1" customHeight="1" x14ac:dyDescent="0.25">
      <c r="A47" s="592" t="s">
        <v>73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90">
        <v>4680115884915</v>
      </c>
      <c r="E48" s="591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6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4"/>
      <c r="R48" s="584"/>
      <c r="S48" s="584"/>
      <c r="T48" s="585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606"/>
      <c r="P49" s="596" t="s">
        <v>71</v>
      </c>
      <c r="Q49" s="597"/>
      <c r="R49" s="597"/>
      <c r="S49" s="597"/>
      <c r="T49" s="597"/>
      <c r="U49" s="597"/>
      <c r="V49" s="598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606"/>
      <c r="P50" s="596" t="s">
        <v>71</v>
      </c>
      <c r="Q50" s="597"/>
      <c r="R50" s="597"/>
      <c r="S50" s="597"/>
      <c r="T50" s="597"/>
      <c r="U50" s="597"/>
      <c r="V50" s="598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581" t="s">
        <v>119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0"/>
      <c r="AB51" s="570"/>
      <c r="AC51" s="570"/>
    </row>
    <row r="52" spans="1:68" ht="14.25" hidden="1" customHeight="1" x14ac:dyDescent="0.25">
      <c r="A52" s="592" t="s">
        <v>102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0">
        <v>4680115885882</v>
      </c>
      <c r="E53" s="591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8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4"/>
      <c r="R53" s="584"/>
      <c r="S53" s="584"/>
      <c r="T53" s="585"/>
      <c r="U53" s="34"/>
      <c r="V53" s="34"/>
      <c r="W53" s="35" t="s">
        <v>69</v>
      </c>
      <c r="X53" s="575">
        <v>75</v>
      </c>
      <c r="Y53" s="576">
        <f t="shared" ref="Y53:Y58" si="6">IFERROR(IF(X53="",0,CEILING((X53/$H53),1)*$H53),"")</f>
        <v>78.399999999999991</v>
      </c>
      <c r="Z53" s="36">
        <f>IFERROR(IF(Y53=0,"",ROUNDUP(Y53/H53,0)*0.01898),"")</f>
        <v>0.13286000000000001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77.912946428571431</v>
      </c>
      <c r="BN53" s="64">
        <f t="shared" ref="BN53:BN58" si="8">IFERROR(Y53*I53/H53,"0")</f>
        <v>81.444999999999993</v>
      </c>
      <c r="BO53" s="64">
        <f t="shared" ref="BO53:BO58" si="9">IFERROR(1/J53*(X53/H53),"0")</f>
        <v>0.10463169642857144</v>
      </c>
      <c r="BP53" s="64">
        <f t="shared" ref="BP53:BP58" si="10">IFERROR(1/J53*(Y53/H53),"0")</f>
        <v>0.109375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0">
        <v>4680115881426</v>
      </c>
      <c r="E54" s="591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6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4"/>
      <c r="R54" s="584"/>
      <c r="S54" s="584"/>
      <c r="T54" s="585"/>
      <c r="U54" s="34"/>
      <c r="V54" s="34"/>
      <c r="W54" s="35" t="s">
        <v>69</v>
      </c>
      <c r="X54" s="575">
        <v>216</v>
      </c>
      <c r="Y54" s="576">
        <f t="shared" si="6"/>
        <v>216</v>
      </c>
      <c r="Z54" s="36">
        <f>IFERROR(IF(Y54=0,"",ROUNDUP(Y54/H54,0)*0.01898),"")</f>
        <v>0.37959999999999999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224.69999999999996</v>
      </c>
      <c r="BN54" s="64">
        <f t="shared" si="8"/>
        <v>224.69999999999996</v>
      </c>
      <c r="BO54" s="64">
        <f t="shared" si="9"/>
        <v>0.3125</v>
      </c>
      <c r="BP54" s="64">
        <f t="shared" si="10"/>
        <v>0.3125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90">
        <v>4680115880283</v>
      </c>
      <c r="E55" s="591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4"/>
      <c r="R55" s="584"/>
      <c r="S55" s="584"/>
      <c r="T55" s="585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0">
        <v>4680115881525</v>
      </c>
      <c r="E56" s="591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4"/>
      <c r="R56" s="584"/>
      <c r="S56" s="584"/>
      <c r="T56" s="585"/>
      <c r="U56" s="34"/>
      <c r="V56" s="34"/>
      <c r="W56" s="35" t="s">
        <v>69</v>
      </c>
      <c r="X56" s="575">
        <v>48</v>
      </c>
      <c r="Y56" s="576">
        <f t="shared" si="6"/>
        <v>48</v>
      </c>
      <c r="Z56" s="36">
        <f>IFERROR(IF(Y56=0,"",ROUNDUP(Y56/H56,0)*0.00902),"")</f>
        <v>0.10824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50.519999999999996</v>
      </c>
      <c r="BN56" s="64">
        <f t="shared" si="8"/>
        <v>50.519999999999996</v>
      </c>
      <c r="BO56" s="64">
        <f t="shared" si="9"/>
        <v>9.0909090909090912E-2</v>
      </c>
      <c r="BP56" s="64">
        <f t="shared" si="10"/>
        <v>9.0909090909090912E-2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90">
        <v>4680115885899</v>
      </c>
      <c r="E57" s="591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6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4"/>
      <c r="R57" s="584"/>
      <c r="S57" s="584"/>
      <c r="T57" s="585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90">
        <v>4680115881419</v>
      </c>
      <c r="E58" s="591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4"/>
      <c r="R58" s="584"/>
      <c r="S58" s="584"/>
      <c r="T58" s="585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606"/>
      <c r="P59" s="596" t="s">
        <v>71</v>
      </c>
      <c r="Q59" s="597"/>
      <c r="R59" s="597"/>
      <c r="S59" s="597"/>
      <c r="T59" s="597"/>
      <c r="U59" s="597"/>
      <c r="V59" s="598"/>
      <c r="W59" s="37" t="s">
        <v>72</v>
      </c>
      <c r="X59" s="577">
        <f>IFERROR(X53/H53,"0")+IFERROR(X54/H54,"0")+IFERROR(X55/H55,"0")+IFERROR(X56/H56,"0")+IFERROR(X57/H57,"0")+IFERROR(X58/H58,"0")</f>
        <v>38.696428571428569</v>
      </c>
      <c r="Y59" s="577">
        <f>IFERROR(Y53/H53,"0")+IFERROR(Y54/H54,"0")+IFERROR(Y55/H55,"0")+IFERROR(Y56/H56,"0")+IFERROR(Y57/H57,"0")+IFERROR(Y58/H58,"0")</f>
        <v>39</v>
      </c>
      <c r="Z59" s="577">
        <f>IFERROR(IF(Z53="",0,Z53),"0")+IFERROR(IF(Z54="",0,Z54),"0")+IFERROR(IF(Z55="",0,Z55),"0")+IFERROR(IF(Z56="",0,Z56),"0")+IFERROR(IF(Z57="",0,Z57),"0")+IFERROR(IF(Z58="",0,Z58),"0")</f>
        <v>0.62070000000000003</v>
      </c>
      <c r="AA59" s="578"/>
      <c r="AB59" s="578"/>
      <c r="AC59" s="578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606"/>
      <c r="P60" s="596" t="s">
        <v>71</v>
      </c>
      <c r="Q60" s="597"/>
      <c r="R60" s="597"/>
      <c r="S60" s="597"/>
      <c r="T60" s="597"/>
      <c r="U60" s="597"/>
      <c r="V60" s="598"/>
      <c r="W60" s="37" t="s">
        <v>69</v>
      </c>
      <c r="X60" s="577">
        <f>IFERROR(SUM(X53:X58),"0")</f>
        <v>339</v>
      </c>
      <c r="Y60" s="577">
        <f>IFERROR(SUM(Y53:Y58),"0")</f>
        <v>342.4</v>
      </c>
      <c r="Z60" s="37"/>
      <c r="AA60" s="578"/>
      <c r="AB60" s="578"/>
      <c r="AC60" s="578"/>
    </row>
    <row r="61" spans="1:68" ht="14.25" hidden="1" customHeight="1" x14ac:dyDescent="0.25">
      <c r="A61" s="592" t="s">
        <v>137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0">
        <v>4680115881440</v>
      </c>
      <c r="E62" s="591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4"/>
      <c r="R62" s="584"/>
      <c r="S62" s="584"/>
      <c r="T62" s="585"/>
      <c r="U62" s="34"/>
      <c r="V62" s="34"/>
      <c r="W62" s="35" t="s">
        <v>69</v>
      </c>
      <c r="X62" s="575">
        <v>355</v>
      </c>
      <c r="Y62" s="576">
        <f>IFERROR(IF(X62="",0,CEILING((X62/$H62),1)*$H62),"")</f>
        <v>356.40000000000003</v>
      </c>
      <c r="Z62" s="36">
        <f>IFERROR(IF(Y62=0,"",ROUNDUP(Y62/H62,0)*0.01898),"")</f>
        <v>0.62634000000000001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369.29861111111109</v>
      </c>
      <c r="BN62" s="64">
        <f>IFERROR(Y62*I62/H62,"0")</f>
        <v>370.755</v>
      </c>
      <c r="BO62" s="64">
        <f>IFERROR(1/J62*(X62/H62),"0")</f>
        <v>0.51359953703703698</v>
      </c>
      <c r="BP62" s="64">
        <f>IFERROR(1/J62*(Y62/H62),"0")</f>
        <v>0.515625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90">
        <v>4680115882751</v>
      </c>
      <c r="E63" s="591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4"/>
      <c r="R63" s="584"/>
      <c r="S63" s="584"/>
      <c r="T63" s="585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90">
        <v>4680115885950</v>
      </c>
      <c r="E64" s="591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6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4"/>
      <c r="R64" s="584"/>
      <c r="S64" s="584"/>
      <c r="T64" s="585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90">
        <v>4680115881433</v>
      </c>
      <c r="E65" s="591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4"/>
      <c r="R65" s="584"/>
      <c r="S65" s="584"/>
      <c r="T65" s="585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606"/>
      <c r="P66" s="596" t="s">
        <v>71</v>
      </c>
      <c r="Q66" s="597"/>
      <c r="R66" s="597"/>
      <c r="S66" s="597"/>
      <c r="T66" s="597"/>
      <c r="U66" s="597"/>
      <c r="V66" s="598"/>
      <c r="W66" s="37" t="s">
        <v>72</v>
      </c>
      <c r="X66" s="577">
        <f>IFERROR(X62/H62,"0")+IFERROR(X63/H63,"0")+IFERROR(X64/H64,"0")+IFERROR(X65/H65,"0")</f>
        <v>32.870370370370367</v>
      </c>
      <c r="Y66" s="577">
        <f>IFERROR(Y62/H62,"0")+IFERROR(Y63/H63,"0")+IFERROR(Y64/H64,"0")+IFERROR(Y65/H65,"0")</f>
        <v>33</v>
      </c>
      <c r="Z66" s="577">
        <f>IFERROR(IF(Z62="",0,Z62),"0")+IFERROR(IF(Z63="",0,Z63),"0")+IFERROR(IF(Z64="",0,Z64),"0")+IFERROR(IF(Z65="",0,Z65),"0")</f>
        <v>0.62634000000000001</v>
      </c>
      <c r="AA66" s="578"/>
      <c r="AB66" s="578"/>
      <c r="AC66" s="578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606"/>
      <c r="P67" s="596" t="s">
        <v>71</v>
      </c>
      <c r="Q67" s="597"/>
      <c r="R67" s="597"/>
      <c r="S67" s="597"/>
      <c r="T67" s="597"/>
      <c r="U67" s="597"/>
      <c r="V67" s="598"/>
      <c r="W67" s="37" t="s">
        <v>69</v>
      </c>
      <c r="X67" s="577">
        <f>IFERROR(SUM(X62:X65),"0")</f>
        <v>355</v>
      </c>
      <c r="Y67" s="577">
        <f>IFERROR(SUM(Y62:Y65),"0")</f>
        <v>356.40000000000003</v>
      </c>
      <c r="Z67" s="37"/>
      <c r="AA67" s="578"/>
      <c r="AB67" s="578"/>
      <c r="AC67" s="578"/>
    </row>
    <row r="68" spans="1:68" ht="14.25" hidden="1" customHeight="1" x14ac:dyDescent="0.25">
      <c r="A68" s="592" t="s">
        <v>63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90">
        <v>4680115885073</v>
      </c>
      <c r="E69" s="591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4"/>
      <c r="R69" s="584"/>
      <c r="S69" s="584"/>
      <c r="T69" s="585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90">
        <v>4680115885059</v>
      </c>
      <c r="E70" s="591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4"/>
      <c r="R70" s="584"/>
      <c r="S70" s="584"/>
      <c r="T70" s="585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90">
        <v>4680115885097</v>
      </c>
      <c r="E71" s="591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5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4"/>
      <c r="R71" s="584"/>
      <c r="S71" s="584"/>
      <c r="T71" s="585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606"/>
      <c r="P72" s="596" t="s">
        <v>71</v>
      </c>
      <c r="Q72" s="597"/>
      <c r="R72" s="597"/>
      <c r="S72" s="597"/>
      <c r="T72" s="597"/>
      <c r="U72" s="597"/>
      <c r="V72" s="598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606"/>
      <c r="P73" s="596" t="s">
        <v>71</v>
      </c>
      <c r="Q73" s="597"/>
      <c r="R73" s="597"/>
      <c r="S73" s="597"/>
      <c r="T73" s="597"/>
      <c r="U73" s="597"/>
      <c r="V73" s="598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2" t="s">
        <v>73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90">
        <v>4680115881891</v>
      </c>
      <c r="E75" s="591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6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4"/>
      <c r="R75" s="584"/>
      <c r="S75" s="584"/>
      <c r="T75" s="585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90">
        <v>4680115885769</v>
      </c>
      <c r="E76" s="591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4"/>
      <c r="R76" s="584"/>
      <c r="S76" s="584"/>
      <c r="T76" s="585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90">
        <v>4680115884410</v>
      </c>
      <c r="E77" s="591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4"/>
      <c r="R77" s="584"/>
      <c r="S77" s="584"/>
      <c r="T77" s="585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90">
        <v>4680115884311</v>
      </c>
      <c r="E78" s="591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8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4"/>
      <c r="R78" s="584"/>
      <c r="S78" s="584"/>
      <c r="T78" s="585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90">
        <v>4680115885929</v>
      </c>
      <c r="E79" s="591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9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4"/>
      <c r="R79" s="584"/>
      <c r="S79" s="584"/>
      <c r="T79" s="585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90">
        <v>4680115884403</v>
      </c>
      <c r="E80" s="591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4"/>
      <c r="R80" s="584"/>
      <c r="S80" s="584"/>
      <c r="T80" s="585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606"/>
      <c r="P81" s="596" t="s">
        <v>71</v>
      </c>
      <c r="Q81" s="597"/>
      <c r="R81" s="597"/>
      <c r="S81" s="597"/>
      <c r="T81" s="597"/>
      <c r="U81" s="597"/>
      <c r="V81" s="598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606"/>
      <c r="P82" s="596" t="s">
        <v>71</v>
      </c>
      <c r="Q82" s="597"/>
      <c r="R82" s="597"/>
      <c r="S82" s="597"/>
      <c r="T82" s="597"/>
      <c r="U82" s="597"/>
      <c r="V82" s="598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2" t="s">
        <v>172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90">
        <v>4680115881532</v>
      </c>
      <c r="E84" s="591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7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4"/>
      <c r="R84" s="584"/>
      <c r="S84" s="584"/>
      <c r="T84" s="585"/>
      <c r="U84" s="34"/>
      <c r="V84" s="34"/>
      <c r="W84" s="35" t="s">
        <v>69</v>
      </c>
      <c r="X84" s="575">
        <v>50</v>
      </c>
      <c r="Y84" s="576">
        <f>IFERROR(IF(X84="",0,CEILING((X84/$H84),1)*$H84),"")</f>
        <v>54.6</v>
      </c>
      <c r="Z84" s="36">
        <f>IFERROR(IF(Y84=0,"",ROUNDUP(Y84/H84,0)*0.01898),"")</f>
        <v>0.13286000000000001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52.78846153846154</v>
      </c>
      <c r="BN84" s="64">
        <f>IFERROR(Y84*I84/H84,"0")</f>
        <v>57.644999999999996</v>
      </c>
      <c r="BO84" s="64">
        <f>IFERROR(1/J84*(X84/H84),"0")</f>
        <v>0.10016025641025642</v>
      </c>
      <c r="BP84" s="64">
        <f>IFERROR(1/J84*(Y84/H84),"0")</f>
        <v>0.109375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90">
        <v>4680115881464</v>
      </c>
      <c r="E85" s="591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6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4"/>
      <c r="R85" s="584"/>
      <c r="S85" s="584"/>
      <c r="T85" s="585"/>
      <c r="U85" s="34"/>
      <c r="V85" s="34"/>
      <c r="W85" s="35" t="s">
        <v>69</v>
      </c>
      <c r="X85" s="575">
        <v>26</v>
      </c>
      <c r="Y85" s="576">
        <f>IFERROR(IF(X85="",0,CEILING((X85/$H85),1)*$H85),"")</f>
        <v>26.4</v>
      </c>
      <c r="Z85" s="36">
        <f>IFERROR(IF(Y85=0,"",ROUNDUP(Y85/H85,0)*0.00902),"")</f>
        <v>9.9220000000000003E-2</v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28.275000000000002</v>
      </c>
      <c r="BN85" s="64">
        <f>IFERROR(Y85*I85/H85,"0")</f>
        <v>28.71</v>
      </c>
      <c r="BO85" s="64">
        <f>IFERROR(1/J85*(X85/H85),"0")</f>
        <v>8.2070707070707072E-2</v>
      </c>
      <c r="BP85" s="64">
        <f>IFERROR(1/J85*(Y85/H85),"0")</f>
        <v>8.3333333333333343E-2</v>
      </c>
    </row>
    <row r="86" spans="1:68" x14ac:dyDescent="0.2">
      <c r="A86" s="60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606"/>
      <c r="P86" s="596" t="s">
        <v>71</v>
      </c>
      <c r="Q86" s="597"/>
      <c r="R86" s="597"/>
      <c r="S86" s="597"/>
      <c r="T86" s="597"/>
      <c r="U86" s="597"/>
      <c r="V86" s="598"/>
      <c r="W86" s="37" t="s">
        <v>72</v>
      </c>
      <c r="X86" s="577">
        <f>IFERROR(X84/H84,"0")+IFERROR(X85/H85,"0")</f>
        <v>17.243589743589745</v>
      </c>
      <c r="Y86" s="577">
        <f>IFERROR(Y84/H84,"0")+IFERROR(Y85/H85,"0")</f>
        <v>18</v>
      </c>
      <c r="Z86" s="577">
        <f>IFERROR(IF(Z84="",0,Z84),"0")+IFERROR(IF(Z85="",0,Z85),"0")</f>
        <v>0.23208000000000001</v>
      </c>
      <c r="AA86" s="578"/>
      <c r="AB86" s="578"/>
      <c r="AC86" s="578"/>
    </row>
    <row r="87" spans="1:68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606"/>
      <c r="P87" s="596" t="s">
        <v>71</v>
      </c>
      <c r="Q87" s="597"/>
      <c r="R87" s="597"/>
      <c r="S87" s="597"/>
      <c r="T87" s="597"/>
      <c r="U87" s="597"/>
      <c r="V87" s="598"/>
      <c r="W87" s="37" t="s">
        <v>69</v>
      </c>
      <c r="X87" s="577">
        <f>IFERROR(SUM(X84:X85),"0")</f>
        <v>76</v>
      </c>
      <c r="Y87" s="577">
        <f>IFERROR(SUM(Y84:Y85),"0")</f>
        <v>81</v>
      </c>
      <c r="Z87" s="37"/>
      <c r="AA87" s="578"/>
      <c r="AB87" s="578"/>
      <c r="AC87" s="578"/>
    </row>
    <row r="88" spans="1:68" ht="16.5" hidden="1" customHeight="1" x14ac:dyDescent="0.25">
      <c r="A88" s="581" t="s">
        <v>179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0"/>
      <c r="AB88" s="570"/>
      <c r="AC88" s="570"/>
    </row>
    <row r="89" spans="1:68" ht="14.25" hidden="1" customHeight="1" x14ac:dyDescent="0.25">
      <c r="A89" s="592" t="s">
        <v>102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0">
        <v>4680115881327</v>
      </c>
      <c r="E90" s="591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4"/>
      <c r="R90" s="584"/>
      <c r="S90" s="584"/>
      <c r="T90" s="585"/>
      <c r="U90" s="34"/>
      <c r="V90" s="34"/>
      <c r="W90" s="35" t="s">
        <v>69</v>
      </c>
      <c r="X90" s="575">
        <v>328</v>
      </c>
      <c r="Y90" s="576">
        <f>IFERROR(IF(X90="",0,CEILING((X90/$H90),1)*$H90),"")</f>
        <v>334.8</v>
      </c>
      <c r="Z90" s="36">
        <f>IFERROR(IF(Y90=0,"",ROUNDUP(Y90/H90,0)*0.01898),"")</f>
        <v>0.58838000000000001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341.21111111111111</v>
      </c>
      <c r="BN90" s="64">
        <f>IFERROR(Y90*I90/H90,"0")</f>
        <v>348.28499999999997</v>
      </c>
      <c r="BO90" s="64">
        <f>IFERROR(1/J90*(X90/H90),"0")</f>
        <v>0.47453703703703698</v>
      </c>
      <c r="BP90" s="64">
        <f>IFERROR(1/J90*(Y90/H90),"0")</f>
        <v>0.484375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90">
        <v>4680115881518</v>
      </c>
      <c r="E91" s="591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4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4"/>
      <c r="R91" s="584"/>
      <c r="S91" s="584"/>
      <c r="T91" s="585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90">
        <v>4680115881303</v>
      </c>
      <c r="E92" s="591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87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4"/>
      <c r="R92" s="584"/>
      <c r="S92" s="584"/>
      <c r="T92" s="585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606"/>
      <c r="P93" s="596" t="s">
        <v>71</v>
      </c>
      <c r="Q93" s="597"/>
      <c r="R93" s="597"/>
      <c r="S93" s="597"/>
      <c r="T93" s="597"/>
      <c r="U93" s="597"/>
      <c r="V93" s="598"/>
      <c r="W93" s="37" t="s">
        <v>72</v>
      </c>
      <c r="X93" s="577">
        <f>IFERROR(X90/H90,"0")+IFERROR(X91/H91,"0")+IFERROR(X92/H92,"0")</f>
        <v>30.370370370370367</v>
      </c>
      <c r="Y93" s="577">
        <f>IFERROR(Y90/H90,"0")+IFERROR(Y91/H91,"0")+IFERROR(Y92/H92,"0")</f>
        <v>31</v>
      </c>
      <c r="Z93" s="577">
        <f>IFERROR(IF(Z90="",0,Z90),"0")+IFERROR(IF(Z91="",0,Z91),"0")+IFERROR(IF(Z92="",0,Z92),"0")</f>
        <v>0.58838000000000001</v>
      </c>
      <c r="AA93" s="578"/>
      <c r="AB93" s="578"/>
      <c r="AC93" s="578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606"/>
      <c r="P94" s="596" t="s">
        <v>71</v>
      </c>
      <c r="Q94" s="597"/>
      <c r="R94" s="597"/>
      <c r="S94" s="597"/>
      <c r="T94" s="597"/>
      <c r="U94" s="597"/>
      <c r="V94" s="598"/>
      <c r="W94" s="37" t="s">
        <v>69</v>
      </c>
      <c r="X94" s="577">
        <f>IFERROR(SUM(X90:X92),"0")</f>
        <v>328</v>
      </c>
      <c r="Y94" s="577">
        <f>IFERROR(SUM(Y90:Y92),"0")</f>
        <v>334.8</v>
      </c>
      <c r="Z94" s="37"/>
      <c r="AA94" s="578"/>
      <c r="AB94" s="578"/>
      <c r="AC94" s="578"/>
    </row>
    <row r="95" spans="1:68" ht="14.25" hidden="1" customHeight="1" x14ac:dyDescent="0.25">
      <c r="A95" s="592" t="s">
        <v>73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0">
        <v>4607091386967</v>
      </c>
      <c r="E96" s="591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53" t="s">
        <v>189</v>
      </c>
      <c r="Q96" s="584"/>
      <c r="R96" s="584"/>
      <c r="S96" s="584"/>
      <c r="T96" s="585"/>
      <c r="U96" s="34"/>
      <c r="V96" s="34"/>
      <c r="W96" s="35" t="s">
        <v>69</v>
      </c>
      <c r="X96" s="575">
        <v>150</v>
      </c>
      <c r="Y96" s="576">
        <f t="shared" ref="Y96:Y101" si="16">IFERROR(IF(X96="",0,CEILING((X96/$H96),1)*$H96),"")</f>
        <v>153.9</v>
      </c>
      <c r="Z96" s="36">
        <f>IFERROR(IF(Y96=0,"",ROUNDUP(Y96/H96,0)*0.01898),"")</f>
        <v>0.36062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159.61111111111111</v>
      </c>
      <c r="BN96" s="64">
        <f t="shared" ref="BN96:BN101" si="18">IFERROR(Y96*I96/H96,"0")</f>
        <v>163.761</v>
      </c>
      <c r="BO96" s="64">
        <f t="shared" ref="BO96:BO101" si="19">IFERROR(1/J96*(X96/H96),"0")</f>
        <v>0.28935185185185186</v>
      </c>
      <c r="BP96" s="64">
        <f t="shared" ref="BP96:BP101" si="20">IFERROR(1/J96*(Y96/H96),"0")</f>
        <v>0.296875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90">
        <v>4607091386967</v>
      </c>
      <c r="E97" s="591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4"/>
      <c r="R97" s="584"/>
      <c r="S97" s="584"/>
      <c r="T97" s="585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90">
        <v>4680115884953</v>
      </c>
      <c r="E98" s="591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4"/>
      <c r="R98" s="584"/>
      <c r="S98" s="584"/>
      <c r="T98" s="585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90">
        <v>4607091385731</v>
      </c>
      <c r="E99" s="591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9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4"/>
      <c r="R99" s="584"/>
      <c r="S99" s="584"/>
      <c r="T99" s="585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90">
        <v>4607091385731</v>
      </c>
      <c r="E100" s="591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4"/>
      <c r="R100" s="584"/>
      <c r="S100" s="584"/>
      <c r="T100" s="585"/>
      <c r="U100" s="34"/>
      <c r="V100" s="34"/>
      <c r="W100" s="35" t="s">
        <v>69</v>
      </c>
      <c r="X100" s="575">
        <v>106</v>
      </c>
      <c r="Y100" s="576">
        <f t="shared" si="16"/>
        <v>108</v>
      </c>
      <c r="Z100" s="36">
        <f>IFERROR(IF(Y100=0,"",ROUNDUP(Y100/H100,0)*0.00651),"")</f>
        <v>0.26040000000000002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115.89333333333332</v>
      </c>
      <c r="BN100" s="64">
        <f t="shared" si="18"/>
        <v>118.07999999999998</v>
      </c>
      <c r="BO100" s="64">
        <f t="shared" si="19"/>
        <v>0.21571021571021573</v>
      </c>
      <c r="BP100" s="64">
        <f t="shared" si="20"/>
        <v>0.2197802197802198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90">
        <v>4680115880894</v>
      </c>
      <c r="E101" s="591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6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4"/>
      <c r="R101" s="584"/>
      <c r="S101" s="584"/>
      <c r="T101" s="585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605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606"/>
      <c r="P102" s="596" t="s">
        <v>71</v>
      </c>
      <c r="Q102" s="597"/>
      <c r="R102" s="597"/>
      <c r="S102" s="597"/>
      <c r="T102" s="597"/>
      <c r="U102" s="597"/>
      <c r="V102" s="598"/>
      <c r="W102" s="37" t="s">
        <v>72</v>
      </c>
      <c r="X102" s="577">
        <f>IFERROR(X96/H96,"0")+IFERROR(X97/H97,"0")+IFERROR(X98/H98,"0")+IFERROR(X99/H99,"0")+IFERROR(X100/H100,"0")+IFERROR(X101/H101,"0")</f>
        <v>57.777777777777779</v>
      </c>
      <c r="Y102" s="577">
        <f>IFERROR(Y96/H96,"0")+IFERROR(Y97/H97,"0")+IFERROR(Y98/H98,"0")+IFERROR(Y99/H99,"0")+IFERROR(Y100/H100,"0")+IFERROR(Y101/H101,"0")</f>
        <v>59</v>
      </c>
      <c r="Z102" s="577">
        <f>IFERROR(IF(Z96="",0,Z96),"0")+IFERROR(IF(Z97="",0,Z97),"0")+IFERROR(IF(Z98="",0,Z98),"0")+IFERROR(IF(Z99="",0,Z99),"0")+IFERROR(IF(Z100="",0,Z100),"0")+IFERROR(IF(Z101="",0,Z101),"0")</f>
        <v>0.62102000000000002</v>
      </c>
      <c r="AA102" s="578"/>
      <c r="AB102" s="578"/>
      <c r="AC102" s="578"/>
    </row>
    <row r="103" spans="1:68" x14ac:dyDescent="0.2">
      <c r="A103" s="582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606"/>
      <c r="P103" s="596" t="s">
        <v>71</v>
      </c>
      <c r="Q103" s="597"/>
      <c r="R103" s="597"/>
      <c r="S103" s="597"/>
      <c r="T103" s="597"/>
      <c r="U103" s="597"/>
      <c r="V103" s="598"/>
      <c r="W103" s="37" t="s">
        <v>69</v>
      </c>
      <c r="X103" s="577">
        <f>IFERROR(SUM(X96:X101),"0")</f>
        <v>256</v>
      </c>
      <c r="Y103" s="577">
        <f>IFERROR(SUM(Y96:Y101),"0")</f>
        <v>261.89999999999998</v>
      </c>
      <c r="Z103" s="37"/>
      <c r="AA103" s="578"/>
      <c r="AB103" s="578"/>
      <c r="AC103" s="578"/>
    </row>
    <row r="104" spans="1:68" ht="16.5" hidden="1" customHeight="1" x14ac:dyDescent="0.25">
      <c r="A104" s="581" t="s">
        <v>202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70"/>
      <c r="AB104" s="570"/>
      <c r="AC104" s="570"/>
    </row>
    <row r="105" spans="1:68" ht="14.25" hidden="1" customHeight="1" x14ac:dyDescent="0.25">
      <c r="A105" s="592" t="s">
        <v>102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90">
        <v>4680115882133</v>
      </c>
      <c r="E106" s="591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6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4"/>
      <c r="R106" s="584"/>
      <c r="S106" s="584"/>
      <c r="T106" s="585"/>
      <c r="U106" s="34"/>
      <c r="V106" s="34"/>
      <c r="W106" s="35" t="s">
        <v>69</v>
      </c>
      <c r="X106" s="575">
        <v>509</v>
      </c>
      <c r="Y106" s="576">
        <f>IFERROR(IF(X106="",0,CEILING((X106/$H106),1)*$H106),"")</f>
        <v>518.40000000000009</v>
      </c>
      <c r="Z106" s="36">
        <f>IFERROR(IF(Y106=0,"",ROUNDUP(Y106/H106,0)*0.01898),"")</f>
        <v>0.91104000000000007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529.50138888888887</v>
      </c>
      <c r="BN106" s="64">
        <f>IFERROR(Y106*I106/H106,"0")</f>
        <v>539.28000000000009</v>
      </c>
      <c r="BO106" s="64">
        <f>IFERROR(1/J106*(X106/H106),"0")</f>
        <v>0.73640046296296291</v>
      </c>
      <c r="BP106" s="64">
        <f>IFERROR(1/J106*(Y106/H106),"0")</f>
        <v>0.75000000000000011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90">
        <v>4680115880269</v>
      </c>
      <c r="E107" s="591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4"/>
      <c r="R107" s="584"/>
      <c r="S107" s="584"/>
      <c r="T107" s="585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90">
        <v>4680115880429</v>
      </c>
      <c r="E108" s="591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4"/>
      <c r="R108" s="584"/>
      <c r="S108" s="584"/>
      <c r="T108" s="585"/>
      <c r="U108" s="34"/>
      <c r="V108" s="34"/>
      <c r="W108" s="35" t="s">
        <v>69</v>
      </c>
      <c r="X108" s="575">
        <v>14</v>
      </c>
      <c r="Y108" s="576">
        <f>IFERROR(IF(X108="",0,CEILING((X108/$H108),1)*$H108),"")</f>
        <v>18</v>
      </c>
      <c r="Z108" s="36">
        <f>IFERROR(IF(Y108=0,"",ROUNDUP(Y108/H108,0)*0.00902),"")</f>
        <v>3.6080000000000001E-2</v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14.653333333333332</v>
      </c>
      <c r="BN108" s="64">
        <f>IFERROR(Y108*I108/H108,"0")</f>
        <v>18.84</v>
      </c>
      <c r="BO108" s="64">
        <f>IFERROR(1/J108*(X108/H108),"0")</f>
        <v>2.3569023569023569E-2</v>
      </c>
      <c r="BP108" s="64">
        <f>IFERROR(1/J108*(Y108/H108),"0")</f>
        <v>3.0303030303030304E-2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90">
        <v>4680115881457</v>
      </c>
      <c r="E109" s="591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7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4"/>
      <c r="R109" s="584"/>
      <c r="S109" s="584"/>
      <c r="T109" s="585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05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606"/>
      <c r="P110" s="596" t="s">
        <v>71</v>
      </c>
      <c r="Q110" s="597"/>
      <c r="R110" s="597"/>
      <c r="S110" s="597"/>
      <c r="T110" s="597"/>
      <c r="U110" s="597"/>
      <c r="V110" s="598"/>
      <c r="W110" s="37" t="s">
        <v>72</v>
      </c>
      <c r="X110" s="577">
        <f>IFERROR(X106/H106,"0")+IFERROR(X107/H107,"0")+IFERROR(X108/H108,"0")+IFERROR(X109/H109,"0")</f>
        <v>50.24074074074074</v>
      </c>
      <c r="Y110" s="577">
        <f>IFERROR(Y106/H106,"0")+IFERROR(Y107/H107,"0")+IFERROR(Y108/H108,"0")+IFERROR(Y109/H109,"0")</f>
        <v>52.000000000000007</v>
      </c>
      <c r="Z110" s="577">
        <f>IFERROR(IF(Z106="",0,Z106),"0")+IFERROR(IF(Z107="",0,Z107),"0")+IFERROR(IF(Z108="",0,Z108),"0")+IFERROR(IF(Z109="",0,Z109),"0")</f>
        <v>0.94712000000000007</v>
      </c>
      <c r="AA110" s="578"/>
      <c r="AB110" s="578"/>
      <c r="AC110" s="578"/>
    </row>
    <row r="111" spans="1:68" x14ac:dyDescent="0.2">
      <c r="A111" s="582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606"/>
      <c r="P111" s="596" t="s">
        <v>71</v>
      </c>
      <c r="Q111" s="597"/>
      <c r="R111" s="597"/>
      <c r="S111" s="597"/>
      <c r="T111" s="597"/>
      <c r="U111" s="597"/>
      <c r="V111" s="598"/>
      <c r="W111" s="37" t="s">
        <v>69</v>
      </c>
      <c r="X111" s="577">
        <f>IFERROR(SUM(X106:X109),"0")</f>
        <v>523</v>
      </c>
      <c r="Y111" s="577">
        <f>IFERROR(SUM(Y106:Y109),"0")</f>
        <v>536.40000000000009</v>
      </c>
      <c r="Z111" s="37"/>
      <c r="AA111" s="578"/>
      <c r="AB111" s="578"/>
      <c r="AC111" s="578"/>
    </row>
    <row r="112" spans="1:68" ht="14.25" hidden="1" customHeight="1" x14ac:dyDescent="0.25">
      <c r="A112" s="592" t="s">
        <v>137</v>
      </c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71"/>
      <c r="AB112" s="571"/>
      <c r="AC112" s="571"/>
    </row>
    <row r="113" spans="1:68" ht="16.5" hidden="1" customHeight="1" x14ac:dyDescent="0.25">
      <c r="A113" s="54" t="s">
        <v>212</v>
      </c>
      <c r="B113" s="54" t="s">
        <v>213</v>
      </c>
      <c r="C113" s="31">
        <v>4301020345</v>
      </c>
      <c r="D113" s="590">
        <v>4680115881488</v>
      </c>
      <c r="E113" s="591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8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4"/>
      <c r="R113" s="584"/>
      <c r="S113" s="584"/>
      <c r="T113" s="585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90">
        <v>4680115882775</v>
      </c>
      <c r="E114" s="591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4"/>
      <c r="R114" s="584"/>
      <c r="S114" s="584"/>
      <c r="T114" s="585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90">
        <v>4680115880658</v>
      </c>
      <c r="E115" s="591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4"/>
      <c r="R115" s="584"/>
      <c r="S115" s="584"/>
      <c r="T115" s="585"/>
      <c r="U115" s="34"/>
      <c r="V115" s="34"/>
      <c r="W115" s="35" t="s">
        <v>69</v>
      </c>
      <c r="X115" s="575">
        <v>80</v>
      </c>
      <c r="Y115" s="576">
        <f>IFERROR(IF(X115="",0,CEILING((X115/$H115),1)*$H115),"")</f>
        <v>81.599999999999994</v>
      </c>
      <c r="Z115" s="36">
        <f>IFERROR(IF(Y115=0,"",ROUNDUP(Y115/H115,0)*0.00651),"")</f>
        <v>0.22134000000000001</v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86</v>
      </c>
      <c r="BN115" s="64">
        <f>IFERROR(Y115*I115/H115,"0")</f>
        <v>87.72</v>
      </c>
      <c r="BO115" s="64">
        <f>IFERROR(1/J115*(X115/H115),"0")</f>
        <v>0.18315018315018317</v>
      </c>
      <c r="BP115" s="64">
        <f>IFERROR(1/J115*(Y115/H115),"0")</f>
        <v>0.18681318681318682</v>
      </c>
    </row>
    <row r="116" spans="1:68" x14ac:dyDescent="0.2">
      <c r="A116" s="605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606"/>
      <c r="P116" s="596" t="s">
        <v>71</v>
      </c>
      <c r="Q116" s="597"/>
      <c r="R116" s="597"/>
      <c r="S116" s="597"/>
      <c r="T116" s="597"/>
      <c r="U116" s="597"/>
      <c r="V116" s="598"/>
      <c r="W116" s="37" t="s">
        <v>72</v>
      </c>
      <c r="X116" s="577">
        <f>IFERROR(X113/H113,"0")+IFERROR(X114/H114,"0")+IFERROR(X115/H115,"0")</f>
        <v>33.333333333333336</v>
      </c>
      <c r="Y116" s="577">
        <f>IFERROR(Y113/H113,"0")+IFERROR(Y114/H114,"0")+IFERROR(Y115/H115,"0")</f>
        <v>34</v>
      </c>
      <c r="Z116" s="577">
        <f>IFERROR(IF(Z113="",0,Z113),"0")+IFERROR(IF(Z114="",0,Z114),"0")+IFERROR(IF(Z115="",0,Z115),"0")</f>
        <v>0.22134000000000001</v>
      </c>
      <c r="AA116" s="578"/>
      <c r="AB116" s="578"/>
      <c r="AC116" s="578"/>
    </row>
    <row r="117" spans="1:68" x14ac:dyDescent="0.2">
      <c r="A117" s="582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606"/>
      <c r="P117" s="596" t="s">
        <v>71</v>
      </c>
      <c r="Q117" s="597"/>
      <c r="R117" s="597"/>
      <c r="S117" s="597"/>
      <c r="T117" s="597"/>
      <c r="U117" s="597"/>
      <c r="V117" s="598"/>
      <c r="W117" s="37" t="s">
        <v>69</v>
      </c>
      <c r="X117" s="577">
        <f>IFERROR(SUM(X113:X115),"0")</f>
        <v>80</v>
      </c>
      <c r="Y117" s="577">
        <f>IFERROR(SUM(Y113:Y115),"0")</f>
        <v>81.599999999999994</v>
      </c>
      <c r="Z117" s="37"/>
      <c r="AA117" s="578"/>
      <c r="AB117" s="578"/>
      <c r="AC117" s="578"/>
    </row>
    <row r="118" spans="1:68" ht="14.25" hidden="1" customHeight="1" x14ac:dyDescent="0.25">
      <c r="A118" s="592" t="s">
        <v>73</v>
      </c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2"/>
      <c r="P118" s="582"/>
      <c r="Q118" s="582"/>
      <c r="R118" s="582"/>
      <c r="S118" s="582"/>
      <c r="T118" s="582"/>
      <c r="U118" s="582"/>
      <c r="V118" s="582"/>
      <c r="W118" s="582"/>
      <c r="X118" s="582"/>
      <c r="Y118" s="582"/>
      <c r="Z118" s="582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90">
        <v>4607091385168</v>
      </c>
      <c r="E119" s="591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4"/>
      <c r="R119" s="584"/>
      <c r="S119" s="584"/>
      <c r="T119" s="585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90">
        <v>4607091385168</v>
      </c>
      <c r="E120" s="591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86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4"/>
      <c r="R120" s="584"/>
      <c r="S120" s="584"/>
      <c r="T120" s="585"/>
      <c r="U120" s="34"/>
      <c r="V120" s="34"/>
      <c r="W120" s="35" t="s">
        <v>69</v>
      </c>
      <c r="X120" s="575">
        <v>307</v>
      </c>
      <c r="Y120" s="576">
        <f>IFERROR(IF(X120="",0,CEILING((X120/$H120),1)*$H120),"")</f>
        <v>307.8</v>
      </c>
      <c r="Z120" s="36">
        <f>IFERROR(IF(Y120=0,"",ROUNDUP(Y120/H120,0)*0.01898),"")</f>
        <v>0.72123999999999999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326.44333333333333</v>
      </c>
      <c r="BN120" s="64">
        <f>IFERROR(Y120*I120/H120,"0")</f>
        <v>327.29400000000004</v>
      </c>
      <c r="BO120" s="64">
        <f>IFERROR(1/J120*(X120/H120),"0")</f>
        <v>0.59220679012345678</v>
      </c>
      <c r="BP120" s="64">
        <f>IFERROR(1/J120*(Y120/H120),"0")</f>
        <v>0.59375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90">
        <v>4607091383256</v>
      </c>
      <c r="E121" s="591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4"/>
      <c r="R121" s="584"/>
      <c r="S121" s="584"/>
      <c r="T121" s="585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90">
        <v>4607091385748</v>
      </c>
      <c r="E122" s="591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91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4"/>
      <c r="R122" s="584"/>
      <c r="S122" s="584"/>
      <c r="T122" s="585"/>
      <c r="U122" s="34"/>
      <c r="V122" s="34"/>
      <c r="W122" s="35" t="s">
        <v>69</v>
      </c>
      <c r="X122" s="575">
        <v>187</v>
      </c>
      <c r="Y122" s="576">
        <f>IFERROR(IF(X122="",0,CEILING((X122/$H122),1)*$H122),"")</f>
        <v>189</v>
      </c>
      <c r="Z122" s="36">
        <f>IFERROR(IF(Y122=0,"",ROUNDUP(Y122/H122,0)*0.00651),"")</f>
        <v>0.45569999999999999</v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204.45333333333332</v>
      </c>
      <c r="BN122" s="64">
        <f>IFERROR(Y122*I122/H122,"0")</f>
        <v>206.64</v>
      </c>
      <c r="BO122" s="64">
        <f>IFERROR(1/J122*(X122/H122),"0")</f>
        <v>0.38054538054538056</v>
      </c>
      <c r="BP122" s="64">
        <f>IFERROR(1/J122*(Y122/H122),"0")</f>
        <v>0.38461538461538464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90">
        <v>4680115884533</v>
      </c>
      <c r="E123" s="591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6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4"/>
      <c r="R123" s="584"/>
      <c r="S123" s="584"/>
      <c r="T123" s="585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605"/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606"/>
      <c r="P124" s="596" t="s">
        <v>71</v>
      </c>
      <c r="Q124" s="597"/>
      <c r="R124" s="597"/>
      <c r="S124" s="597"/>
      <c r="T124" s="597"/>
      <c r="U124" s="597"/>
      <c r="V124" s="598"/>
      <c r="W124" s="37" t="s">
        <v>72</v>
      </c>
      <c r="X124" s="577">
        <f>IFERROR(X119/H119,"0")+IFERROR(X120/H120,"0")+IFERROR(X121/H121,"0")+IFERROR(X122/H122,"0")+IFERROR(X123/H123,"0")</f>
        <v>107.16049382716048</v>
      </c>
      <c r="Y124" s="577">
        <f>IFERROR(Y119/H119,"0")+IFERROR(Y120/H120,"0")+IFERROR(Y121/H121,"0")+IFERROR(Y122/H122,"0")+IFERROR(Y123/H123,"0")</f>
        <v>108</v>
      </c>
      <c r="Z124" s="577">
        <f>IFERROR(IF(Z119="",0,Z119),"0")+IFERROR(IF(Z120="",0,Z120),"0")+IFERROR(IF(Z121="",0,Z121),"0")+IFERROR(IF(Z122="",0,Z122),"0")+IFERROR(IF(Z123="",0,Z123),"0")</f>
        <v>1.1769400000000001</v>
      </c>
      <c r="AA124" s="578"/>
      <c r="AB124" s="578"/>
      <c r="AC124" s="578"/>
    </row>
    <row r="125" spans="1:68" x14ac:dyDescent="0.2">
      <c r="A125" s="582"/>
      <c r="B125" s="582"/>
      <c r="C125" s="582"/>
      <c r="D125" s="582"/>
      <c r="E125" s="582"/>
      <c r="F125" s="582"/>
      <c r="G125" s="582"/>
      <c r="H125" s="582"/>
      <c r="I125" s="582"/>
      <c r="J125" s="582"/>
      <c r="K125" s="582"/>
      <c r="L125" s="582"/>
      <c r="M125" s="582"/>
      <c r="N125" s="582"/>
      <c r="O125" s="606"/>
      <c r="P125" s="596" t="s">
        <v>71</v>
      </c>
      <c r="Q125" s="597"/>
      <c r="R125" s="597"/>
      <c r="S125" s="597"/>
      <c r="T125" s="597"/>
      <c r="U125" s="597"/>
      <c r="V125" s="598"/>
      <c r="W125" s="37" t="s">
        <v>69</v>
      </c>
      <c r="X125" s="577">
        <f>IFERROR(SUM(X119:X123),"0")</f>
        <v>494</v>
      </c>
      <c r="Y125" s="577">
        <f>IFERROR(SUM(Y119:Y123),"0")</f>
        <v>496.8</v>
      </c>
      <c r="Z125" s="37"/>
      <c r="AA125" s="578"/>
      <c r="AB125" s="578"/>
      <c r="AC125" s="578"/>
    </row>
    <row r="126" spans="1:68" ht="14.25" hidden="1" customHeight="1" x14ac:dyDescent="0.25">
      <c r="A126" s="592" t="s">
        <v>172</v>
      </c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2"/>
      <c r="P126" s="582"/>
      <c r="Q126" s="582"/>
      <c r="R126" s="582"/>
      <c r="S126" s="582"/>
      <c r="T126" s="582"/>
      <c r="U126" s="582"/>
      <c r="V126" s="582"/>
      <c r="W126" s="582"/>
      <c r="X126" s="582"/>
      <c r="Y126" s="582"/>
      <c r="Z126" s="582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90">
        <v>4680115882652</v>
      </c>
      <c r="E127" s="591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4"/>
      <c r="R127" s="584"/>
      <c r="S127" s="584"/>
      <c r="T127" s="585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90">
        <v>4680115880238</v>
      </c>
      <c r="E128" s="591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6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4"/>
      <c r="R128" s="584"/>
      <c r="S128" s="584"/>
      <c r="T128" s="585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05"/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606"/>
      <c r="P129" s="596" t="s">
        <v>71</v>
      </c>
      <c r="Q129" s="597"/>
      <c r="R129" s="597"/>
      <c r="S129" s="597"/>
      <c r="T129" s="597"/>
      <c r="U129" s="597"/>
      <c r="V129" s="598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2"/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606"/>
      <c r="P130" s="596" t="s">
        <v>71</v>
      </c>
      <c r="Q130" s="597"/>
      <c r="R130" s="597"/>
      <c r="S130" s="597"/>
      <c r="T130" s="597"/>
      <c r="U130" s="597"/>
      <c r="V130" s="598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581" t="s">
        <v>237</v>
      </c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2"/>
      <c r="P131" s="582"/>
      <c r="Q131" s="582"/>
      <c r="R131" s="582"/>
      <c r="S131" s="582"/>
      <c r="T131" s="582"/>
      <c r="U131" s="582"/>
      <c r="V131" s="582"/>
      <c r="W131" s="582"/>
      <c r="X131" s="582"/>
      <c r="Y131" s="582"/>
      <c r="Z131" s="582"/>
      <c r="AA131" s="570"/>
      <c r="AB131" s="570"/>
      <c r="AC131" s="570"/>
    </row>
    <row r="132" spans="1:68" ht="14.25" hidden="1" customHeight="1" x14ac:dyDescent="0.25">
      <c r="A132" s="592" t="s">
        <v>102</v>
      </c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2"/>
      <c r="P132" s="582"/>
      <c r="Q132" s="582"/>
      <c r="R132" s="582"/>
      <c r="S132" s="582"/>
      <c r="T132" s="582"/>
      <c r="U132" s="582"/>
      <c r="V132" s="582"/>
      <c r="W132" s="582"/>
      <c r="X132" s="582"/>
      <c r="Y132" s="582"/>
      <c r="Z132" s="582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90">
        <v>4680115882577</v>
      </c>
      <c r="E133" s="591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4"/>
      <c r="R133" s="584"/>
      <c r="S133" s="584"/>
      <c r="T133" s="585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90">
        <v>4680115882577</v>
      </c>
      <c r="E134" s="591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4"/>
      <c r="R134" s="584"/>
      <c r="S134" s="584"/>
      <c r="T134" s="585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05"/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606"/>
      <c r="P135" s="596" t="s">
        <v>71</v>
      </c>
      <c r="Q135" s="597"/>
      <c r="R135" s="597"/>
      <c r="S135" s="597"/>
      <c r="T135" s="597"/>
      <c r="U135" s="597"/>
      <c r="V135" s="598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2"/>
      <c r="B136" s="582"/>
      <c r="C136" s="582"/>
      <c r="D136" s="582"/>
      <c r="E136" s="582"/>
      <c r="F136" s="582"/>
      <c r="G136" s="582"/>
      <c r="H136" s="582"/>
      <c r="I136" s="582"/>
      <c r="J136" s="582"/>
      <c r="K136" s="582"/>
      <c r="L136" s="582"/>
      <c r="M136" s="582"/>
      <c r="N136" s="582"/>
      <c r="O136" s="606"/>
      <c r="P136" s="596" t="s">
        <v>71</v>
      </c>
      <c r="Q136" s="597"/>
      <c r="R136" s="597"/>
      <c r="S136" s="597"/>
      <c r="T136" s="597"/>
      <c r="U136" s="597"/>
      <c r="V136" s="598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2" t="s">
        <v>63</v>
      </c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2"/>
      <c r="P137" s="582"/>
      <c r="Q137" s="582"/>
      <c r="R137" s="582"/>
      <c r="S137" s="582"/>
      <c r="T137" s="582"/>
      <c r="U137" s="582"/>
      <c r="V137" s="582"/>
      <c r="W137" s="582"/>
      <c r="X137" s="582"/>
      <c r="Y137" s="582"/>
      <c r="Z137" s="582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90">
        <v>4680115883444</v>
      </c>
      <c r="E138" s="591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4"/>
      <c r="R138" s="584"/>
      <c r="S138" s="584"/>
      <c r="T138" s="585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90">
        <v>4680115883444</v>
      </c>
      <c r="E139" s="591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68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4"/>
      <c r="R139" s="584"/>
      <c r="S139" s="584"/>
      <c r="T139" s="585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05"/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606"/>
      <c r="P140" s="596" t="s">
        <v>71</v>
      </c>
      <c r="Q140" s="597"/>
      <c r="R140" s="597"/>
      <c r="S140" s="597"/>
      <c r="T140" s="597"/>
      <c r="U140" s="597"/>
      <c r="V140" s="598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2"/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606"/>
      <c r="P141" s="596" t="s">
        <v>71</v>
      </c>
      <c r="Q141" s="597"/>
      <c r="R141" s="597"/>
      <c r="S141" s="597"/>
      <c r="T141" s="597"/>
      <c r="U141" s="597"/>
      <c r="V141" s="598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2" t="s">
        <v>73</v>
      </c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90">
        <v>4680115882584</v>
      </c>
      <c r="E143" s="591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4"/>
      <c r="R143" s="584"/>
      <c r="S143" s="584"/>
      <c r="T143" s="585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90">
        <v>4680115882584</v>
      </c>
      <c r="E144" s="591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9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4"/>
      <c r="R144" s="584"/>
      <c r="S144" s="584"/>
      <c r="T144" s="585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05"/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606"/>
      <c r="P145" s="596" t="s">
        <v>71</v>
      </c>
      <c r="Q145" s="597"/>
      <c r="R145" s="597"/>
      <c r="S145" s="597"/>
      <c r="T145" s="597"/>
      <c r="U145" s="597"/>
      <c r="V145" s="598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2"/>
      <c r="B146" s="582"/>
      <c r="C146" s="582"/>
      <c r="D146" s="582"/>
      <c r="E146" s="582"/>
      <c r="F146" s="582"/>
      <c r="G146" s="582"/>
      <c r="H146" s="582"/>
      <c r="I146" s="582"/>
      <c r="J146" s="582"/>
      <c r="K146" s="582"/>
      <c r="L146" s="582"/>
      <c r="M146" s="582"/>
      <c r="N146" s="582"/>
      <c r="O146" s="606"/>
      <c r="P146" s="596" t="s">
        <v>71</v>
      </c>
      <c r="Q146" s="597"/>
      <c r="R146" s="597"/>
      <c r="S146" s="597"/>
      <c r="T146" s="597"/>
      <c r="U146" s="597"/>
      <c r="V146" s="598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581" t="s">
        <v>100</v>
      </c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2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2"/>
      <c r="AA147" s="570"/>
      <c r="AB147" s="570"/>
      <c r="AC147" s="570"/>
    </row>
    <row r="148" spans="1:68" ht="14.25" hidden="1" customHeight="1" x14ac:dyDescent="0.25">
      <c r="A148" s="592" t="s">
        <v>102</v>
      </c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2"/>
      <c r="P148" s="582"/>
      <c r="Q148" s="582"/>
      <c r="R148" s="582"/>
      <c r="S148" s="582"/>
      <c r="T148" s="582"/>
      <c r="U148" s="582"/>
      <c r="V148" s="582"/>
      <c r="W148" s="582"/>
      <c r="X148" s="582"/>
      <c r="Y148" s="582"/>
      <c r="Z148" s="582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90">
        <v>4607091384604</v>
      </c>
      <c r="E149" s="591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6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4"/>
      <c r="R149" s="584"/>
      <c r="S149" s="584"/>
      <c r="T149" s="585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05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606"/>
      <c r="P150" s="596" t="s">
        <v>71</v>
      </c>
      <c r="Q150" s="597"/>
      <c r="R150" s="597"/>
      <c r="S150" s="597"/>
      <c r="T150" s="597"/>
      <c r="U150" s="597"/>
      <c r="V150" s="598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2"/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606"/>
      <c r="P151" s="596" t="s">
        <v>71</v>
      </c>
      <c r="Q151" s="597"/>
      <c r="R151" s="597"/>
      <c r="S151" s="597"/>
      <c r="T151" s="597"/>
      <c r="U151" s="597"/>
      <c r="V151" s="598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2" t="s">
        <v>63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90">
        <v>4607091387667</v>
      </c>
      <c r="E153" s="591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4"/>
      <c r="R153" s="584"/>
      <c r="S153" s="584"/>
      <c r="T153" s="585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90">
        <v>4607091387636</v>
      </c>
      <c r="E154" s="591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4"/>
      <c r="R154" s="584"/>
      <c r="S154" s="584"/>
      <c r="T154" s="585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90">
        <v>4607091382426</v>
      </c>
      <c r="E155" s="591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9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4"/>
      <c r="R155" s="584"/>
      <c r="S155" s="584"/>
      <c r="T155" s="585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05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606"/>
      <c r="P156" s="596" t="s">
        <v>71</v>
      </c>
      <c r="Q156" s="597"/>
      <c r="R156" s="597"/>
      <c r="S156" s="597"/>
      <c r="T156" s="597"/>
      <c r="U156" s="597"/>
      <c r="V156" s="598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2"/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606"/>
      <c r="P157" s="596" t="s">
        <v>71</v>
      </c>
      <c r="Q157" s="597"/>
      <c r="R157" s="597"/>
      <c r="S157" s="597"/>
      <c r="T157" s="597"/>
      <c r="U157" s="597"/>
      <c r="V157" s="598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728" t="s">
        <v>261</v>
      </c>
      <c r="B158" s="729"/>
      <c r="C158" s="729"/>
      <c r="D158" s="729"/>
      <c r="E158" s="729"/>
      <c r="F158" s="729"/>
      <c r="G158" s="729"/>
      <c r="H158" s="729"/>
      <c r="I158" s="729"/>
      <c r="J158" s="729"/>
      <c r="K158" s="729"/>
      <c r="L158" s="729"/>
      <c r="M158" s="729"/>
      <c r="N158" s="729"/>
      <c r="O158" s="729"/>
      <c r="P158" s="729"/>
      <c r="Q158" s="729"/>
      <c r="R158" s="729"/>
      <c r="S158" s="729"/>
      <c r="T158" s="729"/>
      <c r="U158" s="729"/>
      <c r="V158" s="729"/>
      <c r="W158" s="729"/>
      <c r="X158" s="729"/>
      <c r="Y158" s="729"/>
      <c r="Z158" s="729"/>
      <c r="AA158" s="48"/>
      <c r="AB158" s="48"/>
      <c r="AC158" s="48"/>
    </row>
    <row r="159" spans="1:68" ht="16.5" hidden="1" customHeight="1" x14ac:dyDescent="0.25">
      <c r="A159" s="581" t="s">
        <v>262</v>
      </c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2"/>
      <c r="P159" s="582"/>
      <c r="Q159" s="582"/>
      <c r="R159" s="582"/>
      <c r="S159" s="582"/>
      <c r="T159" s="582"/>
      <c r="U159" s="582"/>
      <c r="V159" s="582"/>
      <c r="W159" s="582"/>
      <c r="X159" s="582"/>
      <c r="Y159" s="582"/>
      <c r="Z159" s="582"/>
      <c r="AA159" s="570"/>
      <c r="AB159" s="570"/>
      <c r="AC159" s="570"/>
    </row>
    <row r="160" spans="1:68" ht="14.25" hidden="1" customHeight="1" x14ac:dyDescent="0.25">
      <c r="A160" s="592" t="s">
        <v>137</v>
      </c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2"/>
      <c r="P160" s="582"/>
      <c r="Q160" s="582"/>
      <c r="R160" s="582"/>
      <c r="S160" s="582"/>
      <c r="T160" s="582"/>
      <c r="U160" s="582"/>
      <c r="V160" s="582"/>
      <c r="W160" s="582"/>
      <c r="X160" s="582"/>
      <c r="Y160" s="582"/>
      <c r="Z160" s="582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90">
        <v>4680115886223</v>
      </c>
      <c r="E161" s="591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4"/>
      <c r="R161" s="584"/>
      <c r="S161" s="584"/>
      <c r="T161" s="585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05"/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606"/>
      <c r="P162" s="596" t="s">
        <v>71</v>
      </c>
      <c r="Q162" s="597"/>
      <c r="R162" s="597"/>
      <c r="S162" s="597"/>
      <c r="T162" s="597"/>
      <c r="U162" s="597"/>
      <c r="V162" s="598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2"/>
      <c r="B163" s="582"/>
      <c r="C163" s="582"/>
      <c r="D163" s="582"/>
      <c r="E163" s="582"/>
      <c r="F163" s="582"/>
      <c r="G163" s="582"/>
      <c r="H163" s="582"/>
      <c r="I163" s="582"/>
      <c r="J163" s="582"/>
      <c r="K163" s="582"/>
      <c r="L163" s="582"/>
      <c r="M163" s="582"/>
      <c r="N163" s="582"/>
      <c r="O163" s="606"/>
      <c r="P163" s="596" t="s">
        <v>71</v>
      </c>
      <c r="Q163" s="597"/>
      <c r="R163" s="597"/>
      <c r="S163" s="597"/>
      <c r="T163" s="597"/>
      <c r="U163" s="597"/>
      <c r="V163" s="598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2" t="s">
        <v>63</v>
      </c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2"/>
      <c r="P164" s="582"/>
      <c r="Q164" s="582"/>
      <c r="R164" s="582"/>
      <c r="S164" s="582"/>
      <c r="T164" s="582"/>
      <c r="U164" s="582"/>
      <c r="V164" s="582"/>
      <c r="W164" s="582"/>
      <c r="X164" s="582"/>
      <c r="Y164" s="582"/>
      <c r="Z164" s="582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90">
        <v>4680115880993</v>
      </c>
      <c r="E165" s="591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8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4"/>
      <c r="R165" s="584"/>
      <c r="S165" s="584"/>
      <c r="T165" s="585"/>
      <c r="U165" s="34"/>
      <c r="V165" s="34"/>
      <c r="W165" s="35" t="s">
        <v>69</v>
      </c>
      <c r="X165" s="575">
        <v>101</v>
      </c>
      <c r="Y165" s="576">
        <f t="shared" ref="Y165:Y173" si="21">IFERROR(IF(X165="",0,CEILING((X165/$H165),1)*$H165),"")</f>
        <v>105</v>
      </c>
      <c r="Z165" s="36">
        <f>IFERROR(IF(Y165=0,"",ROUNDUP(Y165/H165,0)*0.00902),"")</f>
        <v>0.22550000000000001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107.49285714285713</v>
      </c>
      <c r="BN165" s="64">
        <f t="shared" ref="BN165:BN173" si="23">IFERROR(Y165*I165/H165,"0")</f>
        <v>111.74999999999999</v>
      </c>
      <c r="BO165" s="64">
        <f t="shared" ref="BO165:BO173" si="24">IFERROR(1/J165*(X165/H165),"0")</f>
        <v>0.18217893217893219</v>
      </c>
      <c r="BP165" s="64">
        <f t="shared" ref="BP165:BP173" si="25">IFERROR(1/J165*(Y165/H165),"0")</f>
        <v>0.18939393939393939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90">
        <v>4680115881761</v>
      </c>
      <c r="E166" s="591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4"/>
      <c r="R166" s="584"/>
      <c r="S166" s="584"/>
      <c r="T166" s="585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90">
        <v>4680115881563</v>
      </c>
      <c r="E167" s="591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4"/>
      <c r="R167" s="584"/>
      <c r="S167" s="584"/>
      <c r="T167" s="585"/>
      <c r="U167" s="34"/>
      <c r="V167" s="34"/>
      <c r="W167" s="35" t="s">
        <v>69</v>
      </c>
      <c r="X167" s="575">
        <v>48</v>
      </c>
      <c r="Y167" s="576">
        <f t="shared" si="21"/>
        <v>50.400000000000006</v>
      </c>
      <c r="Z167" s="36">
        <f>IFERROR(IF(Y167=0,"",ROUNDUP(Y167/H167,0)*0.00902),"")</f>
        <v>0.10824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50.4</v>
      </c>
      <c r="BN167" s="64">
        <f t="shared" si="23"/>
        <v>52.920000000000009</v>
      </c>
      <c r="BO167" s="64">
        <f t="shared" si="24"/>
        <v>8.658008658008659E-2</v>
      </c>
      <c r="BP167" s="64">
        <f t="shared" si="25"/>
        <v>9.0909090909090912E-2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90">
        <v>4680115880986</v>
      </c>
      <c r="E168" s="591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4"/>
      <c r="R168" s="584"/>
      <c r="S168" s="584"/>
      <c r="T168" s="585"/>
      <c r="U168" s="34"/>
      <c r="V168" s="34"/>
      <c r="W168" s="35" t="s">
        <v>69</v>
      </c>
      <c r="X168" s="575">
        <v>201</v>
      </c>
      <c r="Y168" s="576">
        <f t="shared" si="21"/>
        <v>201.60000000000002</v>
      </c>
      <c r="Z168" s="36">
        <f>IFERROR(IF(Y168=0,"",ROUNDUP(Y168/H168,0)*0.00502),"")</f>
        <v>0.48192000000000002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213.44285714285715</v>
      </c>
      <c r="BN168" s="64">
        <f t="shared" si="23"/>
        <v>214.08</v>
      </c>
      <c r="BO168" s="64">
        <f t="shared" si="24"/>
        <v>0.40903540903540903</v>
      </c>
      <c r="BP168" s="64">
        <f t="shared" si="25"/>
        <v>0.4102564102564103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90">
        <v>4680115881785</v>
      </c>
      <c r="E169" s="591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4"/>
      <c r="R169" s="584"/>
      <c r="S169" s="584"/>
      <c r="T169" s="585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90">
        <v>4680115886537</v>
      </c>
      <c r="E170" s="591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4"/>
      <c r="R170" s="584"/>
      <c r="S170" s="584"/>
      <c r="T170" s="585"/>
      <c r="U170" s="34"/>
      <c r="V170" s="34"/>
      <c r="W170" s="35" t="s">
        <v>69</v>
      </c>
      <c r="X170" s="575">
        <v>11</v>
      </c>
      <c r="Y170" s="576">
        <f t="shared" si="21"/>
        <v>12.6</v>
      </c>
      <c r="Z170" s="36">
        <f>IFERROR(IF(Y170=0,"",ROUNDUP(Y170/H170,0)*0.00502),"")</f>
        <v>3.5140000000000005E-2</v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11.794444444444444</v>
      </c>
      <c r="BN170" s="64">
        <f t="shared" si="23"/>
        <v>13.509999999999998</v>
      </c>
      <c r="BO170" s="64">
        <f t="shared" si="24"/>
        <v>2.6115859449192782E-2</v>
      </c>
      <c r="BP170" s="64">
        <f t="shared" si="25"/>
        <v>2.9914529914529919E-2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90">
        <v>4680115881679</v>
      </c>
      <c r="E171" s="591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4"/>
      <c r="R171" s="584"/>
      <c r="S171" s="584"/>
      <c r="T171" s="585"/>
      <c r="U171" s="34"/>
      <c r="V171" s="34"/>
      <c r="W171" s="35" t="s">
        <v>69</v>
      </c>
      <c r="X171" s="575">
        <v>288</v>
      </c>
      <c r="Y171" s="576">
        <f t="shared" si="21"/>
        <v>289.8</v>
      </c>
      <c r="Z171" s="36">
        <f>IFERROR(IF(Y171=0,"",ROUNDUP(Y171/H171,0)*0.00502),"")</f>
        <v>0.69276000000000004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301.71428571428572</v>
      </c>
      <c r="BN171" s="64">
        <f t="shared" si="23"/>
        <v>303.60000000000002</v>
      </c>
      <c r="BO171" s="64">
        <f t="shared" si="24"/>
        <v>0.58608058608058611</v>
      </c>
      <c r="BP171" s="64">
        <f t="shared" si="25"/>
        <v>0.58974358974358976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90">
        <v>4680115880191</v>
      </c>
      <c r="E172" s="591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4"/>
      <c r="R172" s="584"/>
      <c r="S172" s="584"/>
      <c r="T172" s="585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90">
        <v>4680115883963</v>
      </c>
      <c r="E173" s="591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4"/>
      <c r="R173" s="584"/>
      <c r="S173" s="584"/>
      <c r="T173" s="585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605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606"/>
      <c r="P174" s="596" t="s">
        <v>71</v>
      </c>
      <c r="Q174" s="597"/>
      <c r="R174" s="597"/>
      <c r="S174" s="597"/>
      <c r="T174" s="597"/>
      <c r="U174" s="597"/>
      <c r="V174" s="598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274.44444444444446</v>
      </c>
      <c r="Y174" s="577">
        <f>IFERROR(Y165/H165,"0")+IFERROR(Y166/H166,"0")+IFERROR(Y167/H167,"0")+IFERROR(Y168/H168,"0")+IFERROR(Y169/H169,"0")+IFERROR(Y170/H170,"0")+IFERROR(Y171/H171,"0")+IFERROR(Y172/H172,"0")+IFERROR(Y173/H173,"0")</f>
        <v>278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1.54356</v>
      </c>
      <c r="AA174" s="578"/>
      <c r="AB174" s="578"/>
      <c r="AC174" s="578"/>
    </row>
    <row r="175" spans="1:68" x14ac:dyDescent="0.2">
      <c r="A175" s="582"/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606"/>
      <c r="P175" s="596" t="s">
        <v>71</v>
      </c>
      <c r="Q175" s="597"/>
      <c r="R175" s="597"/>
      <c r="S175" s="597"/>
      <c r="T175" s="597"/>
      <c r="U175" s="597"/>
      <c r="V175" s="598"/>
      <c r="W175" s="37" t="s">
        <v>69</v>
      </c>
      <c r="X175" s="577">
        <f>IFERROR(SUM(X165:X173),"0")</f>
        <v>649</v>
      </c>
      <c r="Y175" s="577">
        <f>IFERROR(SUM(Y165:Y173),"0")</f>
        <v>659.40000000000009</v>
      </c>
      <c r="Z175" s="37"/>
      <c r="AA175" s="578"/>
      <c r="AB175" s="578"/>
      <c r="AC175" s="578"/>
    </row>
    <row r="176" spans="1:68" ht="14.25" hidden="1" customHeight="1" x14ac:dyDescent="0.25">
      <c r="A176" s="592" t="s">
        <v>94</v>
      </c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2"/>
      <c r="P176" s="582"/>
      <c r="Q176" s="582"/>
      <c r="R176" s="582"/>
      <c r="S176" s="582"/>
      <c r="T176" s="582"/>
      <c r="U176" s="582"/>
      <c r="V176" s="582"/>
      <c r="W176" s="582"/>
      <c r="X176" s="582"/>
      <c r="Y176" s="582"/>
      <c r="Z176" s="582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90">
        <v>4680115886780</v>
      </c>
      <c r="E177" s="591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6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4"/>
      <c r="R177" s="584"/>
      <c r="S177" s="584"/>
      <c r="T177" s="585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90">
        <v>4680115886742</v>
      </c>
      <c r="E178" s="591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67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4"/>
      <c r="R178" s="584"/>
      <c r="S178" s="584"/>
      <c r="T178" s="585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90">
        <v>4680115886766</v>
      </c>
      <c r="E179" s="591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8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4"/>
      <c r="R179" s="584"/>
      <c r="S179" s="584"/>
      <c r="T179" s="585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05"/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606"/>
      <c r="P180" s="596" t="s">
        <v>71</v>
      </c>
      <c r="Q180" s="597"/>
      <c r="R180" s="597"/>
      <c r="S180" s="597"/>
      <c r="T180" s="597"/>
      <c r="U180" s="597"/>
      <c r="V180" s="598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2"/>
      <c r="B181" s="582"/>
      <c r="C181" s="582"/>
      <c r="D181" s="582"/>
      <c r="E181" s="582"/>
      <c r="F181" s="582"/>
      <c r="G181" s="582"/>
      <c r="H181" s="582"/>
      <c r="I181" s="582"/>
      <c r="J181" s="582"/>
      <c r="K181" s="582"/>
      <c r="L181" s="582"/>
      <c r="M181" s="582"/>
      <c r="N181" s="582"/>
      <c r="O181" s="606"/>
      <c r="P181" s="596" t="s">
        <v>71</v>
      </c>
      <c r="Q181" s="597"/>
      <c r="R181" s="597"/>
      <c r="S181" s="597"/>
      <c r="T181" s="597"/>
      <c r="U181" s="597"/>
      <c r="V181" s="598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2" t="s">
        <v>299</v>
      </c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2"/>
      <c r="P182" s="582"/>
      <c r="Q182" s="582"/>
      <c r="R182" s="582"/>
      <c r="S182" s="582"/>
      <c r="T182" s="582"/>
      <c r="U182" s="582"/>
      <c r="V182" s="582"/>
      <c r="W182" s="582"/>
      <c r="X182" s="582"/>
      <c r="Y182" s="582"/>
      <c r="Z182" s="582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90">
        <v>4680115886797</v>
      </c>
      <c r="E183" s="591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6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4"/>
      <c r="R183" s="584"/>
      <c r="S183" s="584"/>
      <c r="T183" s="585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5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606"/>
      <c r="P184" s="596" t="s">
        <v>71</v>
      </c>
      <c r="Q184" s="597"/>
      <c r="R184" s="597"/>
      <c r="S184" s="597"/>
      <c r="T184" s="597"/>
      <c r="U184" s="597"/>
      <c r="V184" s="598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2"/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606"/>
      <c r="P185" s="596" t="s">
        <v>71</v>
      </c>
      <c r="Q185" s="597"/>
      <c r="R185" s="597"/>
      <c r="S185" s="597"/>
      <c r="T185" s="597"/>
      <c r="U185" s="597"/>
      <c r="V185" s="598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581" t="s">
        <v>302</v>
      </c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2"/>
      <c r="P186" s="582"/>
      <c r="Q186" s="582"/>
      <c r="R186" s="582"/>
      <c r="S186" s="582"/>
      <c r="T186" s="582"/>
      <c r="U186" s="582"/>
      <c r="V186" s="582"/>
      <c r="W186" s="582"/>
      <c r="X186" s="582"/>
      <c r="Y186" s="582"/>
      <c r="Z186" s="582"/>
      <c r="AA186" s="570"/>
      <c r="AB186" s="570"/>
      <c r="AC186" s="570"/>
    </row>
    <row r="187" spans="1:68" ht="14.25" hidden="1" customHeight="1" x14ac:dyDescent="0.25">
      <c r="A187" s="592" t="s">
        <v>102</v>
      </c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2"/>
      <c r="P187" s="582"/>
      <c r="Q187" s="582"/>
      <c r="R187" s="582"/>
      <c r="S187" s="582"/>
      <c r="T187" s="582"/>
      <c r="U187" s="582"/>
      <c r="V187" s="582"/>
      <c r="W187" s="582"/>
      <c r="X187" s="582"/>
      <c r="Y187" s="582"/>
      <c r="Z187" s="582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90">
        <v>4680115881402</v>
      </c>
      <c r="E188" s="591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6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4"/>
      <c r="R188" s="584"/>
      <c r="S188" s="584"/>
      <c r="T188" s="585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90">
        <v>4680115881396</v>
      </c>
      <c r="E189" s="591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8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4"/>
      <c r="R189" s="584"/>
      <c r="S189" s="584"/>
      <c r="T189" s="585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05"/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606"/>
      <c r="P190" s="596" t="s">
        <v>71</v>
      </c>
      <c r="Q190" s="597"/>
      <c r="R190" s="597"/>
      <c r="S190" s="597"/>
      <c r="T190" s="597"/>
      <c r="U190" s="597"/>
      <c r="V190" s="598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2"/>
      <c r="B191" s="582"/>
      <c r="C191" s="582"/>
      <c r="D191" s="582"/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  <c r="O191" s="606"/>
      <c r="P191" s="596" t="s">
        <v>71</v>
      </c>
      <c r="Q191" s="597"/>
      <c r="R191" s="597"/>
      <c r="S191" s="597"/>
      <c r="T191" s="597"/>
      <c r="U191" s="597"/>
      <c r="V191" s="598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2" t="s">
        <v>137</v>
      </c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90">
        <v>4680115882935</v>
      </c>
      <c r="E193" s="591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4"/>
      <c r="R193" s="584"/>
      <c r="S193" s="584"/>
      <c r="T193" s="585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90">
        <v>4680115880764</v>
      </c>
      <c r="E194" s="591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8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4"/>
      <c r="R194" s="584"/>
      <c r="S194" s="584"/>
      <c r="T194" s="585"/>
      <c r="U194" s="34"/>
      <c r="V194" s="34"/>
      <c r="W194" s="35" t="s">
        <v>69</v>
      </c>
      <c r="X194" s="575">
        <v>22</v>
      </c>
      <c r="Y194" s="576">
        <f>IFERROR(IF(X194="",0,CEILING((X194/$H194),1)*$H194),"")</f>
        <v>23.1</v>
      </c>
      <c r="Z194" s="36">
        <f>IFERROR(IF(Y194=0,"",ROUNDUP(Y194/H194,0)*0.00651),"")</f>
        <v>7.1610000000000007E-2</v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23.885714285714283</v>
      </c>
      <c r="BN194" s="64">
        <f>IFERROR(Y194*I194/H194,"0")</f>
        <v>25.08</v>
      </c>
      <c r="BO194" s="64">
        <f>IFERROR(1/J194*(X194/H194),"0")</f>
        <v>5.7561486132914709E-2</v>
      </c>
      <c r="BP194" s="64">
        <f>IFERROR(1/J194*(Y194/H194),"0")</f>
        <v>6.0439560439560447E-2</v>
      </c>
    </row>
    <row r="195" spans="1:68" x14ac:dyDescent="0.2">
      <c r="A195" s="605"/>
      <c r="B195" s="582"/>
      <c r="C195" s="582"/>
      <c r="D195" s="582"/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  <c r="O195" s="606"/>
      <c r="P195" s="596" t="s">
        <v>71</v>
      </c>
      <c r="Q195" s="597"/>
      <c r="R195" s="597"/>
      <c r="S195" s="597"/>
      <c r="T195" s="597"/>
      <c r="U195" s="597"/>
      <c r="V195" s="598"/>
      <c r="W195" s="37" t="s">
        <v>72</v>
      </c>
      <c r="X195" s="577">
        <f>IFERROR(X193/H193,"0")+IFERROR(X194/H194,"0")</f>
        <v>10.476190476190476</v>
      </c>
      <c r="Y195" s="577">
        <f>IFERROR(Y193/H193,"0")+IFERROR(Y194/H194,"0")</f>
        <v>11</v>
      </c>
      <c r="Z195" s="577">
        <f>IFERROR(IF(Z193="",0,Z193),"0")+IFERROR(IF(Z194="",0,Z194),"0")</f>
        <v>7.1610000000000007E-2</v>
      </c>
      <c r="AA195" s="578"/>
      <c r="AB195" s="578"/>
      <c r="AC195" s="578"/>
    </row>
    <row r="196" spans="1:68" x14ac:dyDescent="0.2">
      <c r="A196" s="582"/>
      <c r="B196" s="582"/>
      <c r="C196" s="582"/>
      <c r="D196" s="582"/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  <c r="O196" s="606"/>
      <c r="P196" s="596" t="s">
        <v>71</v>
      </c>
      <c r="Q196" s="597"/>
      <c r="R196" s="597"/>
      <c r="S196" s="597"/>
      <c r="T196" s="597"/>
      <c r="U196" s="597"/>
      <c r="V196" s="598"/>
      <c r="W196" s="37" t="s">
        <v>69</v>
      </c>
      <c r="X196" s="577">
        <f>IFERROR(SUM(X193:X194),"0")</f>
        <v>22</v>
      </c>
      <c r="Y196" s="577">
        <f>IFERROR(SUM(Y193:Y194),"0")</f>
        <v>23.1</v>
      </c>
      <c r="Z196" s="37"/>
      <c r="AA196" s="578"/>
      <c r="AB196" s="578"/>
      <c r="AC196" s="578"/>
    </row>
    <row r="197" spans="1:68" ht="14.25" hidden="1" customHeight="1" x14ac:dyDescent="0.25">
      <c r="A197" s="592" t="s">
        <v>63</v>
      </c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2"/>
      <c r="P197" s="582"/>
      <c r="Q197" s="582"/>
      <c r="R197" s="582"/>
      <c r="S197" s="582"/>
      <c r="T197" s="582"/>
      <c r="U197" s="582"/>
      <c r="V197" s="582"/>
      <c r="W197" s="582"/>
      <c r="X197" s="582"/>
      <c r="Y197" s="582"/>
      <c r="Z197" s="582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90">
        <v>4680115882683</v>
      </c>
      <c r="E198" s="591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4"/>
      <c r="R198" s="584"/>
      <c r="S198" s="584"/>
      <c r="T198" s="585"/>
      <c r="U198" s="34"/>
      <c r="V198" s="34"/>
      <c r="W198" s="35" t="s">
        <v>69</v>
      </c>
      <c r="X198" s="575">
        <v>118</v>
      </c>
      <c r="Y198" s="576">
        <f t="shared" ref="Y198:Y205" si="26">IFERROR(IF(X198="",0,CEILING((X198/$H198),1)*$H198),"")</f>
        <v>118.80000000000001</v>
      </c>
      <c r="Z198" s="36">
        <f>IFERROR(IF(Y198=0,"",ROUNDUP(Y198/H198,0)*0.00902),"")</f>
        <v>0.19844000000000001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122.58888888888889</v>
      </c>
      <c r="BN198" s="64">
        <f t="shared" ref="BN198:BN205" si="28">IFERROR(Y198*I198/H198,"0")</f>
        <v>123.42</v>
      </c>
      <c r="BO198" s="64">
        <f t="shared" ref="BO198:BO205" si="29">IFERROR(1/J198*(X198/H198),"0")</f>
        <v>0.16554433221099887</v>
      </c>
      <c r="BP198" s="64">
        <f t="shared" ref="BP198:BP205" si="30">IFERROR(1/J198*(Y198/H198),"0")</f>
        <v>0.16666666666666669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90">
        <v>4680115882690</v>
      </c>
      <c r="E199" s="591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4"/>
      <c r="R199" s="584"/>
      <c r="S199" s="584"/>
      <c r="T199" s="585"/>
      <c r="U199" s="34"/>
      <c r="V199" s="34"/>
      <c r="W199" s="35" t="s">
        <v>69</v>
      </c>
      <c r="X199" s="575">
        <v>68</v>
      </c>
      <c r="Y199" s="576">
        <f t="shared" si="26"/>
        <v>70.2</v>
      </c>
      <c r="Z199" s="36">
        <f>IFERROR(IF(Y199=0,"",ROUNDUP(Y199/H199,0)*0.00902),"")</f>
        <v>0.11726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70.644444444444446</v>
      </c>
      <c r="BN199" s="64">
        <f t="shared" si="28"/>
        <v>72.930000000000007</v>
      </c>
      <c r="BO199" s="64">
        <f t="shared" si="29"/>
        <v>9.5398428731762061E-2</v>
      </c>
      <c r="BP199" s="64">
        <f t="shared" si="30"/>
        <v>9.8484848484848481E-2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90">
        <v>4680115882669</v>
      </c>
      <c r="E200" s="591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4"/>
      <c r="R200" s="584"/>
      <c r="S200" s="584"/>
      <c r="T200" s="585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90">
        <v>4680115882676</v>
      </c>
      <c r="E201" s="591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4"/>
      <c r="R201" s="584"/>
      <c r="S201" s="584"/>
      <c r="T201" s="585"/>
      <c r="U201" s="34"/>
      <c r="V201" s="34"/>
      <c r="W201" s="35" t="s">
        <v>69</v>
      </c>
      <c r="X201" s="575">
        <v>122</v>
      </c>
      <c r="Y201" s="576">
        <f t="shared" si="26"/>
        <v>124.2</v>
      </c>
      <c r="Z201" s="36">
        <f>IFERROR(IF(Y201=0,"",ROUNDUP(Y201/H201,0)*0.00902),"")</f>
        <v>0.20746000000000001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126.74444444444445</v>
      </c>
      <c r="BN201" s="64">
        <f t="shared" si="28"/>
        <v>129.03</v>
      </c>
      <c r="BO201" s="64">
        <f t="shared" si="29"/>
        <v>0.17115600448933782</v>
      </c>
      <c r="BP201" s="64">
        <f t="shared" si="30"/>
        <v>0.17424242424242425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90">
        <v>4680115884014</v>
      </c>
      <c r="E202" s="591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4"/>
      <c r="R202" s="584"/>
      <c r="S202" s="584"/>
      <c r="T202" s="585"/>
      <c r="U202" s="34"/>
      <c r="V202" s="34"/>
      <c r="W202" s="35" t="s">
        <v>69</v>
      </c>
      <c r="X202" s="575">
        <v>66</v>
      </c>
      <c r="Y202" s="576">
        <f t="shared" si="26"/>
        <v>66.600000000000009</v>
      </c>
      <c r="Z202" s="36">
        <f>IFERROR(IF(Y202=0,"",ROUNDUP(Y202/H202,0)*0.00502),"")</f>
        <v>0.18574000000000002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70.766666666666666</v>
      </c>
      <c r="BN202" s="64">
        <f t="shared" si="28"/>
        <v>71.410000000000011</v>
      </c>
      <c r="BO202" s="64">
        <f t="shared" si="29"/>
        <v>0.15669515669515671</v>
      </c>
      <c r="BP202" s="64">
        <f t="shared" si="30"/>
        <v>0.15811965811965817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90">
        <v>4680115884007</v>
      </c>
      <c r="E203" s="591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4"/>
      <c r="R203" s="584"/>
      <c r="S203" s="584"/>
      <c r="T203" s="585"/>
      <c r="U203" s="34"/>
      <c r="V203" s="34"/>
      <c r="W203" s="35" t="s">
        <v>69</v>
      </c>
      <c r="X203" s="575">
        <v>69</v>
      </c>
      <c r="Y203" s="576">
        <f t="shared" si="26"/>
        <v>70.2</v>
      </c>
      <c r="Z203" s="36">
        <f>IFERROR(IF(Y203=0,"",ROUNDUP(Y203/H203,0)*0.00502),"")</f>
        <v>0.19578000000000001</v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72.833333333333329</v>
      </c>
      <c r="BN203" s="64">
        <f t="shared" si="28"/>
        <v>74.099999999999994</v>
      </c>
      <c r="BO203" s="64">
        <f t="shared" si="29"/>
        <v>0.16381766381766386</v>
      </c>
      <c r="BP203" s="64">
        <f t="shared" si="30"/>
        <v>0.16666666666666669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90">
        <v>4680115884038</v>
      </c>
      <c r="E204" s="591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4"/>
      <c r="R204" s="584"/>
      <c r="S204" s="584"/>
      <c r="T204" s="585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90">
        <v>4680115884021</v>
      </c>
      <c r="E205" s="591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8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4"/>
      <c r="R205" s="584"/>
      <c r="S205" s="584"/>
      <c r="T205" s="585"/>
      <c r="U205" s="34"/>
      <c r="V205" s="34"/>
      <c r="W205" s="35" t="s">
        <v>69</v>
      </c>
      <c r="X205" s="575">
        <v>62</v>
      </c>
      <c r="Y205" s="576">
        <f t="shared" si="26"/>
        <v>63</v>
      </c>
      <c r="Z205" s="36">
        <f>IFERROR(IF(Y205=0,"",ROUNDUP(Y205/H205,0)*0.00502),"")</f>
        <v>0.1757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65.444444444444443</v>
      </c>
      <c r="BN205" s="64">
        <f t="shared" si="28"/>
        <v>66.499999999999986</v>
      </c>
      <c r="BO205" s="64">
        <f t="shared" si="29"/>
        <v>0.14719848053181386</v>
      </c>
      <c r="BP205" s="64">
        <f t="shared" si="30"/>
        <v>0.1495726495726496</v>
      </c>
    </row>
    <row r="206" spans="1:68" x14ac:dyDescent="0.2">
      <c r="A206" s="605"/>
      <c r="B206" s="582"/>
      <c r="C206" s="582"/>
      <c r="D206" s="582"/>
      <c r="E206" s="582"/>
      <c r="F206" s="582"/>
      <c r="G206" s="582"/>
      <c r="H206" s="582"/>
      <c r="I206" s="582"/>
      <c r="J206" s="582"/>
      <c r="K206" s="582"/>
      <c r="L206" s="582"/>
      <c r="M206" s="582"/>
      <c r="N206" s="582"/>
      <c r="O206" s="606"/>
      <c r="P206" s="596" t="s">
        <v>71</v>
      </c>
      <c r="Q206" s="597"/>
      <c r="R206" s="597"/>
      <c r="S206" s="597"/>
      <c r="T206" s="597"/>
      <c r="U206" s="597"/>
      <c r="V206" s="598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166.48148148148147</v>
      </c>
      <c r="Y206" s="577">
        <f>IFERROR(Y198/H198,"0")+IFERROR(Y199/H199,"0")+IFERROR(Y200/H200,"0")+IFERROR(Y201/H201,"0")+IFERROR(Y202/H202,"0")+IFERROR(Y203/H203,"0")+IFERROR(Y204/H204,"0")+IFERROR(Y205/H205,"0")</f>
        <v>169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1.0803799999999999</v>
      </c>
      <c r="AA206" s="578"/>
      <c r="AB206" s="578"/>
      <c r="AC206" s="578"/>
    </row>
    <row r="207" spans="1:68" x14ac:dyDescent="0.2">
      <c r="A207" s="582"/>
      <c r="B207" s="582"/>
      <c r="C207" s="582"/>
      <c r="D207" s="582"/>
      <c r="E207" s="582"/>
      <c r="F207" s="582"/>
      <c r="G207" s="582"/>
      <c r="H207" s="582"/>
      <c r="I207" s="582"/>
      <c r="J207" s="582"/>
      <c r="K207" s="582"/>
      <c r="L207" s="582"/>
      <c r="M207" s="582"/>
      <c r="N207" s="582"/>
      <c r="O207" s="606"/>
      <c r="P207" s="596" t="s">
        <v>71</v>
      </c>
      <c r="Q207" s="597"/>
      <c r="R207" s="597"/>
      <c r="S207" s="597"/>
      <c r="T207" s="597"/>
      <c r="U207" s="597"/>
      <c r="V207" s="598"/>
      <c r="W207" s="37" t="s">
        <v>69</v>
      </c>
      <c r="X207" s="577">
        <f>IFERROR(SUM(X198:X205),"0")</f>
        <v>505</v>
      </c>
      <c r="Y207" s="577">
        <f>IFERROR(SUM(Y198:Y205),"0")</f>
        <v>513</v>
      </c>
      <c r="Z207" s="37"/>
      <c r="AA207" s="578"/>
      <c r="AB207" s="578"/>
      <c r="AC207" s="578"/>
    </row>
    <row r="208" spans="1:68" ht="14.25" hidden="1" customHeight="1" x14ac:dyDescent="0.25">
      <c r="A208" s="592" t="s">
        <v>73</v>
      </c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2"/>
      <c r="P208" s="582"/>
      <c r="Q208" s="582"/>
      <c r="R208" s="582"/>
      <c r="S208" s="582"/>
      <c r="T208" s="582"/>
      <c r="U208" s="582"/>
      <c r="V208" s="582"/>
      <c r="W208" s="582"/>
      <c r="X208" s="582"/>
      <c r="Y208" s="582"/>
      <c r="Z208" s="582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90">
        <v>4680115881594</v>
      </c>
      <c r="E209" s="591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4"/>
      <c r="R209" s="584"/>
      <c r="S209" s="584"/>
      <c r="T209" s="585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90">
        <v>4680115881617</v>
      </c>
      <c r="E210" s="591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4"/>
      <c r="R210" s="584"/>
      <c r="S210" s="584"/>
      <c r="T210" s="585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90">
        <v>4680115880573</v>
      </c>
      <c r="E211" s="591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4"/>
      <c r="R211" s="584"/>
      <c r="S211" s="584"/>
      <c r="T211" s="585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90">
        <v>4680115882195</v>
      </c>
      <c r="E212" s="591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4"/>
      <c r="R212" s="584"/>
      <c r="S212" s="584"/>
      <c r="T212" s="585"/>
      <c r="U212" s="34"/>
      <c r="V212" s="34"/>
      <c r="W212" s="35" t="s">
        <v>69</v>
      </c>
      <c r="X212" s="575">
        <v>288</v>
      </c>
      <c r="Y212" s="576">
        <f t="shared" si="31"/>
        <v>288</v>
      </c>
      <c r="Z212" s="36">
        <f t="shared" ref="Z212:Z217" si="36">IFERROR(IF(Y212=0,"",ROUNDUP(Y212/H212,0)*0.00651),"")</f>
        <v>0.78120000000000001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320.40000000000003</v>
      </c>
      <c r="BN212" s="64">
        <f t="shared" si="33"/>
        <v>320.40000000000003</v>
      </c>
      <c r="BO212" s="64">
        <f t="shared" si="34"/>
        <v>0.65934065934065944</v>
      </c>
      <c r="BP212" s="64">
        <f t="shared" si="35"/>
        <v>0.65934065934065944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90">
        <v>4680115882607</v>
      </c>
      <c r="E213" s="591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9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4"/>
      <c r="R213" s="584"/>
      <c r="S213" s="584"/>
      <c r="T213" s="585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90">
        <v>4680115880092</v>
      </c>
      <c r="E214" s="591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4"/>
      <c r="R214" s="584"/>
      <c r="S214" s="584"/>
      <c r="T214" s="585"/>
      <c r="U214" s="34"/>
      <c r="V214" s="34"/>
      <c r="W214" s="35" t="s">
        <v>69</v>
      </c>
      <c r="X214" s="575">
        <v>547</v>
      </c>
      <c r="Y214" s="576">
        <f t="shared" si="31"/>
        <v>547.19999999999993</v>
      </c>
      <c r="Z214" s="36">
        <f t="shared" si="36"/>
        <v>1.48428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604.43500000000006</v>
      </c>
      <c r="BN214" s="64">
        <f t="shared" si="33"/>
        <v>604.65599999999995</v>
      </c>
      <c r="BO214" s="64">
        <f t="shared" si="34"/>
        <v>1.2522893772893775</v>
      </c>
      <c r="BP214" s="64">
        <f t="shared" si="35"/>
        <v>1.2527472527472527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90">
        <v>4680115880221</v>
      </c>
      <c r="E215" s="591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8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4"/>
      <c r="R215" s="584"/>
      <c r="S215" s="584"/>
      <c r="T215" s="585"/>
      <c r="U215" s="34"/>
      <c r="V215" s="34"/>
      <c r="W215" s="35" t="s">
        <v>69</v>
      </c>
      <c r="X215" s="575">
        <v>629</v>
      </c>
      <c r="Y215" s="576">
        <f t="shared" si="31"/>
        <v>631.19999999999993</v>
      </c>
      <c r="Z215" s="36">
        <f t="shared" si="36"/>
        <v>1.7121300000000002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695.04500000000007</v>
      </c>
      <c r="BN215" s="64">
        <f t="shared" si="33"/>
        <v>697.476</v>
      </c>
      <c r="BO215" s="64">
        <f t="shared" si="34"/>
        <v>1.4400183150183152</v>
      </c>
      <c r="BP215" s="64">
        <f t="shared" si="35"/>
        <v>1.4450549450549453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90">
        <v>4680115880504</v>
      </c>
      <c r="E216" s="591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4"/>
      <c r="R216" s="584"/>
      <c r="S216" s="584"/>
      <c r="T216" s="585"/>
      <c r="U216" s="34"/>
      <c r="V216" s="34"/>
      <c r="W216" s="35" t="s">
        <v>69</v>
      </c>
      <c r="X216" s="575">
        <v>138</v>
      </c>
      <c r="Y216" s="576">
        <f t="shared" si="31"/>
        <v>139.19999999999999</v>
      </c>
      <c r="Z216" s="36">
        <f t="shared" si="36"/>
        <v>0.37758000000000003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152.49</v>
      </c>
      <c r="BN216" s="64">
        <f t="shared" si="33"/>
        <v>153.816</v>
      </c>
      <c r="BO216" s="64">
        <f t="shared" si="34"/>
        <v>0.31593406593406598</v>
      </c>
      <c r="BP216" s="64">
        <f t="shared" si="35"/>
        <v>0.31868131868131871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90">
        <v>4680115882164</v>
      </c>
      <c r="E217" s="591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4"/>
      <c r="R217" s="584"/>
      <c r="S217" s="584"/>
      <c r="T217" s="585"/>
      <c r="U217" s="34"/>
      <c r="V217" s="34"/>
      <c r="W217" s="35" t="s">
        <v>69</v>
      </c>
      <c r="X217" s="575">
        <v>68</v>
      </c>
      <c r="Y217" s="576">
        <f t="shared" si="31"/>
        <v>69.599999999999994</v>
      </c>
      <c r="Z217" s="36">
        <f t="shared" si="36"/>
        <v>0.18879000000000001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75.31</v>
      </c>
      <c r="BN217" s="64">
        <f t="shared" si="33"/>
        <v>77.081999999999994</v>
      </c>
      <c r="BO217" s="64">
        <f t="shared" si="34"/>
        <v>0.15567765567765571</v>
      </c>
      <c r="BP217" s="64">
        <f t="shared" si="35"/>
        <v>0.15934065934065936</v>
      </c>
    </row>
    <row r="218" spans="1:68" x14ac:dyDescent="0.2">
      <c r="A218" s="605"/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606"/>
      <c r="P218" s="596" t="s">
        <v>71</v>
      </c>
      <c r="Q218" s="597"/>
      <c r="R218" s="597"/>
      <c r="S218" s="597"/>
      <c r="T218" s="597"/>
      <c r="U218" s="597"/>
      <c r="V218" s="598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695.83333333333337</v>
      </c>
      <c r="Y218" s="577">
        <f>IFERROR(Y209/H209,"0")+IFERROR(Y210/H210,"0")+IFERROR(Y211/H211,"0")+IFERROR(Y212/H212,"0")+IFERROR(Y213/H213,"0")+IFERROR(Y214/H214,"0")+IFERROR(Y215/H215,"0")+IFERROR(Y216/H216,"0")+IFERROR(Y217/H217,"0")</f>
        <v>698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4.5439800000000004</v>
      </c>
      <c r="AA218" s="578"/>
      <c r="AB218" s="578"/>
      <c r="AC218" s="578"/>
    </row>
    <row r="219" spans="1:68" x14ac:dyDescent="0.2">
      <c r="A219" s="582"/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606"/>
      <c r="P219" s="596" t="s">
        <v>71</v>
      </c>
      <c r="Q219" s="597"/>
      <c r="R219" s="597"/>
      <c r="S219" s="597"/>
      <c r="T219" s="597"/>
      <c r="U219" s="597"/>
      <c r="V219" s="598"/>
      <c r="W219" s="37" t="s">
        <v>69</v>
      </c>
      <c r="X219" s="577">
        <f>IFERROR(SUM(X209:X217),"0")</f>
        <v>1670</v>
      </c>
      <c r="Y219" s="577">
        <f>IFERROR(SUM(Y209:Y217),"0")</f>
        <v>1675.1999999999998</v>
      </c>
      <c r="Z219" s="37"/>
      <c r="AA219" s="578"/>
      <c r="AB219" s="578"/>
      <c r="AC219" s="578"/>
    </row>
    <row r="220" spans="1:68" ht="14.25" hidden="1" customHeight="1" x14ac:dyDescent="0.25">
      <c r="A220" s="592" t="s">
        <v>172</v>
      </c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90">
        <v>4680115880818</v>
      </c>
      <c r="E221" s="591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4"/>
      <c r="R221" s="584"/>
      <c r="S221" s="584"/>
      <c r="T221" s="585"/>
      <c r="U221" s="34"/>
      <c r="V221" s="34"/>
      <c r="W221" s="35" t="s">
        <v>69</v>
      </c>
      <c r="X221" s="575">
        <v>22</v>
      </c>
      <c r="Y221" s="576">
        <f>IFERROR(IF(X221="",0,CEILING((X221/$H221),1)*$H221),"")</f>
        <v>24</v>
      </c>
      <c r="Z221" s="36">
        <f>IFERROR(IF(Y221=0,"",ROUNDUP(Y221/H221,0)*0.00651),"")</f>
        <v>6.5100000000000005E-2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24.310000000000002</v>
      </c>
      <c r="BN221" s="64">
        <f>IFERROR(Y221*I221/H221,"0")</f>
        <v>26.520000000000003</v>
      </c>
      <c r="BO221" s="64">
        <f>IFERROR(1/J221*(X221/H221),"0")</f>
        <v>5.0366300366300375E-2</v>
      </c>
      <c r="BP221" s="64">
        <f>IFERROR(1/J221*(Y221/H221),"0")</f>
        <v>5.4945054945054951E-2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90">
        <v>4680115880801</v>
      </c>
      <c r="E222" s="591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7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4"/>
      <c r="R222" s="584"/>
      <c r="S222" s="584"/>
      <c r="T222" s="585"/>
      <c r="U222" s="34"/>
      <c r="V222" s="34"/>
      <c r="W222" s="35" t="s">
        <v>69</v>
      </c>
      <c r="X222" s="575">
        <v>52</v>
      </c>
      <c r="Y222" s="576">
        <f>IFERROR(IF(X222="",0,CEILING((X222/$H222),1)*$H222),"")</f>
        <v>52.8</v>
      </c>
      <c r="Z222" s="36">
        <f>IFERROR(IF(Y222=0,"",ROUNDUP(Y222/H222,0)*0.00651),"")</f>
        <v>0.14322000000000001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57.46</v>
      </c>
      <c r="BN222" s="64">
        <f>IFERROR(Y222*I222/H222,"0")</f>
        <v>58.344000000000001</v>
      </c>
      <c r="BO222" s="64">
        <f>IFERROR(1/J222*(X222/H222),"0")</f>
        <v>0.11904761904761907</v>
      </c>
      <c r="BP222" s="64">
        <f>IFERROR(1/J222*(Y222/H222),"0")</f>
        <v>0.12087912087912089</v>
      </c>
    </row>
    <row r="223" spans="1:68" x14ac:dyDescent="0.2">
      <c r="A223" s="605"/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606"/>
      <c r="P223" s="596" t="s">
        <v>71</v>
      </c>
      <c r="Q223" s="597"/>
      <c r="R223" s="597"/>
      <c r="S223" s="597"/>
      <c r="T223" s="597"/>
      <c r="U223" s="597"/>
      <c r="V223" s="598"/>
      <c r="W223" s="37" t="s">
        <v>72</v>
      </c>
      <c r="X223" s="577">
        <f>IFERROR(X221/H221,"0")+IFERROR(X222/H222,"0")</f>
        <v>30.833333333333336</v>
      </c>
      <c r="Y223" s="577">
        <f>IFERROR(Y221/H221,"0")+IFERROR(Y222/H222,"0")</f>
        <v>32</v>
      </c>
      <c r="Z223" s="577">
        <f>IFERROR(IF(Z221="",0,Z221),"0")+IFERROR(IF(Z222="",0,Z222),"0")</f>
        <v>0.20832000000000001</v>
      </c>
      <c r="AA223" s="578"/>
      <c r="AB223" s="578"/>
      <c r="AC223" s="578"/>
    </row>
    <row r="224" spans="1:68" x14ac:dyDescent="0.2">
      <c r="A224" s="582"/>
      <c r="B224" s="582"/>
      <c r="C224" s="582"/>
      <c r="D224" s="582"/>
      <c r="E224" s="582"/>
      <c r="F224" s="582"/>
      <c r="G224" s="582"/>
      <c r="H224" s="582"/>
      <c r="I224" s="582"/>
      <c r="J224" s="582"/>
      <c r="K224" s="582"/>
      <c r="L224" s="582"/>
      <c r="M224" s="582"/>
      <c r="N224" s="582"/>
      <c r="O224" s="606"/>
      <c r="P224" s="596" t="s">
        <v>71</v>
      </c>
      <c r="Q224" s="597"/>
      <c r="R224" s="597"/>
      <c r="S224" s="597"/>
      <c r="T224" s="597"/>
      <c r="U224" s="597"/>
      <c r="V224" s="598"/>
      <c r="W224" s="37" t="s">
        <v>69</v>
      </c>
      <c r="X224" s="577">
        <f>IFERROR(SUM(X221:X222),"0")</f>
        <v>74</v>
      </c>
      <c r="Y224" s="577">
        <f>IFERROR(SUM(Y221:Y222),"0")</f>
        <v>76.8</v>
      </c>
      <c r="Z224" s="37"/>
      <c r="AA224" s="578"/>
      <c r="AB224" s="578"/>
      <c r="AC224" s="578"/>
    </row>
    <row r="225" spans="1:68" ht="16.5" hidden="1" customHeight="1" x14ac:dyDescent="0.25">
      <c r="A225" s="581" t="s">
        <v>363</v>
      </c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2"/>
      <c r="P225" s="582"/>
      <c r="Q225" s="582"/>
      <c r="R225" s="582"/>
      <c r="S225" s="582"/>
      <c r="T225" s="582"/>
      <c r="U225" s="582"/>
      <c r="V225" s="582"/>
      <c r="W225" s="582"/>
      <c r="X225" s="582"/>
      <c r="Y225" s="582"/>
      <c r="Z225" s="582"/>
      <c r="AA225" s="570"/>
      <c r="AB225" s="570"/>
      <c r="AC225" s="570"/>
    </row>
    <row r="226" spans="1:68" ht="14.25" hidden="1" customHeight="1" x14ac:dyDescent="0.25">
      <c r="A226" s="592" t="s">
        <v>102</v>
      </c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2"/>
      <c r="P226" s="582"/>
      <c r="Q226" s="582"/>
      <c r="R226" s="582"/>
      <c r="S226" s="582"/>
      <c r="T226" s="582"/>
      <c r="U226" s="582"/>
      <c r="V226" s="582"/>
      <c r="W226" s="582"/>
      <c r="X226" s="582"/>
      <c r="Y226" s="582"/>
      <c r="Z226" s="582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90">
        <v>4680115884137</v>
      </c>
      <c r="E227" s="591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4"/>
      <c r="R227" s="584"/>
      <c r="S227" s="584"/>
      <c r="T227" s="585"/>
      <c r="U227" s="34"/>
      <c r="V227" s="34"/>
      <c r="W227" s="35" t="s">
        <v>69</v>
      </c>
      <c r="X227" s="575">
        <v>86</v>
      </c>
      <c r="Y227" s="576">
        <f t="shared" ref="Y227:Y233" si="37">IFERROR(IF(X227="",0,CEILING((X227/$H227),1)*$H227),"")</f>
        <v>92.8</v>
      </c>
      <c r="Z227" s="36">
        <f>IFERROR(IF(Y227=0,"",ROUNDUP(Y227/H227,0)*0.01898),"")</f>
        <v>0.15184</v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89.225000000000009</v>
      </c>
      <c r="BN227" s="64">
        <f t="shared" ref="BN227:BN233" si="39">IFERROR(Y227*I227/H227,"0")</f>
        <v>96.28</v>
      </c>
      <c r="BO227" s="64">
        <f t="shared" ref="BO227:BO233" si="40">IFERROR(1/J227*(X227/H227),"0")</f>
        <v>0.11584051724137931</v>
      </c>
      <c r="BP227" s="64">
        <f t="shared" ref="BP227:BP233" si="41">IFERROR(1/J227*(Y227/H227),"0")</f>
        <v>0.125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90">
        <v>4680115884236</v>
      </c>
      <c r="E228" s="591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4"/>
      <c r="R228" s="584"/>
      <c r="S228" s="584"/>
      <c r="T228" s="585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90">
        <v>4680115884175</v>
      </c>
      <c r="E229" s="591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4"/>
      <c r="R229" s="584"/>
      <c r="S229" s="584"/>
      <c r="T229" s="585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90">
        <v>4680115884144</v>
      </c>
      <c r="E230" s="591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4"/>
      <c r="R230" s="584"/>
      <c r="S230" s="584"/>
      <c r="T230" s="585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90">
        <v>4680115886551</v>
      </c>
      <c r="E231" s="591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4"/>
      <c r="R231" s="584"/>
      <c r="S231" s="584"/>
      <c r="T231" s="585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90">
        <v>4680115884182</v>
      </c>
      <c r="E232" s="591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4"/>
      <c r="R232" s="584"/>
      <c r="S232" s="584"/>
      <c r="T232" s="585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90">
        <v>4680115884205</v>
      </c>
      <c r="E233" s="591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4"/>
      <c r="R233" s="584"/>
      <c r="S233" s="584"/>
      <c r="T233" s="585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605"/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606"/>
      <c r="P234" s="596" t="s">
        <v>71</v>
      </c>
      <c r="Q234" s="597"/>
      <c r="R234" s="597"/>
      <c r="S234" s="597"/>
      <c r="T234" s="597"/>
      <c r="U234" s="597"/>
      <c r="V234" s="598"/>
      <c r="W234" s="37" t="s">
        <v>72</v>
      </c>
      <c r="X234" s="577">
        <f>IFERROR(X227/H227,"0")+IFERROR(X228/H228,"0")+IFERROR(X229/H229,"0")+IFERROR(X230/H230,"0")+IFERROR(X231/H231,"0")+IFERROR(X232/H232,"0")+IFERROR(X233/H233,"0")</f>
        <v>7.4137931034482758</v>
      </c>
      <c r="Y234" s="577">
        <f>IFERROR(Y227/H227,"0")+IFERROR(Y228/H228,"0")+IFERROR(Y229/H229,"0")+IFERROR(Y230/H230,"0")+IFERROR(Y231/H231,"0")+IFERROR(Y232/H232,"0")+IFERROR(Y233/H233,"0")</f>
        <v>8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0.15184</v>
      </c>
      <c r="AA234" s="578"/>
      <c r="AB234" s="578"/>
      <c r="AC234" s="578"/>
    </row>
    <row r="235" spans="1:68" x14ac:dyDescent="0.2">
      <c r="A235" s="582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606"/>
      <c r="P235" s="596" t="s">
        <v>71</v>
      </c>
      <c r="Q235" s="597"/>
      <c r="R235" s="597"/>
      <c r="S235" s="597"/>
      <c r="T235" s="597"/>
      <c r="U235" s="597"/>
      <c r="V235" s="598"/>
      <c r="W235" s="37" t="s">
        <v>69</v>
      </c>
      <c r="X235" s="577">
        <f>IFERROR(SUM(X227:X233),"0")</f>
        <v>86</v>
      </c>
      <c r="Y235" s="577">
        <f>IFERROR(SUM(Y227:Y233),"0")</f>
        <v>92.8</v>
      </c>
      <c r="Z235" s="37"/>
      <c r="AA235" s="578"/>
      <c r="AB235" s="578"/>
      <c r="AC235" s="578"/>
    </row>
    <row r="236" spans="1:68" ht="14.25" hidden="1" customHeight="1" x14ac:dyDescent="0.25">
      <c r="A236" s="592" t="s">
        <v>137</v>
      </c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2"/>
      <c r="P236" s="582"/>
      <c r="Q236" s="582"/>
      <c r="R236" s="582"/>
      <c r="S236" s="582"/>
      <c r="T236" s="582"/>
      <c r="U236" s="582"/>
      <c r="V236" s="582"/>
      <c r="W236" s="582"/>
      <c r="X236" s="582"/>
      <c r="Y236" s="582"/>
      <c r="Z236" s="582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90">
        <v>4680115885721</v>
      </c>
      <c r="E237" s="591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4"/>
      <c r="R237" s="584"/>
      <c r="S237" s="584"/>
      <c r="T237" s="585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90">
        <v>4680115885981</v>
      </c>
      <c r="E238" s="591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4"/>
      <c r="R238" s="584"/>
      <c r="S238" s="584"/>
      <c r="T238" s="585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605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606"/>
      <c r="P239" s="596" t="s">
        <v>71</v>
      </c>
      <c r="Q239" s="597"/>
      <c r="R239" s="597"/>
      <c r="S239" s="597"/>
      <c r="T239" s="597"/>
      <c r="U239" s="597"/>
      <c r="V239" s="598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2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606"/>
      <c r="P240" s="596" t="s">
        <v>71</v>
      </c>
      <c r="Q240" s="597"/>
      <c r="R240" s="597"/>
      <c r="S240" s="597"/>
      <c r="T240" s="597"/>
      <c r="U240" s="597"/>
      <c r="V240" s="598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2" t="s">
        <v>386</v>
      </c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2"/>
      <c r="P241" s="582"/>
      <c r="Q241" s="582"/>
      <c r="R241" s="582"/>
      <c r="S241" s="582"/>
      <c r="T241" s="582"/>
      <c r="U241" s="582"/>
      <c r="V241" s="582"/>
      <c r="W241" s="582"/>
      <c r="X241" s="582"/>
      <c r="Y241" s="582"/>
      <c r="Z241" s="582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90">
        <v>4680115886803</v>
      </c>
      <c r="E242" s="591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4"/>
      <c r="R242" s="584"/>
      <c r="S242" s="584"/>
      <c r="T242" s="585"/>
      <c r="U242" s="34"/>
      <c r="V242" s="34"/>
      <c r="W242" s="35" t="s">
        <v>69</v>
      </c>
      <c r="X242" s="575">
        <v>6</v>
      </c>
      <c r="Y242" s="576">
        <f>IFERROR(IF(X242="",0,CEILING((X242/$H242),1)*$H242),"")</f>
        <v>6.48</v>
      </c>
      <c r="Z242" s="36">
        <f>IFERROR(IF(Y242=0,"",ROUNDUP(Y242/H242,0)*0.0059),"")</f>
        <v>1.77E-2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6.5277777777777777</v>
      </c>
      <c r="BN242" s="64">
        <f>IFERROR(Y242*I242/H242,"0")</f>
        <v>7.05</v>
      </c>
      <c r="BO242" s="64">
        <f>IFERROR(1/J242*(X242/H242),"0")</f>
        <v>1.2860082304526748E-2</v>
      </c>
      <c r="BP242" s="64">
        <f>IFERROR(1/J242*(Y242/H242),"0")</f>
        <v>1.3888888888888888E-2</v>
      </c>
    </row>
    <row r="243" spans="1:68" x14ac:dyDescent="0.2">
      <c r="A243" s="605"/>
      <c r="B243" s="582"/>
      <c r="C243" s="582"/>
      <c r="D243" s="582"/>
      <c r="E243" s="582"/>
      <c r="F243" s="582"/>
      <c r="G243" s="582"/>
      <c r="H243" s="582"/>
      <c r="I243" s="582"/>
      <c r="J243" s="582"/>
      <c r="K243" s="582"/>
      <c r="L243" s="582"/>
      <c r="M243" s="582"/>
      <c r="N243" s="582"/>
      <c r="O243" s="606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77">
        <f>IFERROR(X242/H242,"0")</f>
        <v>2.7777777777777777</v>
      </c>
      <c r="Y243" s="577">
        <f>IFERROR(Y242/H242,"0")</f>
        <v>3</v>
      </c>
      <c r="Z243" s="577">
        <f>IFERROR(IF(Z242="",0,Z242),"0")</f>
        <v>1.77E-2</v>
      </c>
      <c r="AA243" s="578"/>
      <c r="AB243" s="578"/>
      <c r="AC243" s="578"/>
    </row>
    <row r="244" spans="1:68" x14ac:dyDescent="0.2">
      <c r="A244" s="582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606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77">
        <f>IFERROR(SUM(X242:X242),"0")</f>
        <v>6</v>
      </c>
      <c r="Y244" s="577">
        <f>IFERROR(SUM(Y242:Y242),"0")</f>
        <v>6.48</v>
      </c>
      <c r="Z244" s="37"/>
      <c r="AA244" s="578"/>
      <c r="AB244" s="578"/>
      <c r="AC244" s="578"/>
    </row>
    <row r="245" spans="1:68" ht="14.25" hidden="1" customHeight="1" x14ac:dyDescent="0.25">
      <c r="A245" s="592" t="s">
        <v>390</v>
      </c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2"/>
      <c r="P245" s="582"/>
      <c r="Q245" s="582"/>
      <c r="R245" s="582"/>
      <c r="S245" s="582"/>
      <c r="T245" s="582"/>
      <c r="U245" s="582"/>
      <c r="V245" s="582"/>
      <c r="W245" s="582"/>
      <c r="X245" s="582"/>
      <c r="Y245" s="582"/>
      <c r="Z245" s="582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90">
        <v>4680115886704</v>
      </c>
      <c r="E246" s="591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4"/>
      <c r="R246" s="584"/>
      <c r="S246" s="584"/>
      <c r="T246" s="585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90">
        <v>4680115886681</v>
      </c>
      <c r="E247" s="591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9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4"/>
      <c r="R247" s="584"/>
      <c r="S247" s="584"/>
      <c r="T247" s="585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90">
        <v>4680115886735</v>
      </c>
      <c r="E248" s="591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4"/>
      <c r="R248" s="584"/>
      <c r="S248" s="584"/>
      <c r="T248" s="585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90">
        <v>4680115886728</v>
      </c>
      <c r="E249" s="591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9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4"/>
      <c r="R249" s="584"/>
      <c r="S249" s="584"/>
      <c r="T249" s="585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90">
        <v>4680115886711</v>
      </c>
      <c r="E250" s="591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8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4"/>
      <c r="R250" s="584"/>
      <c r="S250" s="584"/>
      <c r="T250" s="585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05"/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606"/>
      <c r="P251" s="596" t="s">
        <v>71</v>
      </c>
      <c r="Q251" s="597"/>
      <c r="R251" s="597"/>
      <c r="S251" s="597"/>
      <c r="T251" s="597"/>
      <c r="U251" s="597"/>
      <c r="V251" s="598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2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606"/>
      <c r="P252" s="596" t="s">
        <v>71</v>
      </c>
      <c r="Q252" s="597"/>
      <c r="R252" s="597"/>
      <c r="S252" s="597"/>
      <c r="T252" s="597"/>
      <c r="U252" s="597"/>
      <c r="V252" s="598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581" t="s">
        <v>402</v>
      </c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2"/>
      <c r="P253" s="582"/>
      <c r="Q253" s="582"/>
      <c r="R253" s="582"/>
      <c r="S253" s="582"/>
      <c r="T253" s="582"/>
      <c r="U253" s="582"/>
      <c r="V253" s="582"/>
      <c r="W253" s="582"/>
      <c r="X253" s="582"/>
      <c r="Y253" s="582"/>
      <c r="Z253" s="582"/>
      <c r="AA253" s="570"/>
      <c r="AB253" s="570"/>
      <c r="AC253" s="570"/>
    </row>
    <row r="254" spans="1:68" ht="14.25" hidden="1" customHeight="1" x14ac:dyDescent="0.25">
      <c r="A254" s="592" t="s">
        <v>102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90">
        <v>4680115885837</v>
      </c>
      <c r="E255" s="591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8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4"/>
      <c r="R255" s="584"/>
      <c r="S255" s="584"/>
      <c r="T255" s="585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90">
        <v>4680115885806</v>
      </c>
      <c r="E256" s="591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4"/>
      <c r="R256" s="584"/>
      <c r="S256" s="584"/>
      <c r="T256" s="585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90">
        <v>4680115885851</v>
      </c>
      <c r="E257" s="591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4"/>
      <c r="R257" s="584"/>
      <c r="S257" s="584"/>
      <c r="T257" s="585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90">
        <v>4680115885844</v>
      </c>
      <c r="E258" s="591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8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4"/>
      <c r="R258" s="584"/>
      <c r="S258" s="584"/>
      <c r="T258" s="585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90">
        <v>4680115885820</v>
      </c>
      <c r="E259" s="591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4"/>
      <c r="R259" s="584"/>
      <c r="S259" s="584"/>
      <c r="T259" s="585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605"/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606"/>
      <c r="P260" s="596" t="s">
        <v>71</v>
      </c>
      <c r="Q260" s="597"/>
      <c r="R260" s="597"/>
      <c r="S260" s="597"/>
      <c r="T260" s="597"/>
      <c r="U260" s="597"/>
      <c r="V260" s="598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2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606"/>
      <c r="P261" s="596" t="s">
        <v>71</v>
      </c>
      <c r="Q261" s="597"/>
      <c r="R261" s="597"/>
      <c r="S261" s="597"/>
      <c r="T261" s="597"/>
      <c r="U261" s="597"/>
      <c r="V261" s="598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581" t="s">
        <v>418</v>
      </c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2"/>
      <c r="P262" s="582"/>
      <c r="Q262" s="582"/>
      <c r="R262" s="582"/>
      <c r="S262" s="582"/>
      <c r="T262" s="582"/>
      <c r="U262" s="582"/>
      <c r="V262" s="582"/>
      <c r="W262" s="582"/>
      <c r="X262" s="582"/>
      <c r="Y262" s="582"/>
      <c r="Z262" s="582"/>
      <c r="AA262" s="570"/>
      <c r="AB262" s="570"/>
      <c r="AC262" s="570"/>
    </row>
    <row r="263" spans="1:68" ht="14.25" hidden="1" customHeight="1" x14ac:dyDescent="0.25">
      <c r="A263" s="592" t="s">
        <v>102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90">
        <v>4607091383423</v>
      </c>
      <c r="E264" s="591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8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4"/>
      <c r="R264" s="584"/>
      <c r="S264" s="584"/>
      <c r="T264" s="585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90">
        <v>4680115885691</v>
      </c>
      <c r="E265" s="591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4"/>
      <c r="R265" s="584"/>
      <c r="S265" s="584"/>
      <c r="T265" s="585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90">
        <v>4680115885660</v>
      </c>
      <c r="E266" s="591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8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4"/>
      <c r="R266" s="584"/>
      <c r="S266" s="584"/>
      <c r="T266" s="585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90">
        <v>4680115886773</v>
      </c>
      <c r="E267" s="591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93" t="s">
        <v>429</v>
      </c>
      <c r="Q267" s="584"/>
      <c r="R267" s="584"/>
      <c r="S267" s="584"/>
      <c r="T267" s="585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605"/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606"/>
      <c r="P268" s="596" t="s">
        <v>71</v>
      </c>
      <c r="Q268" s="597"/>
      <c r="R268" s="597"/>
      <c r="S268" s="597"/>
      <c r="T268" s="597"/>
      <c r="U268" s="597"/>
      <c r="V268" s="598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2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606"/>
      <c r="P269" s="596" t="s">
        <v>71</v>
      </c>
      <c r="Q269" s="597"/>
      <c r="R269" s="597"/>
      <c r="S269" s="597"/>
      <c r="T269" s="597"/>
      <c r="U269" s="597"/>
      <c r="V269" s="598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581" t="s">
        <v>431</v>
      </c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2"/>
      <c r="P270" s="582"/>
      <c r="Q270" s="582"/>
      <c r="R270" s="582"/>
      <c r="S270" s="582"/>
      <c r="T270" s="582"/>
      <c r="U270" s="582"/>
      <c r="V270" s="582"/>
      <c r="W270" s="582"/>
      <c r="X270" s="582"/>
      <c r="Y270" s="582"/>
      <c r="Z270" s="582"/>
      <c r="AA270" s="570"/>
      <c r="AB270" s="570"/>
      <c r="AC270" s="570"/>
    </row>
    <row r="271" spans="1:68" ht="14.25" hidden="1" customHeight="1" x14ac:dyDescent="0.25">
      <c r="A271" s="592" t="s">
        <v>73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90">
        <v>4680115886186</v>
      </c>
      <c r="E272" s="591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8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4"/>
      <c r="R272" s="584"/>
      <c r="S272" s="584"/>
      <c r="T272" s="585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90">
        <v>4680115881228</v>
      </c>
      <c r="E273" s="591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8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4"/>
      <c r="R273" s="584"/>
      <c r="S273" s="584"/>
      <c r="T273" s="585"/>
      <c r="U273" s="34"/>
      <c r="V273" s="34"/>
      <c r="W273" s="35" t="s">
        <v>69</v>
      </c>
      <c r="X273" s="575">
        <v>64</v>
      </c>
      <c r="Y273" s="576">
        <f>IFERROR(IF(X273="",0,CEILING((X273/$H273),1)*$H273),"")</f>
        <v>64.8</v>
      </c>
      <c r="Z273" s="36">
        <f>IFERROR(IF(Y273=0,"",ROUNDUP(Y273/H273,0)*0.00651),"")</f>
        <v>0.17577000000000001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70.720000000000013</v>
      </c>
      <c r="BN273" s="64">
        <f>IFERROR(Y273*I273/H273,"0")</f>
        <v>71.604000000000013</v>
      </c>
      <c r="BO273" s="64">
        <f>IFERROR(1/J273*(X273/H273),"0")</f>
        <v>0.14652014652014653</v>
      </c>
      <c r="BP273" s="64">
        <f>IFERROR(1/J273*(Y273/H273),"0")</f>
        <v>0.14835164835164835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90">
        <v>4680115881211</v>
      </c>
      <c r="E274" s="591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4"/>
      <c r="R274" s="584"/>
      <c r="S274" s="584"/>
      <c r="T274" s="585"/>
      <c r="U274" s="34"/>
      <c r="V274" s="34"/>
      <c r="W274" s="35" t="s">
        <v>69</v>
      </c>
      <c r="X274" s="575">
        <v>140</v>
      </c>
      <c r="Y274" s="576">
        <f>IFERROR(IF(X274="",0,CEILING((X274/$H274),1)*$H274),"")</f>
        <v>141.6</v>
      </c>
      <c r="Z274" s="36">
        <f>IFERROR(IF(Y274=0,"",ROUNDUP(Y274/H274,0)*0.00651),"")</f>
        <v>0.38408999999999999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150.5</v>
      </c>
      <c r="BN274" s="64">
        <f>IFERROR(Y274*I274/H274,"0")</f>
        <v>152.22</v>
      </c>
      <c r="BO274" s="64">
        <f>IFERROR(1/J274*(X274/H274),"0")</f>
        <v>0.32051282051282054</v>
      </c>
      <c r="BP274" s="64">
        <f>IFERROR(1/J274*(Y274/H274),"0")</f>
        <v>0.32417582417582419</v>
      </c>
    </row>
    <row r="275" spans="1:68" x14ac:dyDescent="0.2">
      <c r="A275" s="605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606"/>
      <c r="P275" s="596" t="s">
        <v>71</v>
      </c>
      <c r="Q275" s="597"/>
      <c r="R275" s="597"/>
      <c r="S275" s="597"/>
      <c r="T275" s="597"/>
      <c r="U275" s="597"/>
      <c r="V275" s="598"/>
      <c r="W275" s="37" t="s">
        <v>72</v>
      </c>
      <c r="X275" s="577">
        <f>IFERROR(X272/H272,"0")+IFERROR(X273/H273,"0")+IFERROR(X274/H274,"0")</f>
        <v>85</v>
      </c>
      <c r="Y275" s="577">
        <f>IFERROR(Y272/H272,"0")+IFERROR(Y273/H273,"0")+IFERROR(Y274/H274,"0")</f>
        <v>86</v>
      </c>
      <c r="Z275" s="577">
        <f>IFERROR(IF(Z272="",0,Z272),"0")+IFERROR(IF(Z273="",0,Z273),"0")+IFERROR(IF(Z274="",0,Z274),"0")</f>
        <v>0.55986000000000002</v>
      </c>
      <c r="AA275" s="578"/>
      <c r="AB275" s="578"/>
      <c r="AC275" s="578"/>
    </row>
    <row r="276" spans="1:68" x14ac:dyDescent="0.2">
      <c r="A276" s="582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606"/>
      <c r="P276" s="596" t="s">
        <v>71</v>
      </c>
      <c r="Q276" s="597"/>
      <c r="R276" s="597"/>
      <c r="S276" s="597"/>
      <c r="T276" s="597"/>
      <c r="U276" s="597"/>
      <c r="V276" s="598"/>
      <c r="W276" s="37" t="s">
        <v>69</v>
      </c>
      <c r="X276" s="577">
        <f>IFERROR(SUM(X272:X274),"0")</f>
        <v>204</v>
      </c>
      <c r="Y276" s="577">
        <f>IFERROR(SUM(Y272:Y274),"0")</f>
        <v>206.39999999999998</v>
      </c>
      <c r="Z276" s="37"/>
      <c r="AA276" s="578"/>
      <c r="AB276" s="578"/>
      <c r="AC276" s="578"/>
    </row>
    <row r="277" spans="1:68" ht="16.5" hidden="1" customHeight="1" x14ac:dyDescent="0.25">
      <c r="A277" s="581" t="s">
        <v>441</v>
      </c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2"/>
      <c r="P277" s="582"/>
      <c r="Q277" s="582"/>
      <c r="R277" s="582"/>
      <c r="S277" s="582"/>
      <c r="T277" s="582"/>
      <c r="U277" s="582"/>
      <c r="V277" s="582"/>
      <c r="W277" s="582"/>
      <c r="X277" s="582"/>
      <c r="Y277" s="582"/>
      <c r="Z277" s="582"/>
      <c r="AA277" s="570"/>
      <c r="AB277" s="570"/>
      <c r="AC277" s="570"/>
    </row>
    <row r="278" spans="1:68" ht="14.25" hidden="1" customHeight="1" x14ac:dyDescent="0.25">
      <c r="A278" s="592" t="s">
        <v>63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90">
        <v>4680115880344</v>
      </c>
      <c r="E279" s="591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4"/>
      <c r="R279" s="584"/>
      <c r="S279" s="584"/>
      <c r="T279" s="585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05"/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606"/>
      <c r="P280" s="596" t="s">
        <v>71</v>
      </c>
      <c r="Q280" s="597"/>
      <c r="R280" s="597"/>
      <c r="S280" s="597"/>
      <c r="T280" s="597"/>
      <c r="U280" s="597"/>
      <c r="V280" s="598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2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606"/>
      <c r="P281" s="596" t="s">
        <v>71</v>
      </c>
      <c r="Q281" s="597"/>
      <c r="R281" s="597"/>
      <c r="S281" s="597"/>
      <c r="T281" s="597"/>
      <c r="U281" s="597"/>
      <c r="V281" s="598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2" t="s">
        <v>73</v>
      </c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2"/>
      <c r="P282" s="582"/>
      <c r="Q282" s="582"/>
      <c r="R282" s="582"/>
      <c r="S282" s="582"/>
      <c r="T282" s="582"/>
      <c r="U282" s="582"/>
      <c r="V282" s="582"/>
      <c r="W282" s="582"/>
      <c r="X282" s="582"/>
      <c r="Y282" s="582"/>
      <c r="Z282" s="582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90">
        <v>4680115884618</v>
      </c>
      <c r="E283" s="591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4"/>
      <c r="R283" s="584"/>
      <c r="S283" s="584"/>
      <c r="T283" s="585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05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606"/>
      <c r="P284" s="596" t="s">
        <v>71</v>
      </c>
      <c r="Q284" s="597"/>
      <c r="R284" s="597"/>
      <c r="S284" s="597"/>
      <c r="T284" s="597"/>
      <c r="U284" s="597"/>
      <c r="V284" s="598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2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606"/>
      <c r="P285" s="596" t="s">
        <v>71</v>
      </c>
      <c r="Q285" s="597"/>
      <c r="R285" s="597"/>
      <c r="S285" s="597"/>
      <c r="T285" s="597"/>
      <c r="U285" s="597"/>
      <c r="V285" s="598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581" t="s">
        <v>448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70"/>
      <c r="AB286" s="570"/>
      <c r="AC286" s="570"/>
    </row>
    <row r="287" spans="1:68" ht="14.25" hidden="1" customHeight="1" x14ac:dyDescent="0.25">
      <c r="A287" s="592" t="s">
        <v>102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90">
        <v>4680115883703</v>
      </c>
      <c r="E288" s="591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64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4"/>
      <c r="R288" s="584"/>
      <c r="S288" s="584"/>
      <c r="T288" s="585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605"/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606"/>
      <c r="P289" s="596" t="s">
        <v>71</v>
      </c>
      <c r="Q289" s="597"/>
      <c r="R289" s="597"/>
      <c r="S289" s="597"/>
      <c r="T289" s="597"/>
      <c r="U289" s="597"/>
      <c r="V289" s="598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2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606"/>
      <c r="P290" s="596" t="s">
        <v>71</v>
      </c>
      <c r="Q290" s="597"/>
      <c r="R290" s="597"/>
      <c r="S290" s="597"/>
      <c r="T290" s="597"/>
      <c r="U290" s="597"/>
      <c r="V290" s="598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581" t="s">
        <v>453</v>
      </c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2"/>
      <c r="P291" s="582"/>
      <c r="Q291" s="582"/>
      <c r="R291" s="582"/>
      <c r="S291" s="582"/>
      <c r="T291" s="582"/>
      <c r="U291" s="582"/>
      <c r="V291" s="582"/>
      <c r="W291" s="582"/>
      <c r="X291" s="582"/>
      <c r="Y291" s="582"/>
      <c r="Z291" s="582"/>
      <c r="AA291" s="570"/>
      <c r="AB291" s="570"/>
      <c r="AC291" s="570"/>
    </row>
    <row r="292" spans="1:68" ht="14.25" hidden="1" customHeight="1" x14ac:dyDescent="0.25">
      <c r="A292" s="592" t="s">
        <v>102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90">
        <v>4680115885615</v>
      </c>
      <c r="E293" s="591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6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4"/>
      <c r="R293" s="584"/>
      <c r="S293" s="584"/>
      <c r="T293" s="585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90">
        <v>4680115885554</v>
      </c>
      <c r="E294" s="591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4"/>
      <c r="R294" s="584"/>
      <c r="S294" s="584"/>
      <c r="T294" s="585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90">
        <v>4680115885554</v>
      </c>
      <c r="E295" s="591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6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4"/>
      <c r="R295" s="584"/>
      <c r="S295" s="584"/>
      <c r="T295" s="585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90">
        <v>4680115885646</v>
      </c>
      <c r="E296" s="591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4"/>
      <c r="R296" s="584"/>
      <c r="S296" s="584"/>
      <c r="T296" s="585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90">
        <v>4680115885622</v>
      </c>
      <c r="E297" s="591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4"/>
      <c r="R297" s="584"/>
      <c r="S297" s="584"/>
      <c r="T297" s="585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90">
        <v>4680115885608</v>
      </c>
      <c r="E298" s="591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4"/>
      <c r="R298" s="584"/>
      <c r="S298" s="584"/>
      <c r="T298" s="585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605"/>
      <c r="B299" s="582"/>
      <c r="C299" s="582"/>
      <c r="D299" s="582"/>
      <c r="E299" s="582"/>
      <c r="F299" s="582"/>
      <c r="G299" s="582"/>
      <c r="H299" s="582"/>
      <c r="I299" s="582"/>
      <c r="J299" s="582"/>
      <c r="K299" s="582"/>
      <c r="L299" s="582"/>
      <c r="M299" s="582"/>
      <c r="N299" s="582"/>
      <c r="O299" s="606"/>
      <c r="P299" s="596" t="s">
        <v>71</v>
      </c>
      <c r="Q299" s="597"/>
      <c r="R299" s="597"/>
      <c r="S299" s="597"/>
      <c r="T299" s="597"/>
      <c r="U299" s="597"/>
      <c r="V299" s="598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2"/>
      <c r="B300" s="582"/>
      <c r="C300" s="582"/>
      <c r="D300" s="582"/>
      <c r="E300" s="582"/>
      <c r="F300" s="582"/>
      <c r="G300" s="582"/>
      <c r="H300" s="582"/>
      <c r="I300" s="582"/>
      <c r="J300" s="582"/>
      <c r="K300" s="582"/>
      <c r="L300" s="582"/>
      <c r="M300" s="582"/>
      <c r="N300" s="582"/>
      <c r="O300" s="606"/>
      <c r="P300" s="596" t="s">
        <v>71</v>
      </c>
      <c r="Q300" s="597"/>
      <c r="R300" s="597"/>
      <c r="S300" s="597"/>
      <c r="T300" s="597"/>
      <c r="U300" s="597"/>
      <c r="V300" s="598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2" t="s">
        <v>63</v>
      </c>
      <c r="B301" s="582"/>
      <c r="C301" s="582"/>
      <c r="D301" s="582"/>
      <c r="E301" s="582"/>
      <c r="F301" s="582"/>
      <c r="G301" s="582"/>
      <c r="H301" s="582"/>
      <c r="I301" s="582"/>
      <c r="J301" s="582"/>
      <c r="K301" s="582"/>
      <c r="L301" s="582"/>
      <c r="M301" s="582"/>
      <c r="N301" s="582"/>
      <c r="O301" s="582"/>
      <c r="P301" s="582"/>
      <c r="Q301" s="582"/>
      <c r="R301" s="582"/>
      <c r="S301" s="582"/>
      <c r="T301" s="582"/>
      <c r="U301" s="582"/>
      <c r="V301" s="582"/>
      <c r="W301" s="582"/>
      <c r="X301" s="582"/>
      <c r="Y301" s="582"/>
      <c r="Z301" s="582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90">
        <v>4607091387193</v>
      </c>
      <c r="E302" s="591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9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4"/>
      <c r="R302" s="584"/>
      <c r="S302" s="584"/>
      <c r="T302" s="585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90">
        <v>4607091387230</v>
      </c>
      <c r="E303" s="591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4"/>
      <c r="R303" s="584"/>
      <c r="S303" s="584"/>
      <c r="T303" s="585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90">
        <v>4607091387292</v>
      </c>
      <c r="E304" s="591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4"/>
      <c r="R304" s="584"/>
      <c r="S304" s="584"/>
      <c r="T304" s="585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90">
        <v>4607091387285</v>
      </c>
      <c r="E305" s="591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8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4"/>
      <c r="R305" s="584"/>
      <c r="S305" s="584"/>
      <c r="T305" s="585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90">
        <v>4607091389845</v>
      </c>
      <c r="E306" s="591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6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4"/>
      <c r="R306" s="584"/>
      <c r="S306" s="584"/>
      <c r="T306" s="585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90">
        <v>4680115882881</v>
      </c>
      <c r="E307" s="591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5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4"/>
      <c r="R307" s="584"/>
      <c r="S307" s="584"/>
      <c r="T307" s="585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90">
        <v>4607091383836</v>
      </c>
      <c r="E308" s="591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8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4"/>
      <c r="R308" s="584"/>
      <c r="S308" s="584"/>
      <c r="T308" s="585"/>
      <c r="U308" s="34"/>
      <c r="V308" s="34"/>
      <c r="W308" s="35" t="s">
        <v>69</v>
      </c>
      <c r="X308" s="575">
        <v>25</v>
      </c>
      <c r="Y308" s="576">
        <f t="shared" si="47"/>
        <v>25.2</v>
      </c>
      <c r="Z308" s="36">
        <f>IFERROR(IF(Y308=0,"",ROUNDUP(Y308/H308,0)*0.00651),"")</f>
        <v>9.1139999999999999E-2</v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28.166666666666668</v>
      </c>
      <c r="BN308" s="64">
        <f t="shared" si="49"/>
        <v>28.391999999999999</v>
      </c>
      <c r="BO308" s="64">
        <f t="shared" si="50"/>
        <v>7.6312576312576319E-2</v>
      </c>
      <c r="BP308" s="64">
        <f t="shared" si="51"/>
        <v>7.6923076923076927E-2</v>
      </c>
    </row>
    <row r="309" spans="1:68" x14ac:dyDescent="0.2">
      <c r="A309" s="605"/>
      <c r="B309" s="582"/>
      <c r="C309" s="582"/>
      <c r="D309" s="582"/>
      <c r="E309" s="582"/>
      <c r="F309" s="582"/>
      <c r="G309" s="582"/>
      <c r="H309" s="582"/>
      <c r="I309" s="582"/>
      <c r="J309" s="582"/>
      <c r="K309" s="582"/>
      <c r="L309" s="582"/>
      <c r="M309" s="582"/>
      <c r="N309" s="582"/>
      <c r="O309" s="606"/>
      <c r="P309" s="596" t="s">
        <v>71</v>
      </c>
      <c r="Q309" s="597"/>
      <c r="R309" s="597"/>
      <c r="S309" s="597"/>
      <c r="T309" s="597"/>
      <c r="U309" s="597"/>
      <c r="V309" s="598"/>
      <c r="W309" s="37" t="s">
        <v>72</v>
      </c>
      <c r="X309" s="577">
        <f>IFERROR(X302/H302,"0")+IFERROR(X303/H303,"0")+IFERROR(X304/H304,"0")+IFERROR(X305/H305,"0")+IFERROR(X306/H306,"0")+IFERROR(X307/H307,"0")+IFERROR(X308/H308,"0")</f>
        <v>13.888888888888889</v>
      </c>
      <c r="Y309" s="577">
        <f>IFERROR(Y302/H302,"0")+IFERROR(Y303/H303,"0")+IFERROR(Y304/H304,"0")+IFERROR(Y305/H305,"0")+IFERROR(Y306/H306,"0")+IFERROR(Y307/H307,"0")+IFERROR(Y308/H308,"0")</f>
        <v>14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9.1139999999999999E-2</v>
      </c>
      <c r="AA309" s="578"/>
      <c r="AB309" s="578"/>
      <c r="AC309" s="578"/>
    </row>
    <row r="310" spans="1:68" x14ac:dyDescent="0.2">
      <c r="A310" s="582"/>
      <c r="B310" s="582"/>
      <c r="C310" s="582"/>
      <c r="D310" s="582"/>
      <c r="E310" s="582"/>
      <c r="F310" s="582"/>
      <c r="G310" s="582"/>
      <c r="H310" s="582"/>
      <c r="I310" s="582"/>
      <c r="J310" s="582"/>
      <c r="K310" s="582"/>
      <c r="L310" s="582"/>
      <c r="M310" s="582"/>
      <c r="N310" s="582"/>
      <c r="O310" s="606"/>
      <c r="P310" s="596" t="s">
        <v>71</v>
      </c>
      <c r="Q310" s="597"/>
      <c r="R310" s="597"/>
      <c r="S310" s="597"/>
      <c r="T310" s="597"/>
      <c r="U310" s="597"/>
      <c r="V310" s="598"/>
      <c r="W310" s="37" t="s">
        <v>69</v>
      </c>
      <c r="X310" s="577">
        <f>IFERROR(SUM(X302:X308),"0")</f>
        <v>25</v>
      </c>
      <c r="Y310" s="577">
        <f>IFERROR(SUM(Y302:Y308),"0")</f>
        <v>25.2</v>
      </c>
      <c r="Z310" s="37"/>
      <c r="AA310" s="578"/>
      <c r="AB310" s="578"/>
      <c r="AC310" s="578"/>
    </row>
    <row r="311" spans="1:68" ht="14.25" hidden="1" customHeight="1" x14ac:dyDescent="0.25">
      <c r="A311" s="592" t="s">
        <v>73</v>
      </c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82"/>
      <c r="P311" s="582"/>
      <c r="Q311" s="582"/>
      <c r="R311" s="582"/>
      <c r="S311" s="582"/>
      <c r="T311" s="582"/>
      <c r="U311" s="582"/>
      <c r="V311" s="582"/>
      <c r="W311" s="582"/>
      <c r="X311" s="582"/>
      <c r="Y311" s="582"/>
      <c r="Z311" s="582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90">
        <v>4607091387766</v>
      </c>
      <c r="E312" s="591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8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4"/>
      <c r="R312" s="584"/>
      <c r="S312" s="584"/>
      <c r="T312" s="585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90">
        <v>4607091387957</v>
      </c>
      <c r="E313" s="591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4"/>
      <c r="R313" s="584"/>
      <c r="S313" s="584"/>
      <c r="T313" s="585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90">
        <v>4607091387964</v>
      </c>
      <c r="E314" s="591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4"/>
      <c r="R314" s="584"/>
      <c r="S314" s="584"/>
      <c r="T314" s="585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90">
        <v>4680115884588</v>
      </c>
      <c r="E315" s="591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9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4"/>
      <c r="R315" s="584"/>
      <c r="S315" s="584"/>
      <c r="T315" s="585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90">
        <v>4607091387513</v>
      </c>
      <c r="E316" s="591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9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4"/>
      <c r="R316" s="584"/>
      <c r="S316" s="584"/>
      <c r="T316" s="585"/>
      <c r="U316" s="34"/>
      <c r="V316" s="34"/>
      <c r="W316" s="35" t="s">
        <v>69</v>
      </c>
      <c r="X316" s="575">
        <v>36</v>
      </c>
      <c r="Y316" s="576">
        <f>IFERROR(IF(X316="",0,CEILING((X316/$H316),1)*$H316),"")</f>
        <v>37.800000000000004</v>
      </c>
      <c r="Z316" s="36">
        <f>IFERROR(IF(Y316=0,"",ROUNDUP(Y316/H316,0)*0.00651),"")</f>
        <v>9.1139999999999999E-2</v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39.44</v>
      </c>
      <c r="BN316" s="64">
        <f>IFERROR(Y316*I316/H316,"0")</f>
        <v>41.412000000000006</v>
      </c>
      <c r="BO316" s="64">
        <f>IFERROR(1/J316*(X316/H316),"0")</f>
        <v>7.3260073260073263E-2</v>
      </c>
      <c r="BP316" s="64">
        <f>IFERROR(1/J316*(Y316/H316),"0")</f>
        <v>7.6923076923076927E-2</v>
      </c>
    </row>
    <row r="317" spans="1:68" x14ac:dyDescent="0.2">
      <c r="A317" s="605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606"/>
      <c r="P317" s="596" t="s">
        <v>71</v>
      </c>
      <c r="Q317" s="597"/>
      <c r="R317" s="597"/>
      <c r="S317" s="597"/>
      <c r="T317" s="597"/>
      <c r="U317" s="597"/>
      <c r="V317" s="598"/>
      <c r="W317" s="37" t="s">
        <v>72</v>
      </c>
      <c r="X317" s="577">
        <f>IFERROR(X312/H312,"0")+IFERROR(X313/H313,"0")+IFERROR(X314/H314,"0")+IFERROR(X315/H315,"0")+IFERROR(X316/H316,"0")</f>
        <v>13.333333333333332</v>
      </c>
      <c r="Y317" s="577">
        <f>IFERROR(Y312/H312,"0")+IFERROR(Y313/H313,"0")+IFERROR(Y314/H314,"0")+IFERROR(Y315/H315,"0")+IFERROR(Y316/H316,"0")</f>
        <v>14</v>
      </c>
      <c r="Z317" s="577">
        <f>IFERROR(IF(Z312="",0,Z312),"0")+IFERROR(IF(Z313="",0,Z313),"0")+IFERROR(IF(Z314="",0,Z314),"0")+IFERROR(IF(Z315="",0,Z315),"0")+IFERROR(IF(Z316="",0,Z316),"0")</f>
        <v>9.1139999999999999E-2</v>
      </c>
      <c r="AA317" s="578"/>
      <c r="AB317" s="578"/>
      <c r="AC317" s="578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606"/>
      <c r="P318" s="596" t="s">
        <v>71</v>
      </c>
      <c r="Q318" s="597"/>
      <c r="R318" s="597"/>
      <c r="S318" s="597"/>
      <c r="T318" s="597"/>
      <c r="U318" s="597"/>
      <c r="V318" s="598"/>
      <c r="W318" s="37" t="s">
        <v>69</v>
      </c>
      <c r="X318" s="577">
        <f>IFERROR(SUM(X312:X316),"0")</f>
        <v>36</v>
      </c>
      <c r="Y318" s="577">
        <f>IFERROR(SUM(Y312:Y316),"0")</f>
        <v>37.800000000000004</v>
      </c>
      <c r="Z318" s="37"/>
      <c r="AA318" s="578"/>
      <c r="AB318" s="578"/>
      <c r="AC318" s="578"/>
    </row>
    <row r="319" spans="1:68" ht="14.25" hidden="1" customHeight="1" x14ac:dyDescent="0.25">
      <c r="A319" s="592" t="s">
        <v>172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90">
        <v>4607091380880</v>
      </c>
      <c r="E320" s="591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7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4"/>
      <c r="R320" s="584"/>
      <c r="S320" s="584"/>
      <c r="T320" s="585"/>
      <c r="U320" s="34"/>
      <c r="V320" s="34"/>
      <c r="W320" s="35" t="s">
        <v>69</v>
      </c>
      <c r="X320" s="575">
        <v>109</v>
      </c>
      <c r="Y320" s="576">
        <f>IFERROR(IF(X320="",0,CEILING((X320/$H320),1)*$H320),"")</f>
        <v>109.2</v>
      </c>
      <c r="Z320" s="36">
        <f>IFERROR(IF(Y320=0,"",ROUNDUP(Y320/H320,0)*0.01898),"")</f>
        <v>0.24674000000000001</v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115.73464285714286</v>
      </c>
      <c r="BN320" s="64">
        <f>IFERROR(Y320*I320/H320,"0")</f>
        <v>115.947</v>
      </c>
      <c r="BO320" s="64">
        <f>IFERROR(1/J320*(X320/H320),"0")</f>
        <v>0.20275297619047619</v>
      </c>
      <c r="BP320" s="64">
        <f>IFERROR(1/J320*(Y320/H320),"0")</f>
        <v>0.203125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90">
        <v>4607091384482</v>
      </c>
      <c r="E321" s="591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4"/>
      <c r="R321" s="584"/>
      <c r="S321" s="584"/>
      <c r="T321" s="585"/>
      <c r="U321" s="34"/>
      <c r="V321" s="34"/>
      <c r="W321" s="35" t="s">
        <v>69</v>
      </c>
      <c r="X321" s="575">
        <v>284</v>
      </c>
      <c r="Y321" s="576">
        <f>IFERROR(IF(X321="",0,CEILING((X321/$H321),1)*$H321),"")</f>
        <v>288.59999999999997</v>
      </c>
      <c r="Z321" s="36">
        <f>IFERROR(IF(Y321=0,"",ROUNDUP(Y321/H321,0)*0.01898),"")</f>
        <v>0.70226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302.89692307692314</v>
      </c>
      <c r="BN321" s="64">
        <f>IFERROR(Y321*I321/H321,"0")</f>
        <v>307.80300000000005</v>
      </c>
      <c r="BO321" s="64">
        <f>IFERROR(1/J321*(X321/H321),"0")</f>
        <v>0.56891025641025639</v>
      </c>
      <c r="BP321" s="64">
        <f>IFERROR(1/J321*(Y321/H321),"0")</f>
        <v>0.578125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90">
        <v>4607091380897</v>
      </c>
      <c r="E322" s="591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4"/>
      <c r="R322" s="584"/>
      <c r="S322" s="584"/>
      <c r="T322" s="585"/>
      <c r="U322" s="34"/>
      <c r="V322" s="34"/>
      <c r="W322" s="35" t="s">
        <v>69</v>
      </c>
      <c r="X322" s="575">
        <v>82</v>
      </c>
      <c r="Y322" s="576">
        <f>IFERROR(IF(X322="",0,CEILING((X322/$H322),1)*$H322),"")</f>
        <v>84</v>
      </c>
      <c r="Z322" s="36">
        <f>IFERROR(IF(Y322=0,"",ROUNDUP(Y322/H322,0)*0.01898),"")</f>
        <v>0.1898</v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87.066428571428574</v>
      </c>
      <c r="BN322" s="64">
        <f>IFERROR(Y322*I322/H322,"0")</f>
        <v>89.19</v>
      </c>
      <c r="BO322" s="64">
        <f>IFERROR(1/J322*(X322/H322),"0")</f>
        <v>0.15252976190476189</v>
      </c>
      <c r="BP322" s="64">
        <f>IFERROR(1/J322*(Y322/H322),"0")</f>
        <v>0.15625</v>
      </c>
    </row>
    <row r="323" spans="1:68" x14ac:dyDescent="0.2">
      <c r="A323" s="60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606"/>
      <c r="P323" s="596" t="s">
        <v>71</v>
      </c>
      <c r="Q323" s="597"/>
      <c r="R323" s="597"/>
      <c r="S323" s="597"/>
      <c r="T323" s="597"/>
      <c r="U323" s="597"/>
      <c r="V323" s="598"/>
      <c r="W323" s="37" t="s">
        <v>72</v>
      </c>
      <c r="X323" s="577">
        <f>IFERROR(X320/H320,"0")+IFERROR(X321/H321,"0")+IFERROR(X322/H322,"0")</f>
        <v>59.148351648351642</v>
      </c>
      <c r="Y323" s="577">
        <f>IFERROR(Y320/H320,"0")+IFERROR(Y321/H321,"0")+IFERROR(Y322/H322,"0")</f>
        <v>60</v>
      </c>
      <c r="Z323" s="577">
        <f>IFERROR(IF(Z320="",0,Z320),"0")+IFERROR(IF(Z321="",0,Z321),"0")+IFERROR(IF(Z322="",0,Z322),"0")</f>
        <v>1.1388</v>
      </c>
      <c r="AA323" s="578"/>
      <c r="AB323" s="578"/>
      <c r="AC323" s="578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606"/>
      <c r="P324" s="596" t="s">
        <v>71</v>
      </c>
      <c r="Q324" s="597"/>
      <c r="R324" s="597"/>
      <c r="S324" s="597"/>
      <c r="T324" s="597"/>
      <c r="U324" s="597"/>
      <c r="V324" s="598"/>
      <c r="W324" s="37" t="s">
        <v>69</v>
      </c>
      <c r="X324" s="577">
        <f>IFERROR(SUM(X320:X322),"0")</f>
        <v>475</v>
      </c>
      <c r="Y324" s="577">
        <f>IFERROR(SUM(Y320:Y322),"0")</f>
        <v>481.79999999999995</v>
      </c>
      <c r="Z324" s="37"/>
      <c r="AA324" s="578"/>
      <c r="AB324" s="578"/>
      <c r="AC324" s="578"/>
    </row>
    <row r="325" spans="1:68" ht="14.25" hidden="1" customHeight="1" x14ac:dyDescent="0.25">
      <c r="A325" s="592" t="s">
        <v>94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90">
        <v>4607091388381</v>
      </c>
      <c r="E326" s="591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893" t="s">
        <v>516</v>
      </c>
      <c r="Q326" s="584"/>
      <c r="R326" s="584"/>
      <c r="S326" s="584"/>
      <c r="T326" s="585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90">
        <v>4680115886476</v>
      </c>
      <c r="E327" s="591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50" t="s">
        <v>520</v>
      </c>
      <c r="Q327" s="584"/>
      <c r="R327" s="584"/>
      <c r="S327" s="584"/>
      <c r="T327" s="585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90">
        <v>4607091388374</v>
      </c>
      <c r="E328" s="591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01" t="s">
        <v>524</v>
      </c>
      <c r="Q328" s="584"/>
      <c r="R328" s="584"/>
      <c r="S328" s="584"/>
      <c r="T328" s="585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90">
        <v>4607091383102</v>
      </c>
      <c r="E329" s="591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8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4"/>
      <c r="R329" s="584"/>
      <c r="S329" s="584"/>
      <c r="T329" s="585"/>
      <c r="U329" s="34"/>
      <c r="V329" s="34"/>
      <c r="W329" s="35" t="s">
        <v>69</v>
      </c>
      <c r="X329" s="575">
        <v>9</v>
      </c>
      <c r="Y329" s="576">
        <f>IFERROR(IF(X329="",0,CEILING((X329/$H329),1)*$H329),"")</f>
        <v>10.199999999999999</v>
      </c>
      <c r="Z329" s="36">
        <f>IFERROR(IF(Y329=0,"",ROUNDUP(Y329/H329,0)*0.00651),"")</f>
        <v>2.6040000000000001E-2</v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10.429411764705883</v>
      </c>
      <c r="BN329" s="64">
        <f>IFERROR(Y329*I329/H329,"0")</f>
        <v>11.82</v>
      </c>
      <c r="BO329" s="64">
        <f>IFERROR(1/J329*(X329/H329),"0")</f>
        <v>1.9392372333548808E-2</v>
      </c>
      <c r="BP329" s="64">
        <f>IFERROR(1/J329*(Y329/H329),"0")</f>
        <v>2.197802197802198E-2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90">
        <v>4607091388404</v>
      </c>
      <c r="E330" s="591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4"/>
      <c r="R330" s="584"/>
      <c r="S330" s="584"/>
      <c r="T330" s="585"/>
      <c r="U330" s="34"/>
      <c r="V330" s="34"/>
      <c r="W330" s="35" t="s">
        <v>69</v>
      </c>
      <c r="X330" s="575">
        <v>9</v>
      </c>
      <c r="Y330" s="576">
        <f>IFERROR(IF(X330="",0,CEILING((X330/$H330),1)*$H330),"")</f>
        <v>10.199999999999999</v>
      </c>
      <c r="Z330" s="36">
        <f>IFERROR(IF(Y330=0,"",ROUNDUP(Y330/H330,0)*0.00651),"")</f>
        <v>2.6040000000000001E-2</v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10.164705882352941</v>
      </c>
      <c r="BN330" s="64">
        <f>IFERROR(Y330*I330/H330,"0")</f>
        <v>11.52</v>
      </c>
      <c r="BO330" s="64">
        <f>IFERROR(1/J330*(X330/H330),"0")</f>
        <v>1.9392372333548808E-2</v>
      </c>
      <c r="BP330" s="64">
        <f>IFERROR(1/J330*(Y330/H330),"0")</f>
        <v>2.197802197802198E-2</v>
      </c>
    </row>
    <row r="331" spans="1:68" x14ac:dyDescent="0.2">
      <c r="A331" s="605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606"/>
      <c r="P331" s="596" t="s">
        <v>71</v>
      </c>
      <c r="Q331" s="597"/>
      <c r="R331" s="597"/>
      <c r="S331" s="597"/>
      <c r="T331" s="597"/>
      <c r="U331" s="597"/>
      <c r="V331" s="598"/>
      <c r="W331" s="37" t="s">
        <v>72</v>
      </c>
      <c r="X331" s="577">
        <f>IFERROR(X326/H326,"0")+IFERROR(X327/H327,"0")+IFERROR(X328/H328,"0")+IFERROR(X329/H329,"0")+IFERROR(X330/H330,"0")</f>
        <v>7.0588235294117654</v>
      </c>
      <c r="Y331" s="577">
        <f>IFERROR(Y326/H326,"0")+IFERROR(Y327/H327,"0")+IFERROR(Y328/H328,"0")+IFERROR(Y329/H329,"0")+IFERROR(Y330/H330,"0")</f>
        <v>8</v>
      </c>
      <c r="Z331" s="577">
        <f>IFERROR(IF(Z326="",0,Z326),"0")+IFERROR(IF(Z327="",0,Z327),"0")+IFERROR(IF(Z328="",0,Z328),"0")+IFERROR(IF(Z329="",0,Z329),"0")+IFERROR(IF(Z330="",0,Z330),"0")</f>
        <v>5.2080000000000001E-2</v>
      </c>
      <c r="AA331" s="578"/>
      <c r="AB331" s="578"/>
      <c r="AC331" s="578"/>
    </row>
    <row r="332" spans="1:68" x14ac:dyDescent="0.2">
      <c r="A332" s="582"/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606"/>
      <c r="P332" s="596" t="s">
        <v>71</v>
      </c>
      <c r="Q332" s="597"/>
      <c r="R332" s="597"/>
      <c r="S332" s="597"/>
      <c r="T332" s="597"/>
      <c r="U332" s="597"/>
      <c r="V332" s="598"/>
      <c r="W332" s="37" t="s">
        <v>69</v>
      </c>
      <c r="X332" s="577">
        <f>IFERROR(SUM(X326:X330),"0")</f>
        <v>18</v>
      </c>
      <c r="Y332" s="577">
        <f>IFERROR(SUM(Y326:Y330),"0")</f>
        <v>20.399999999999999</v>
      </c>
      <c r="Z332" s="37"/>
      <c r="AA332" s="578"/>
      <c r="AB332" s="578"/>
      <c r="AC332" s="578"/>
    </row>
    <row r="333" spans="1:68" ht="14.25" hidden="1" customHeight="1" x14ac:dyDescent="0.25">
      <c r="A333" s="592" t="s">
        <v>530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90">
        <v>4680115881808</v>
      </c>
      <c r="E334" s="591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4"/>
      <c r="R334" s="584"/>
      <c r="S334" s="584"/>
      <c r="T334" s="585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90">
        <v>4680115881822</v>
      </c>
      <c r="E335" s="591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4"/>
      <c r="R335" s="584"/>
      <c r="S335" s="584"/>
      <c r="T335" s="585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90">
        <v>4680115880016</v>
      </c>
      <c r="E336" s="591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4"/>
      <c r="R336" s="584"/>
      <c r="S336" s="584"/>
      <c r="T336" s="585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5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606"/>
      <c r="P337" s="596" t="s">
        <v>71</v>
      </c>
      <c r="Q337" s="597"/>
      <c r="R337" s="597"/>
      <c r="S337" s="597"/>
      <c r="T337" s="597"/>
      <c r="U337" s="597"/>
      <c r="V337" s="598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606"/>
      <c r="P338" s="596" t="s">
        <v>71</v>
      </c>
      <c r="Q338" s="597"/>
      <c r="R338" s="597"/>
      <c r="S338" s="597"/>
      <c r="T338" s="597"/>
      <c r="U338" s="597"/>
      <c r="V338" s="598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581" t="s">
        <v>539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70"/>
      <c r="AB339" s="570"/>
      <c r="AC339" s="570"/>
    </row>
    <row r="340" spans="1:68" ht="14.25" hidden="1" customHeight="1" x14ac:dyDescent="0.25">
      <c r="A340" s="592" t="s">
        <v>73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90">
        <v>4607091387919</v>
      </c>
      <c r="E341" s="591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4"/>
      <c r="R341" s="584"/>
      <c r="S341" s="584"/>
      <c r="T341" s="585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90">
        <v>4680115883604</v>
      </c>
      <c r="E342" s="591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4"/>
      <c r="R342" s="584"/>
      <c r="S342" s="584"/>
      <c r="T342" s="585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90">
        <v>4680115883567</v>
      </c>
      <c r="E343" s="591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4"/>
      <c r="R343" s="584"/>
      <c r="S343" s="584"/>
      <c r="T343" s="585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5"/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606"/>
      <c r="P344" s="596" t="s">
        <v>71</v>
      </c>
      <c r="Q344" s="597"/>
      <c r="R344" s="597"/>
      <c r="S344" s="597"/>
      <c r="T344" s="597"/>
      <c r="U344" s="597"/>
      <c r="V344" s="598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2"/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606"/>
      <c r="P345" s="596" t="s">
        <v>71</v>
      </c>
      <c r="Q345" s="597"/>
      <c r="R345" s="597"/>
      <c r="S345" s="597"/>
      <c r="T345" s="597"/>
      <c r="U345" s="597"/>
      <c r="V345" s="598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728" t="s">
        <v>549</v>
      </c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29"/>
      <c r="P346" s="729"/>
      <c r="Q346" s="729"/>
      <c r="R346" s="729"/>
      <c r="S346" s="729"/>
      <c r="T346" s="729"/>
      <c r="U346" s="729"/>
      <c r="V346" s="729"/>
      <c r="W346" s="729"/>
      <c r="X346" s="729"/>
      <c r="Y346" s="729"/>
      <c r="Z346" s="729"/>
      <c r="AA346" s="48"/>
      <c r="AB346" s="48"/>
      <c r="AC346" s="48"/>
    </row>
    <row r="347" spans="1:68" ht="16.5" hidden="1" customHeight="1" x14ac:dyDescent="0.25">
      <c r="A347" s="581" t="s">
        <v>550</v>
      </c>
      <c r="B347" s="582"/>
      <c r="C347" s="582"/>
      <c r="D347" s="582"/>
      <c r="E347" s="582"/>
      <c r="F347" s="582"/>
      <c r="G347" s="582"/>
      <c r="H347" s="582"/>
      <c r="I347" s="582"/>
      <c r="J347" s="582"/>
      <c r="K347" s="582"/>
      <c r="L347" s="582"/>
      <c r="M347" s="582"/>
      <c r="N347" s="582"/>
      <c r="O347" s="582"/>
      <c r="P347" s="582"/>
      <c r="Q347" s="582"/>
      <c r="R347" s="582"/>
      <c r="S347" s="582"/>
      <c r="T347" s="582"/>
      <c r="U347" s="582"/>
      <c r="V347" s="582"/>
      <c r="W347" s="582"/>
      <c r="X347" s="582"/>
      <c r="Y347" s="582"/>
      <c r="Z347" s="582"/>
      <c r="AA347" s="570"/>
      <c r="AB347" s="570"/>
      <c r="AC347" s="570"/>
    </row>
    <row r="348" spans="1:68" ht="14.25" hidden="1" customHeight="1" x14ac:dyDescent="0.25">
      <c r="A348" s="592" t="s">
        <v>102</v>
      </c>
      <c r="B348" s="582"/>
      <c r="C348" s="582"/>
      <c r="D348" s="582"/>
      <c r="E348" s="582"/>
      <c r="F348" s="582"/>
      <c r="G348" s="582"/>
      <c r="H348" s="582"/>
      <c r="I348" s="582"/>
      <c r="J348" s="582"/>
      <c r="K348" s="582"/>
      <c r="L348" s="582"/>
      <c r="M348" s="582"/>
      <c r="N348" s="582"/>
      <c r="O348" s="582"/>
      <c r="P348" s="582"/>
      <c r="Q348" s="582"/>
      <c r="R348" s="582"/>
      <c r="S348" s="582"/>
      <c r="T348" s="582"/>
      <c r="U348" s="582"/>
      <c r="V348" s="582"/>
      <c r="W348" s="582"/>
      <c r="X348" s="582"/>
      <c r="Y348" s="582"/>
      <c r="Z348" s="582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90">
        <v>4680115884847</v>
      </c>
      <c r="E349" s="591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6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4"/>
      <c r="R349" s="584"/>
      <c r="S349" s="584"/>
      <c r="T349" s="585"/>
      <c r="U349" s="34"/>
      <c r="V349" s="34"/>
      <c r="W349" s="35" t="s">
        <v>69</v>
      </c>
      <c r="X349" s="575">
        <v>928</v>
      </c>
      <c r="Y349" s="576">
        <f t="shared" ref="Y349:Y355" si="52">IFERROR(IF(X349="",0,CEILING((X349/$H349),1)*$H349),"")</f>
        <v>930</v>
      </c>
      <c r="Z349" s="36">
        <f>IFERROR(IF(Y349=0,"",ROUNDUP(Y349/H349,0)*0.02175),"")</f>
        <v>1.3484999999999998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957.69600000000003</v>
      </c>
      <c r="BN349" s="64">
        <f t="shared" ref="BN349:BN355" si="54">IFERROR(Y349*I349/H349,"0")</f>
        <v>959.76</v>
      </c>
      <c r="BO349" s="64">
        <f t="shared" ref="BO349:BO355" si="55">IFERROR(1/J349*(X349/H349),"0")</f>
        <v>1.2888888888888888</v>
      </c>
      <c r="BP349" s="64">
        <f t="shared" ref="BP349:BP355" si="56">IFERROR(1/J349*(Y349/H349),"0")</f>
        <v>1.2916666666666665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90">
        <v>4680115884854</v>
      </c>
      <c r="E350" s="591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4"/>
      <c r="R350" s="584"/>
      <c r="S350" s="584"/>
      <c r="T350" s="585"/>
      <c r="U350" s="34"/>
      <c r="V350" s="34"/>
      <c r="W350" s="35" t="s">
        <v>69</v>
      </c>
      <c r="X350" s="575">
        <v>847</v>
      </c>
      <c r="Y350" s="576">
        <f t="shared" si="52"/>
        <v>855</v>
      </c>
      <c r="Z350" s="36">
        <f>IFERROR(IF(Y350=0,"",ROUNDUP(Y350/H350,0)*0.02175),"")</f>
        <v>1.2397499999999999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874.10399999999993</v>
      </c>
      <c r="BN350" s="64">
        <f t="shared" si="54"/>
        <v>882.36</v>
      </c>
      <c r="BO350" s="64">
        <f t="shared" si="55"/>
        <v>1.1763888888888889</v>
      </c>
      <c r="BP350" s="64">
        <f t="shared" si="56"/>
        <v>1.1875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90">
        <v>4607091383997</v>
      </c>
      <c r="E351" s="591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8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4"/>
      <c r="R351" s="584"/>
      <c r="S351" s="584"/>
      <c r="T351" s="585"/>
      <c r="U351" s="34"/>
      <c r="V351" s="34"/>
      <c r="W351" s="35" t="s">
        <v>69</v>
      </c>
      <c r="X351" s="575">
        <v>1386</v>
      </c>
      <c r="Y351" s="576">
        <f t="shared" si="52"/>
        <v>1395</v>
      </c>
      <c r="Z351" s="36">
        <f>IFERROR(IF(Y351=0,"",ROUNDUP(Y351/H351,0)*0.02175),"")</f>
        <v>2.0227499999999998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1430.3519999999999</v>
      </c>
      <c r="BN351" s="64">
        <f t="shared" si="54"/>
        <v>1439.64</v>
      </c>
      <c r="BO351" s="64">
        <f t="shared" si="55"/>
        <v>1.925</v>
      </c>
      <c r="BP351" s="64">
        <f t="shared" si="56"/>
        <v>1.9375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90">
        <v>4680115884830</v>
      </c>
      <c r="E352" s="591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4"/>
      <c r="R352" s="584"/>
      <c r="S352" s="584"/>
      <c r="T352" s="585"/>
      <c r="U352" s="34"/>
      <c r="V352" s="34"/>
      <c r="W352" s="35" t="s">
        <v>69</v>
      </c>
      <c r="X352" s="575">
        <v>1182</v>
      </c>
      <c r="Y352" s="576">
        <f t="shared" si="52"/>
        <v>1185</v>
      </c>
      <c r="Z352" s="36">
        <f>IFERROR(IF(Y352=0,"",ROUNDUP(Y352/H352,0)*0.02175),"")</f>
        <v>1.7182499999999998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1219.8240000000001</v>
      </c>
      <c r="BN352" s="64">
        <f t="shared" si="54"/>
        <v>1222.9199999999998</v>
      </c>
      <c r="BO352" s="64">
        <f t="shared" si="55"/>
        <v>1.6416666666666666</v>
      </c>
      <c r="BP352" s="64">
        <f t="shared" si="56"/>
        <v>1.6458333333333333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90">
        <v>4680115882638</v>
      </c>
      <c r="E353" s="591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8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4"/>
      <c r="R353" s="584"/>
      <c r="S353" s="584"/>
      <c r="T353" s="585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90">
        <v>4680115884922</v>
      </c>
      <c r="E354" s="591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6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4"/>
      <c r="R354" s="584"/>
      <c r="S354" s="584"/>
      <c r="T354" s="585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90">
        <v>4680115884861</v>
      </c>
      <c r="E355" s="591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4"/>
      <c r="R355" s="584"/>
      <c r="S355" s="584"/>
      <c r="T355" s="585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605"/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606"/>
      <c r="P356" s="596" t="s">
        <v>71</v>
      </c>
      <c r="Q356" s="597"/>
      <c r="R356" s="597"/>
      <c r="S356" s="597"/>
      <c r="T356" s="597"/>
      <c r="U356" s="597"/>
      <c r="V356" s="598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289.53333333333336</v>
      </c>
      <c r="Y356" s="577">
        <f>IFERROR(Y349/H349,"0")+IFERROR(Y350/H350,"0")+IFERROR(Y351/H351,"0")+IFERROR(Y352/H352,"0")+IFERROR(Y353/H353,"0")+IFERROR(Y354/H354,"0")+IFERROR(Y355/H355,"0")</f>
        <v>291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6.3292499999999983</v>
      </c>
      <c r="AA356" s="578"/>
      <c r="AB356" s="578"/>
      <c r="AC356" s="578"/>
    </row>
    <row r="357" spans="1:68" x14ac:dyDescent="0.2">
      <c r="A357" s="582"/>
      <c r="B357" s="582"/>
      <c r="C357" s="582"/>
      <c r="D357" s="582"/>
      <c r="E357" s="582"/>
      <c r="F357" s="582"/>
      <c r="G357" s="582"/>
      <c r="H357" s="582"/>
      <c r="I357" s="582"/>
      <c r="J357" s="582"/>
      <c r="K357" s="582"/>
      <c r="L357" s="582"/>
      <c r="M357" s="582"/>
      <c r="N357" s="582"/>
      <c r="O357" s="606"/>
      <c r="P357" s="596" t="s">
        <v>71</v>
      </c>
      <c r="Q357" s="597"/>
      <c r="R357" s="597"/>
      <c r="S357" s="597"/>
      <c r="T357" s="597"/>
      <c r="U357" s="597"/>
      <c r="V357" s="598"/>
      <c r="W357" s="37" t="s">
        <v>69</v>
      </c>
      <c r="X357" s="577">
        <f>IFERROR(SUM(X349:X355),"0")</f>
        <v>4343</v>
      </c>
      <c r="Y357" s="577">
        <f>IFERROR(SUM(Y349:Y355),"0")</f>
        <v>4365</v>
      </c>
      <c r="Z357" s="37"/>
      <c r="AA357" s="578"/>
      <c r="AB357" s="578"/>
      <c r="AC357" s="578"/>
    </row>
    <row r="358" spans="1:68" ht="14.25" hidden="1" customHeight="1" x14ac:dyDescent="0.25">
      <c r="A358" s="592" t="s">
        <v>137</v>
      </c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2"/>
      <c r="P358" s="582"/>
      <c r="Q358" s="582"/>
      <c r="R358" s="582"/>
      <c r="S358" s="582"/>
      <c r="T358" s="582"/>
      <c r="U358" s="582"/>
      <c r="V358" s="582"/>
      <c r="W358" s="582"/>
      <c r="X358" s="582"/>
      <c r="Y358" s="582"/>
      <c r="Z358" s="582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90">
        <v>4607091383980</v>
      </c>
      <c r="E359" s="591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4"/>
      <c r="R359" s="584"/>
      <c r="S359" s="584"/>
      <c r="T359" s="585"/>
      <c r="U359" s="34"/>
      <c r="V359" s="34"/>
      <c r="W359" s="35" t="s">
        <v>69</v>
      </c>
      <c r="X359" s="575">
        <v>1371</v>
      </c>
      <c r="Y359" s="576">
        <f>IFERROR(IF(X359="",0,CEILING((X359/$H359),1)*$H359),"")</f>
        <v>1380</v>
      </c>
      <c r="Z359" s="36">
        <f>IFERROR(IF(Y359=0,"",ROUNDUP(Y359/H359,0)*0.02175),"")</f>
        <v>2.0009999999999999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1414.8720000000001</v>
      </c>
      <c r="BN359" s="64">
        <f>IFERROR(Y359*I359/H359,"0")</f>
        <v>1424.16</v>
      </c>
      <c r="BO359" s="64">
        <f>IFERROR(1/J359*(X359/H359),"0")</f>
        <v>1.9041666666666668</v>
      </c>
      <c r="BP359" s="64">
        <f>IFERROR(1/J359*(Y359/H359),"0")</f>
        <v>1.9166666666666665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90">
        <v>4607091384178</v>
      </c>
      <c r="E360" s="591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6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4"/>
      <c r="R360" s="584"/>
      <c r="S360" s="584"/>
      <c r="T360" s="585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606"/>
      <c r="P361" s="596" t="s">
        <v>71</v>
      </c>
      <c r="Q361" s="597"/>
      <c r="R361" s="597"/>
      <c r="S361" s="597"/>
      <c r="T361" s="597"/>
      <c r="U361" s="597"/>
      <c r="V361" s="598"/>
      <c r="W361" s="37" t="s">
        <v>72</v>
      </c>
      <c r="X361" s="577">
        <f>IFERROR(X359/H359,"0")+IFERROR(X360/H360,"0")</f>
        <v>91.4</v>
      </c>
      <c r="Y361" s="577">
        <f>IFERROR(Y359/H359,"0")+IFERROR(Y360/H360,"0")</f>
        <v>92</v>
      </c>
      <c r="Z361" s="577">
        <f>IFERROR(IF(Z359="",0,Z359),"0")+IFERROR(IF(Z360="",0,Z360),"0")</f>
        <v>2.0009999999999999</v>
      </c>
      <c r="AA361" s="578"/>
      <c r="AB361" s="578"/>
      <c r="AC361" s="578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606"/>
      <c r="P362" s="596" t="s">
        <v>71</v>
      </c>
      <c r="Q362" s="597"/>
      <c r="R362" s="597"/>
      <c r="S362" s="597"/>
      <c r="T362" s="597"/>
      <c r="U362" s="597"/>
      <c r="V362" s="598"/>
      <c r="W362" s="37" t="s">
        <v>69</v>
      </c>
      <c r="X362" s="577">
        <f>IFERROR(SUM(X359:X360),"0")</f>
        <v>1371</v>
      </c>
      <c r="Y362" s="577">
        <f>IFERROR(SUM(Y359:Y360),"0")</f>
        <v>1380</v>
      </c>
      <c r="Z362" s="37"/>
      <c r="AA362" s="578"/>
      <c r="AB362" s="578"/>
      <c r="AC362" s="578"/>
    </row>
    <row r="363" spans="1:68" ht="14.25" hidden="1" customHeight="1" x14ac:dyDescent="0.25">
      <c r="A363" s="592" t="s">
        <v>73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90">
        <v>4607091383928</v>
      </c>
      <c r="E364" s="591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59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4"/>
      <c r="R364" s="584"/>
      <c r="S364" s="584"/>
      <c r="T364" s="585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90">
        <v>4607091384260</v>
      </c>
      <c r="E365" s="591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5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4"/>
      <c r="R365" s="584"/>
      <c r="S365" s="584"/>
      <c r="T365" s="585"/>
      <c r="U365" s="34"/>
      <c r="V365" s="34"/>
      <c r="W365" s="35" t="s">
        <v>69</v>
      </c>
      <c r="X365" s="575">
        <v>40</v>
      </c>
      <c r="Y365" s="576">
        <f>IFERROR(IF(X365="",0,CEILING((X365/$H365),1)*$H365),"")</f>
        <v>45</v>
      </c>
      <c r="Z365" s="36">
        <f>IFERROR(IF(Y365=0,"",ROUNDUP(Y365/H365,0)*0.01898),"")</f>
        <v>9.4899999999999998E-2</v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42.306666666666665</v>
      </c>
      <c r="BN365" s="64">
        <f>IFERROR(Y365*I365/H365,"0")</f>
        <v>47.594999999999999</v>
      </c>
      <c r="BO365" s="64">
        <f>IFERROR(1/J365*(X365/H365),"0")</f>
        <v>6.9444444444444448E-2</v>
      </c>
      <c r="BP365" s="64">
        <f>IFERROR(1/J365*(Y365/H365),"0")</f>
        <v>7.8125E-2</v>
      </c>
    </row>
    <row r="366" spans="1:68" x14ac:dyDescent="0.2">
      <c r="A366" s="60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606"/>
      <c r="P366" s="596" t="s">
        <v>71</v>
      </c>
      <c r="Q366" s="597"/>
      <c r="R366" s="597"/>
      <c r="S366" s="597"/>
      <c r="T366" s="597"/>
      <c r="U366" s="597"/>
      <c r="V366" s="598"/>
      <c r="W366" s="37" t="s">
        <v>72</v>
      </c>
      <c r="X366" s="577">
        <f>IFERROR(X364/H364,"0")+IFERROR(X365/H365,"0")</f>
        <v>4.4444444444444446</v>
      </c>
      <c r="Y366" s="577">
        <f>IFERROR(Y364/H364,"0")+IFERROR(Y365/H365,"0")</f>
        <v>5</v>
      </c>
      <c r="Z366" s="577">
        <f>IFERROR(IF(Z364="",0,Z364),"0")+IFERROR(IF(Z365="",0,Z365),"0")</f>
        <v>9.4899999999999998E-2</v>
      </c>
      <c r="AA366" s="578"/>
      <c r="AB366" s="578"/>
      <c r="AC366" s="578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606"/>
      <c r="P367" s="596" t="s">
        <v>71</v>
      </c>
      <c r="Q367" s="597"/>
      <c r="R367" s="597"/>
      <c r="S367" s="597"/>
      <c r="T367" s="597"/>
      <c r="U367" s="597"/>
      <c r="V367" s="598"/>
      <c r="W367" s="37" t="s">
        <v>69</v>
      </c>
      <c r="X367" s="577">
        <f>IFERROR(SUM(X364:X365),"0")</f>
        <v>40</v>
      </c>
      <c r="Y367" s="577">
        <f>IFERROR(SUM(Y364:Y365),"0")</f>
        <v>45</v>
      </c>
      <c r="Z367" s="37"/>
      <c r="AA367" s="578"/>
      <c r="AB367" s="578"/>
      <c r="AC367" s="578"/>
    </row>
    <row r="368" spans="1:68" ht="14.25" hidden="1" customHeight="1" x14ac:dyDescent="0.25">
      <c r="A368" s="592" t="s">
        <v>172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90">
        <v>4607091384673</v>
      </c>
      <c r="E369" s="591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6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4"/>
      <c r="R369" s="584"/>
      <c r="S369" s="584"/>
      <c r="T369" s="585"/>
      <c r="U369" s="34"/>
      <c r="V369" s="34"/>
      <c r="W369" s="35" t="s">
        <v>69</v>
      </c>
      <c r="X369" s="575">
        <v>236</v>
      </c>
      <c r="Y369" s="576">
        <f>IFERROR(IF(X369="",0,CEILING((X369/$H369),1)*$H369),"")</f>
        <v>243</v>
      </c>
      <c r="Z369" s="36">
        <f>IFERROR(IF(Y369=0,"",ROUNDUP(Y369/H369,0)*0.01898),"")</f>
        <v>0.51246000000000003</v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249.60933333333332</v>
      </c>
      <c r="BN369" s="64">
        <f>IFERROR(Y369*I369/H369,"0")</f>
        <v>257.01300000000003</v>
      </c>
      <c r="BO369" s="64">
        <f>IFERROR(1/J369*(X369/H369),"0")</f>
        <v>0.40972222222222221</v>
      </c>
      <c r="BP369" s="64">
        <f>IFERROR(1/J369*(Y369/H369),"0")</f>
        <v>0.421875</v>
      </c>
    </row>
    <row r="370" spans="1:68" x14ac:dyDescent="0.2">
      <c r="A370" s="605"/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606"/>
      <c r="P370" s="596" t="s">
        <v>71</v>
      </c>
      <c r="Q370" s="597"/>
      <c r="R370" s="597"/>
      <c r="S370" s="597"/>
      <c r="T370" s="597"/>
      <c r="U370" s="597"/>
      <c r="V370" s="598"/>
      <c r="W370" s="37" t="s">
        <v>72</v>
      </c>
      <c r="X370" s="577">
        <f>IFERROR(X369/H369,"0")</f>
        <v>26.222222222222221</v>
      </c>
      <c r="Y370" s="577">
        <f>IFERROR(Y369/H369,"0")</f>
        <v>27</v>
      </c>
      <c r="Z370" s="577">
        <f>IFERROR(IF(Z369="",0,Z369),"0")</f>
        <v>0.51246000000000003</v>
      </c>
      <c r="AA370" s="578"/>
      <c r="AB370" s="578"/>
      <c r="AC370" s="578"/>
    </row>
    <row r="371" spans="1:68" x14ac:dyDescent="0.2">
      <c r="A371" s="582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606"/>
      <c r="P371" s="596" t="s">
        <v>71</v>
      </c>
      <c r="Q371" s="597"/>
      <c r="R371" s="597"/>
      <c r="S371" s="597"/>
      <c r="T371" s="597"/>
      <c r="U371" s="597"/>
      <c r="V371" s="598"/>
      <c r="W371" s="37" t="s">
        <v>69</v>
      </c>
      <c r="X371" s="577">
        <f>IFERROR(SUM(X369:X369),"0")</f>
        <v>236</v>
      </c>
      <c r="Y371" s="577">
        <f>IFERROR(SUM(Y369:Y369),"0")</f>
        <v>243</v>
      </c>
      <c r="Z371" s="37"/>
      <c r="AA371" s="578"/>
      <c r="AB371" s="578"/>
      <c r="AC371" s="578"/>
    </row>
    <row r="372" spans="1:68" ht="16.5" hidden="1" customHeight="1" x14ac:dyDescent="0.25">
      <c r="A372" s="581" t="s">
        <v>584</v>
      </c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2"/>
      <c r="P372" s="582"/>
      <c r="Q372" s="582"/>
      <c r="R372" s="582"/>
      <c r="S372" s="582"/>
      <c r="T372" s="582"/>
      <c r="U372" s="582"/>
      <c r="V372" s="582"/>
      <c r="W372" s="582"/>
      <c r="X372" s="582"/>
      <c r="Y372" s="582"/>
      <c r="Z372" s="582"/>
      <c r="AA372" s="570"/>
      <c r="AB372" s="570"/>
      <c r="AC372" s="570"/>
    </row>
    <row r="373" spans="1:68" ht="14.25" hidden="1" customHeight="1" x14ac:dyDescent="0.25">
      <c r="A373" s="592" t="s">
        <v>102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90">
        <v>4680115881907</v>
      </c>
      <c r="E374" s="591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4"/>
      <c r="R374" s="584"/>
      <c r="S374" s="584"/>
      <c r="T374" s="585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90">
        <v>4680115884892</v>
      </c>
      <c r="E375" s="591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4"/>
      <c r="R375" s="584"/>
      <c r="S375" s="584"/>
      <c r="T375" s="585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90">
        <v>4680115884885</v>
      </c>
      <c r="E376" s="591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4"/>
      <c r="R376" s="584"/>
      <c r="S376" s="584"/>
      <c r="T376" s="585"/>
      <c r="U376" s="34"/>
      <c r="V376" s="34"/>
      <c r="W376" s="35" t="s">
        <v>69</v>
      </c>
      <c r="X376" s="575">
        <v>41</v>
      </c>
      <c r="Y376" s="576">
        <f>IFERROR(IF(X376="",0,CEILING((X376/$H376),1)*$H376),"")</f>
        <v>48</v>
      </c>
      <c r="Z376" s="36">
        <f>IFERROR(IF(Y376=0,"",ROUNDUP(Y376/H376,0)*0.01898),"")</f>
        <v>7.5920000000000001E-2</v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42.486250000000005</v>
      </c>
      <c r="BN376" s="64">
        <f>IFERROR(Y376*I376/H376,"0")</f>
        <v>49.74</v>
      </c>
      <c r="BO376" s="64">
        <f>IFERROR(1/J376*(X376/H376),"0")</f>
        <v>5.3385416666666664E-2</v>
      </c>
      <c r="BP376" s="64">
        <f>IFERROR(1/J376*(Y376/H376),"0")</f>
        <v>6.25E-2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90">
        <v>4680115884908</v>
      </c>
      <c r="E377" s="591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4"/>
      <c r="R377" s="584"/>
      <c r="S377" s="584"/>
      <c r="T377" s="585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5"/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606"/>
      <c r="P378" s="596" t="s">
        <v>71</v>
      </c>
      <c r="Q378" s="597"/>
      <c r="R378" s="597"/>
      <c r="S378" s="597"/>
      <c r="T378" s="597"/>
      <c r="U378" s="597"/>
      <c r="V378" s="598"/>
      <c r="W378" s="37" t="s">
        <v>72</v>
      </c>
      <c r="X378" s="577">
        <f>IFERROR(X374/H374,"0")+IFERROR(X375/H375,"0")+IFERROR(X376/H376,"0")+IFERROR(X377/H377,"0")</f>
        <v>3.4166666666666665</v>
      </c>
      <c r="Y378" s="577">
        <f>IFERROR(Y374/H374,"0")+IFERROR(Y375/H375,"0")+IFERROR(Y376/H376,"0")+IFERROR(Y377/H377,"0")</f>
        <v>4</v>
      </c>
      <c r="Z378" s="577">
        <f>IFERROR(IF(Z374="",0,Z374),"0")+IFERROR(IF(Z375="",0,Z375),"0")+IFERROR(IF(Z376="",0,Z376),"0")+IFERROR(IF(Z377="",0,Z377),"0")</f>
        <v>7.5920000000000001E-2</v>
      </c>
      <c r="AA378" s="578"/>
      <c r="AB378" s="578"/>
      <c r="AC378" s="578"/>
    </row>
    <row r="379" spans="1:68" x14ac:dyDescent="0.2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606"/>
      <c r="P379" s="596" t="s">
        <v>71</v>
      </c>
      <c r="Q379" s="597"/>
      <c r="R379" s="597"/>
      <c r="S379" s="597"/>
      <c r="T379" s="597"/>
      <c r="U379" s="597"/>
      <c r="V379" s="598"/>
      <c r="W379" s="37" t="s">
        <v>69</v>
      </c>
      <c r="X379" s="577">
        <f>IFERROR(SUM(X374:X377),"0")</f>
        <v>41</v>
      </c>
      <c r="Y379" s="577">
        <f>IFERROR(SUM(Y374:Y377),"0")</f>
        <v>48</v>
      </c>
      <c r="Z379" s="37"/>
      <c r="AA379" s="578"/>
      <c r="AB379" s="578"/>
      <c r="AC379" s="578"/>
    </row>
    <row r="380" spans="1:68" ht="14.25" hidden="1" customHeight="1" x14ac:dyDescent="0.25">
      <c r="A380" s="592" t="s">
        <v>63</v>
      </c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82"/>
      <c r="P380" s="582"/>
      <c r="Q380" s="582"/>
      <c r="R380" s="582"/>
      <c r="S380" s="582"/>
      <c r="T380" s="582"/>
      <c r="U380" s="582"/>
      <c r="V380" s="582"/>
      <c r="W380" s="582"/>
      <c r="X380" s="582"/>
      <c r="Y380" s="582"/>
      <c r="Z380" s="582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90">
        <v>4607091384802</v>
      </c>
      <c r="E381" s="591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4"/>
      <c r="R381" s="584"/>
      <c r="S381" s="584"/>
      <c r="T381" s="585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605"/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606"/>
      <c r="P382" s="596" t="s">
        <v>71</v>
      </c>
      <c r="Q382" s="597"/>
      <c r="R382" s="597"/>
      <c r="S382" s="597"/>
      <c r="T382" s="597"/>
      <c r="U382" s="597"/>
      <c r="V382" s="598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2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606"/>
      <c r="P383" s="596" t="s">
        <v>71</v>
      </c>
      <c r="Q383" s="597"/>
      <c r="R383" s="597"/>
      <c r="S383" s="597"/>
      <c r="T383" s="597"/>
      <c r="U383" s="597"/>
      <c r="V383" s="598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2" t="s">
        <v>73</v>
      </c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2"/>
      <c r="P384" s="582"/>
      <c r="Q384" s="582"/>
      <c r="R384" s="582"/>
      <c r="S384" s="582"/>
      <c r="T384" s="582"/>
      <c r="U384" s="582"/>
      <c r="V384" s="582"/>
      <c r="W384" s="582"/>
      <c r="X384" s="582"/>
      <c r="Y384" s="582"/>
      <c r="Z384" s="582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90">
        <v>4607091384246</v>
      </c>
      <c r="E385" s="591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62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4"/>
      <c r="R385" s="584"/>
      <c r="S385" s="584"/>
      <c r="T385" s="585"/>
      <c r="U385" s="34"/>
      <c r="V385" s="34"/>
      <c r="W385" s="35" t="s">
        <v>69</v>
      </c>
      <c r="X385" s="575">
        <v>1398</v>
      </c>
      <c r="Y385" s="576">
        <f>IFERROR(IF(X385="",0,CEILING((X385/$H385),1)*$H385),"")</f>
        <v>1404</v>
      </c>
      <c r="Z385" s="36">
        <f>IFERROR(IF(Y385=0,"",ROUNDUP(Y385/H385,0)*0.01898),"")</f>
        <v>2.96088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1478.6179999999999</v>
      </c>
      <c r="BN385" s="64">
        <f>IFERROR(Y385*I385/H385,"0")</f>
        <v>1484.9639999999999</v>
      </c>
      <c r="BO385" s="64">
        <f>IFERROR(1/J385*(X385/H385),"0")</f>
        <v>2.4270833333333335</v>
      </c>
      <c r="BP385" s="64">
        <f>IFERROR(1/J385*(Y385/H385),"0")</f>
        <v>2.4375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90">
        <v>4607091384253</v>
      </c>
      <c r="E386" s="591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8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4"/>
      <c r="R386" s="584"/>
      <c r="S386" s="584"/>
      <c r="T386" s="585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606"/>
      <c r="P387" s="596" t="s">
        <v>71</v>
      </c>
      <c r="Q387" s="597"/>
      <c r="R387" s="597"/>
      <c r="S387" s="597"/>
      <c r="T387" s="597"/>
      <c r="U387" s="597"/>
      <c r="V387" s="598"/>
      <c r="W387" s="37" t="s">
        <v>72</v>
      </c>
      <c r="X387" s="577">
        <f>IFERROR(X385/H385,"0")+IFERROR(X386/H386,"0")</f>
        <v>155.33333333333334</v>
      </c>
      <c r="Y387" s="577">
        <f>IFERROR(Y385/H385,"0")+IFERROR(Y386/H386,"0")</f>
        <v>156</v>
      </c>
      <c r="Z387" s="577">
        <f>IFERROR(IF(Z385="",0,Z385),"0")+IFERROR(IF(Z386="",0,Z386),"0")</f>
        <v>2.96088</v>
      </c>
      <c r="AA387" s="578"/>
      <c r="AB387" s="578"/>
      <c r="AC387" s="578"/>
    </row>
    <row r="388" spans="1:68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606"/>
      <c r="P388" s="596" t="s">
        <v>71</v>
      </c>
      <c r="Q388" s="597"/>
      <c r="R388" s="597"/>
      <c r="S388" s="597"/>
      <c r="T388" s="597"/>
      <c r="U388" s="597"/>
      <c r="V388" s="598"/>
      <c r="W388" s="37" t="s">
        <v>69</v>
      </c>
      <c r="X388" s="577">
        <f>IFERROR(SUM(X385:X386),"0")</f>
        <v>1398</v>
      </c>
      <c r="Y388" s="577">
        <f>IFERROR(SUM(Y385:Y386),"0")</f>
        <v>1404</v>
      </c>
      <c r="Z388" s="37"/>
      <c r="AA388" s="578"/>
      <c r="AB388" s="578"/>
      <c r="AC388" s="578"/>
    </row>
    <row r="389" spans="1:68" ht="14.25" hidden="1" customHeight="1" x14ac:dyDescent="0.25">
      <c r="A389" s="592" t="s">
        <v>172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90">
        <v>4607091389357</v>
      </c>
      <c r="E390" s="591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4"/>
      <c r="R390" s="584"/>
      <c r="S390" s="584"/>
      <c r="T390" s="585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605"/>
      <c r="B391" s="582"/>
      <c r="C391" s="582"/>
      <c r="D391" s="582"/>
      <c r="E391" s="582"/>
      <c r="F391" s="582"/>
      <c r="G391" s="582"/>
      <c r="H391" s="582"/>
      <c r="I391" s="582"/>
      <c r="J391" s="582"/>
      <c r="K391" s="582"/>
      <c r="L391" s="582"/>
      <c r="M391" s="582"/>
      <c r="N391" s="582"/>
      <c r="O391" s="606"/>
      <c r="P391" s="596" t="s">
        <v>71</v>
      </c>
      <c r="Q391" s="597"/>
      <c r="R391" s="597"/>
      <c r="S391" s="597"/>
      <c r="T391" s="597"/>
      <c r="U391" s="597"/>
      <c r="V391" s="598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2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606"/>
      <c r="P392" s="596" t="s">
        <v>71</v>
      </c>
      <c r="Q392" s="597"/>
      <c r="R392" s="597"/>
      <c r="S392" s="597"/>
      <c r="T392" s="597"/>
      <c r="U392" s="597"/>
      <c r="V392" s="598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728" t="s">
        <v>606</v>
      </c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29"/>
      <c r="P393" s="729"/>
      <c r="Q393" s="729"/>
      <c r="R393" s="729"/>
      <c r="S393" s="729"/>
      <c r="T393" s="729"/>
      <c r="U393" s="729"/>
      <c r="V393" s="729"/>
      <c r="W393" s="729"/>
      <c r="X393" s="729"/>
      <c r="Y393" s="729"/>
      <c r="Z393" s="729"/>
      <c r="AA393" s="48"/>
      <c r="AB393" s="48"/>
      <c r="AC393" s="48"/>
    </row>
    <row r="394" spans="1:68" ht="16.5" hidden="1" customHeight="1" x14ac:dyDescent="0.25">
      <c r="A394" s="581" t="s">
        <v>607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0"/>
      <c r="AB394" s="570"/>
      <c r="AC394" s="570"/>
    </row>
    <row r="395" spans="1:68" ht="14.25" hidden="1" customHeight="1" x14ac:dyDescent="0.25">
      <c r="A395" s="592" t="s">
        <v>63</v>
      </c>
      <c r="B395" s="582"/>
      <c r="C395" s="582"/>
      <c r="D395" s="582"/>
      <c r="E395" s="582"/>
      <c r="F395" s="582"/>
      <c r="G395" s="582"/>
      <c r="H395" s="582"/>
      <c r="I395" s="582"/>
      <c r="J395" s="582"/>
      <c r="K395" s="582"/>
      <c r="L395" s="582"/>
      <c r="M395" s="582"/>
      <c r="N395" s="582"/>
      <c r="O395" s="582"/>
      <c r="P395" s="582"/>
      <c r="Q395" s="582"/>
      <c r="R395" s="582"/>
      <c r="S395" s="582"/>
      <c r="T395" s="582"/>
      <c r="U395" s="582"/>
      <c r="V395" s="582"/>
      <c r="W395" s="582"/>
      <c r="X395" s="582"/>
      <c r="Y395" s="582"/>
      <c r="Z395" s="582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90">
        <v>4680115886100</v>
      </c>
      <c r="E396" s="591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70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4"/>
      <c r="R396" s="584"/>
      <c r="S396" s="584"/>
      <c r="T396" s="585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90">
        <v>4680115886117</v>
      </c>
      <c r="E397" s="591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4"/>
      <c r="R397" s="584"/>
      <c r="S397" s="584"/>
      <c r="T397" s="585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90">
        <v>4680115886117</v>
      </c>
      <c r="E398" s="591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4"/>
      <c r="R398" s="584"/>
      <c r="S398" s="584"/>
      <c r="T398" s="585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90">
        <v>4680115886124</v>
      </c>
      <c r="E399" s="591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0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4"/>
      <c r="R399" s="584"/>
      <c r="S399" s="584"/>
      <c r="T399" s="585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90">
        <v>4680115883147</v>
      </c>
      <c r="E400" s="591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8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4"/>
      <c r="R400" s="584"/>
      <c r="S400" s="584"/>
      <c r="T400" s="585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90">
        <v>4607091384338</v>
      </c>
      <c r="E401" s="591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4"/>
      <c r="R401" s="584"/>
      <c r="S401" s="584"/>
      <c r="T401" s="585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90">
        <v>4607091389524</v>
      </c>
      <c r="E402" s="591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4"/>
      <c r="R402" s="584"/>
      <c r="S402" s="584"/>
      <c r="T402" s="585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90">
        <v>4680115883161</v>
      </c>
      <c r="E403" s="591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4"/>
      <c r="R403" s="584"/>
      <c r="S403" s="584"/>
      <c r="T403" s="585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90">
        <v>4607091389531</v>
      </c>
      <c r="E404" s="591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4"/>
      <c r="R404" s="584"/>
      <c r="S404" s="584"/>
      <c r="T404" s="585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90">
        <v>4607091384345</v>
      </c>
      <c r="E405" s="591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8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4"/>
      <c r="R405" s="584"/>
      <c r="S405" s="584"/>
      <c r="T405" s="585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605"/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606"/>
      <c r="P406" s="596" t="s">
        <v>71</v>
      </c>
      <c r="Q406" s="597"/>
      <c r="R406" s="597"/>
      <c r="S406" s="597"/>
      <c r="T406" s="597"/>
      <c r="U406" s="597"/>
      <c r="V406" s="598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2"/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606"/>
      <c r="P407" s="596" t="s">
        <v>71</v>
      </c>
      <c r="Q407" s="597"/>
      <c r="R407" s="597"/>
      <c r="S407" s="597"/>
      <c r="T407" s="597"/>
      <c r="U407" s="597"/>
      <c r="V407" s="598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2" t="s">
        <v>73</v>
      </c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2"/>
      <c r="P408" s="582"/>
      <c r="Q408" s="582"/>
      <c r="R408" s="582"/>
      <c r="S408" s="582"/>
      <c r="T408" s="582"/>
      <c r="U408" s="582"/>
      <c r="V408" s="582"/>
      <c r="W408" s="582"/>
      <c r="X408" s="582"/>
      <c r="Y408" s="582"/>
      <c r="Z408" s="582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90">
        <v>4607091384352</v>
      </c>
      <c r="E409" s="591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4"/>
      <c r="R409" s="584"/>
      <c r="S409" s="584"/>
      <c r="T409" s="585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90">
        <v>4607091389654</v>
      </c>
      <c r="E410" s="591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4"/>
      <c r="R410" s="584"/>
      <c r="S410" s="584"/>
      <c r="T410" s="585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60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606"/>
      <c r="P411" s="596" t="s">
        <v>71</v>
      </c>
      <c r="Q411" s="597"/>
      <c r="R411" s="597"/>
      <c r="S411" s="597"/>
      <c r="T411" s="597"/>
      <c r="U411" s="597"/>
      <c r="V411" s="598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606"/>
      <c r="P412" s="596" t="s">
        <v>71</v>
      </c>
      <c r="Q412" s="597"/>
      <c r="R412" s="597"/>
      <c r="S412" s="597"/>
      <c r="T412" s="597"/>
      <c r="U412" s="597"/>
      <c r="V412" s="598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581" t="s">
        <v>639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0"/>
      <c r="AB413" s="570"/>
      <c r="AC413" s="570"/>
    </row>
    <row r="414" spans="1:68" ht="14.25" hidden="1" customHeight="1" x14ac:dyDescent="0.25">
      <c r="A414" s="592" t="s">
        <v>137</v>
      </c>
      <c r="B414" s="582"/>
      <c r="C414" s="582"/>
      <c r="D414" s="582"/>
      <c r="E414" s="582"/>
      <c r="F414" s="582"/>
      <c r="G414" s="582"/>
      <c r="H414" s="582"/>
      <c r="I414" s="582"/>
      <c r="J414" s="582"/>
      <c r="K414" s="582"/>
      <c r="L414" s="582"/>
      <c r="M414" s="582"/>
      <c r="N414" s="582"/>
      <c r="O414" s="582"/>
      <c r="P414" s="582"/>
      <c r="Q414" s="582"/>
      <c r="R414" s="582"/>
      <c r="S414" s="582"/>
      <c r="T414" s="582"/>
      <c r="U414" s="582"/>
      <c r="V414" s="582"/>
      <c r="W414" s="582"/>
      <c r="X414" s="582"/>
      <c r="Y414" s="582"/>
      <c r="Z414" s="582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90">
        <v>4680115885240</v>
      </c>
      <c r="E415" s="591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68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4"/>
      <c r="R415" s="584"/>
      <c r="S415" s="584"/>
      <c r="T415" s="585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90">
        <v>4607091389364</v>
      </c>
      <c r="E416" s="591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4"/>
      <c r="R416" s="584"/>
      <c r="S416" s="584"/>
      <c r="T416" s="585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605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606"/>
      <c r="P417" s="596" t="s">
        <v>71</v>
      </c>
      <c r="Q417" s="597"/>
      <c r="R417" s="597"/>
      <c r="S417" s="597"/>
      <c r="T417" s="597"/>
      <c r="U417" s="597"/>
      <c r="V417" s="598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606"/>
      <c r="P418" s="596" t="s">
        <v>71</v>
      </c>
      <c r="Q418" s="597"/>
      <c r="R418" s="597"/>
      <c r="S418" s="597"/>
      <c r="T418" s="597"/>
      <c r="U418" s="597"/>
      <c r="V418" s="598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2" t="s">
        <v>63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90">
        <v>4680115886094</v>
      </c>
      <c r="E420" s="591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4"/>
      <c r="R420" s="584"/>
      <c r="S420" s="584"/>
      <c r="T420" s="585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90">
        <v>4607091389425</v>
      </c>
      <c r="E421" s="591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4"/>
      <c r="R421" s="584"/>
      <c r="S421" s="584"/>
      <c r="T421" s="585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90">
        <v>4680115880771</v>
      </c>
      <c r="E422" s="591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4"/>
      <c r="R422" s="584"/>
      <c r="S422" s="584"/>
      <c r="T422" s="585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90">
        <v>4607091389500</v>
      </c>
      <c r="E423" s="591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4"/>
      <c r="R423" s="584"/>
      <c r="S423" s="584"/>
      <c r="T423" s="585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605"/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606"/>
      <c r="P424" s="596" t="s">
        <v>71</v>
      </c>
      <c r="Q424" s="597"/>
      <c r="R424" s="597"/>
      <c r="S424" s="597"/>
      <c r="T424" s="597"/>
      <c r="U424" s="597"/>
      <c r="V424" s="598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606"/>
      <c r="P425" s="596" t="s">
        <v>71</v>
      </c>
      <c r="Q425" s="597"/>
      <c r="R425" s="597"/>
      <c r="S425" s="597"/>
      <c r="T425" s="597"/>
      <c r="U425" s="597"/>
      <c r="V425" s="598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581" t="s">
        <v>657</v>
      </c>
      <c r="B426" s="582"/>
      <c r="C426" s="582"/>
      <c r="D426" s="582"/>
      <c r="E426" s="582"/>
      <c r="F426" s="582"/>
      <c r="G426" s="582"/>
      <c r="H426" s="582"/>
      <c r="I426" s="582"/>
      <c r="J426" s="582"/>
      <c r="K426" s="582"/>
      <c r="L426" s="582"/>
      <c r="M426" s="582"/>
      <c r="N426" s="582"/>
      <c r="O426" s="582"/>
      <c r="P426" s="582"/>
      <c r="Q426" s="582"/>
      <c r="R426" s="582"/>
      <c r="S426" s="582"/>
      <c r="T426" s="582"/>
      <c r="U426" s="582"/>
      <c r="V426" s="582"/>
      <c r="W426" s="582"/>
      <c r="X426" s="582"/>
      <c r="Y426" s="582"/>
      <c r="Z426" s="582"/>
      <c r="AA426" s="570"/>
      <c r="AB426" s="570"/>
      <c r="AC426" s="570"/>
    </row>
    <row r="427" spans="1:68" ht="14.25" hidden="1" customHeight="1" x14ac:dyDescent="0.25">
      <c r="A427" s="592" t="s">
        <v>63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90">
        <v>4680115885110</v>
      </c>
      <c r="E428" s="591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84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4"/>
      <c r="R428" s="584"/>
      <c r="S428" s="584"/>
      <c r="T428" s="585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606"/>
      <c r="P429" s="596" t="s">
        <v>71</v>
      </c>
      <c r="Q429" s="597"/>
      <c r="R429" s="597"/>
      <c r="S429" s="597"/>
      <c r="T429" s="597"/>
      <c r="U429" s="597"/>
      <c r="V429" s="598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606"/>
      <c r="P430" s="596" t="s">
        <v>71</v>
      </c>
      <c r="Q430" s="597"/>
      <c r="R430" s="597"/>
      <c r="S430" s="597"/>
      <c r="T430" s="597"/>
      <c r="U430" s="597"/>
      <c r="V430" s="598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581" t="s">
        <v>661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0"/>
      <c r="AB431" s="570"/>
      <c r="AC431" s="570"/>
    </row>
    <row r="432" spans="1:68" ht="14.25" hidden="1" customHeight="1" x14ac:dyDescent="0.25">
      <c r="A432" s="592" t="s">
        <v>63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90">
        <v>4680115885103</v>
      </c>
      <c r="E433" s="591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6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4"/>
      <c r="R433" s="584"/>
      <c r="S433" s="584"/>
      <c r="T433" s="585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0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606"/>
      <c r="P434" s="596" t="s">
        <v>71</v>
      </c>
      <c r="Q434" s="597"/>
      <c r="R434" s="597"/>
      <c r="S434" s="597"/>
      <c r="T434" s="597"/>
      <c r="U434" s="597"/>
      <c r="V434" s="598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606"/>
      <c r="P435" s="596" t="s">
        <v>71</v>
      </c>
      <c r="Q435" s="597"/>
      <c r="R435" s="597"/>
      <c r="S435" s="597"/>
      <c r="T435" s="597"/>
      <c r="U435" s="597"/>
      <c r="V435" s="598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728" t="s">
        <v>665</v>
      </c>
      <c r="B436" s="729"/>
      <c r="C436" s="729"/>
      <c r="D436" s="729"/>
      <c r="E436" s="729"/>
      <c r="F436" s="729"/>
      <c r="G436" s="729"/>
      <c r="H436" s="729"/>
      <c r="I436" s="729"/>
      <c r="J436" s="729"/>
      <c r="K436" s="729"/>
      <c r="L436" s="729"/>
      <c r="M436" s="729"/>
      <c r="N436" s="729"/>
      <c r="O436" s="729"/>
      <c r="P436" s="729"/>
      <c r="Q436" s="729"/>
      <c r="R436" s="729"/>
      <c r="S436" s="729"/>
      <c r="T436" s="729"/>
      <c r="U436" s="729"/>
      <c r="V436" s="729"/>
      <c r="W436" s="729"/>
      <c r="X436" s="729"/>
      <c r="Y436" s="729"/>
      <c r="Z436" s="729"/>
      <c r="AA436" s="48"/>
      <c r="AB436" s="48"/>
      <c r="AC436" s="48"/>
    </row>
    <row r="437" spans="1:68" ht="16.5" hidden="1" customHeight="1" x14ac:dyDescent="0.25">
      <c r="A437" s="581" t="s">
        <v>665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0"/>
      <c r="AB437" s="570"/>
      <c r="AC437" s="570"/>
    </row>
    <row r="438" spans="1:68" ht="14.25" hidden="1" customHeight="1" x14ac:dyDescent="0.25">
      <c r="A438" s="592" t="s">
        <v>102</v>
      </c>
      <c r="B438" s="582"/>
      <c r="C438" s="582"/>
      <c r="D438" s="582"/>
      <c r="E438" s="582"/>
      <c r="F438" s="582"/>
      <c r="G438" s="582"/>
      <c r="H438" s="582"/>
      <c r="I438" s="582"/>
      <c r="J438" s="582"/>
      <c r="K438" s="582"/>
      <c r="L438" s="582"/>
      <c r="M438" s="582"/>
      <c r="N438" s="582"/>
      <c r="O438" s="582"/>
      <c r="P438" s="582"/>
      <c r="Q438" s="582"/>
      <c r="R438" s="582"/>
      <c r="S438" s="582"/>
      <c r="T438" s="582"/>
      <c r="U438" s="582"/>
      <c r="V438" s="582"/>
      <c r="W438" s="582"/>
      <c r="X438" s="582"/>
      <c r="Y438" s="582"/>
      <c r="Z438" s="582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90">
        <v>4607091389067</v>
      </c>
      <c r="E439" s="591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5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4"/>
      <c r="R439" s="584"/>
      <c r="S439" s="584"/>
      <c r="T439" s="585"/>
      <c r="U439" s="34"/>
      <c r="V439" s="34"/>
      <c r="W439" s="35" t="s">
        <v>69</v>
      </c>
      <c r="X439" s="575">
        <v>96</v>
      </c>
      <c r="Y439" s="576">
        <f t="shared" ref="Y439:Y451" si="63">IFERROR(IF(X439="",0,CEILING((X439/$H439),1)*$H439),"")</f>
        <v>100.32000000000001</v>
      </c>
      <c r="Z439" s="36">
        <f t="shared" ref="Z439:Z444" si="64">IFERROR(IF(Y439=0,"",ROUNDUP(Y439/H439,0)*0.01196),"")</f>
        <v>0.22724</v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102.54545454545453</v>
      </c>
      <c r="BN439" s="64">
        <f t="shared" ref="BN439:BN451" si="66">IFERROR(Y439*I439/H439,"0")</f>
        <v>107.16</v>
      </c>
      <c r="BO439" s="64">
        <f t="shared" ref="BO439:BO451" si="67">IFERROR(1/J439*(X439/H439),"0")</f>
        <v>0.17482517482517482</v>
      </c>
      <c r="BP439" s="64">
        <f t="shared" ref="BP439:BP451" si="68">IFERROR(1/J439*(Y439/H439),"0")</f>
        <v>0.18269230769230771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90">
        <v>4680115885271</v>
      </c>
      <c r="E440" s="591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4"/>
      <c r="R440" s="584"/>
      <c r="S440" s="584"/>
      <c r="T440" s="585"/>
      <c r="U440" s="34"/>
      <c r="V440" s="34"/>
      <c r="W440" s="35" t="s">
        <v>69</v>
      </c>
      <c r="X440" s="575">
        <v>171</v>
      </c>
      <c r="Y440" s="576">
        <f t="shared" si="63"/>
        <v>174.24</v>
      </c>
      <c r="Z440" s="36">
        <f t="shared" si="64"/>
        <v>0.39468000000000003</v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182.65909090909088</v>
      </c>
      <c r="BN440" s="64">
        <f t="shared" si="66"/>
        <v>186.12</v>
      </c>
      <c r="BO440" s="64">
        <f t="shared" si="67"/>
        <v>0.31140734265734266</v>
      </c>
      <c r="BP440" s="64">
        <f t="shared" si="68"/>
        <v>0.31730769230769235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90">
        <v>4680115885226</v>
      </c>
      <c r="E441" s="591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4"/>
      <c r="R441" s="584"/>
      <c r="S441" s="584"/>
      <c r="T441" s="585"/>
      <c r="U441" s="34"/>
      <c r="V441" s="34"/>
      <c r="W441" s="35" t="s">
        <v>69</v>
      </c>
      <c r="X441" s="575">
        <v>838</v>
      </c>
      <c r="Y441" s="576">
        <f t="shared" si="63"/>
        <v>839.5200000000001</v>
      </c>
      <c r="Z441" s="36">
        <f t="shared" si="64"/>
        <v>1.90164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895.13636363636351</v>
      </c>
      <c r="BN441" s="64">
        <f t="shared" si="66"/>
        <v>896.7600000000001</v>
      </c>
      <c r="BO441" s="64">
        <f t="shared" si="67"/>
        <v>1.5260780885780887</v>
      </c>
      <c r="BP441" s="64">
        <f t="shared" si="68"/>
        <v>1.528846153846154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90">
        <v>4680115884502</v>
      </c>
      <c r="E442" s="591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4"/>
      <c r="R442" s="584"/>
      <c r="S442" s="584"/>
      <c r="T442" s="585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90">
        <v>4607091389104</v>
      </c>
      <c r="E443" s="591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4"/>
      <c r="R443" s="584"/>
      <c r="S443" s="584"/>
      <c r="T443" s="585"/>
      <c r="U443" s="34"/>
      <c r="V443" s="34"/>
      <c r="W443" s="35" t="s">
        <v>69</v>
      </c>
      <c r="X443" s="575">
        <v>677</v>
      </c>
      <c r="Y443" s="576">
        <f t="shared" si="63"/>
        <v>681.12</v>
      </c>
      <c r="Z443" s="36">
        <f t="shared" si="64"/>
        <v>1.54284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723.15909090909088</v>
      </c>
      <c r="BN443" s="64">
        <f t="shared" si="66"/>
        <v>727.56</v>
      </c>
      <c r="BO443" s="64">
        <f t="shared" si="67"/>
        <v>1.2328817016317017</v>
      </c>
      <c r="BP443" s="64">
        <f t="shared" si="68"/>
        <v>1.2403846153846154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90">
        <v>4680115884519</v>
      </c>
      <c r="E444" s="591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5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4"/>
      <c r="R444" s="584"/>
      <c r="S444" s="584"/>
      <c r="T444" s="585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90">
        <v>4680115886391</v>
      </c>
      <c r="E445" s="591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8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4"/>
      <c r="R445" s="584"/>
      <c r="S445" s="584"/>
      <c r="T445" s="585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90">
        <v>4680115880603</v>
      </c>
      <c r="E446" s="591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4"/>
      <c r="R446" s="584"/>
      <c r="S446" s="584"/>
      <c r="T446" s="585"/>
      <c r="U446" s="34"/>
      <c r="V446" s="34"/>
      <c r="W446" s="35" t="s">
        <v>69</v>
      </c>
      <c r="X446" s="575">
        <v>30</v>
      </c>
      <c r="Y446" s="576">
        <f t="shared" si="63"/>
        <v>32.4</v>
      </c>
      <c r="Z446" s="36">
        <f>IFERROR(IF(Y446=0,"",ROUNDUP(Y446/H446,0)*0.00902),"")</f>
        <v>8.1180000000000002E-2</v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31.75</v>
      </c>
      <c r="BN446" s="64">
        <f t="shared" si="66"/>
        <v>34.29</v>
      </c>
      <c r="BO446" s="64">
        <f t="shared" si="67"/>
        <v>6.3131313131313135E-2</v>
      </c>
      <c r="BP446" s="64">
        <f t="shared" si="68"/>
        <v>6.8181818181818177E-2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90">
        <v>4680115880603</v>
      </c>
      <c r="E447" s="591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4"/>
      <c r="R447" s="584"/>
      <c r="S447" s="584"/>
      <c r="T447" s="585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90">
        <v>4680115882782</v>
      </c>
      <c r="E448" s="591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4"/>
      <c r="R448" s="584"/>
      <c r="S448" s="584"/>
      <c r="T448" s="585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90">
        <v>4680115885479</v>
      </c>
      <c r="E449" s="591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4"/>
      <c r="R449" s="584"/>
      <c r="S449" s="584"/>
      <c r="T449" s="585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90">
        <v>4607091389982</v>
      </c>
      <c r="E450" s="591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8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4"/>
      <c r="R450" s="584"/>
      <c r="S450" s="584"/>
      <c r="T450" s="585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90">
        <v>4607091389982</v>
      </c>
      <c r="E451" s="591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4"/>
      <c r="R451" s="584"/>
      <c r="S451" s="584"/>
      <c r="T451" s="585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605"/>
      <c r="B452" s="582"/>
      <c r="C452" s="582"/>
      <c r="D452" s="582"/>
      <c r="E452" s="582"/>
      <c r="F452" s="582"/>
      <c r="G452" s="582"/>
      <c r="H452" s="582"/>
      <c r="I452" s="582"/>
      <c r="J452" s="582"/>
      <c r="K452" s="582"/>
      <c r="L452" s="582"/>
      <c r="M452" s="582"/>
      <c r="N452" s="582"/>
      <c r="O452" s="606"/>
      <c r="P452" s="596" t="s">
        <v>71</v>
      </c>
      <c r="Q452" s="597"/>
      <c r="R452" s="597"/>
      <c r="S452" s="597"/>
      <c r="T452" s="597"/>
      <c r="U452" s="597"/>
      <c r="V452" s="598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345.83333333333331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349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4.1475799999999996</v>
      </c>
      <c r="AA452" s="578"/>
      <c r="AB452" s="578"/>
      <c r="AC452" s="578"/>
    </row>
    <row r="453" spans="1:68" x14ac:dyDescent="0.2">
      <c r="A453" s="582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606"/>
      <c r="P453" s="596" t="s">
        <v>71</v>
      </c>
      <c r="Q453" s="597"/>
      <c r="R453" s="597"/>
      <c r="S453" s="597"/>
      <c r="T453" s="597"/>
      <c r="U453" s="597"/>
      <c r="V453" s="598"/>
      <c r="W453" s="37" t="s">
        <v>69</v>
      </c>
      <c r="X453" s="577">
        <f>IFERROR(SUM(X439:X451),"0")</f>
        <v>1812</v>
      </c>
      <c r="Y453" s="577">
        <f>IFERROR(SUM(Y439:Y451),"0")</f>
        <v>1827.6000000000004</v>
      </c>
      <c r="Z453" s="37"/>
      <c r="AA453" s="578"/>
      <c r="AB453" s="578"/>
      <c r="AC453" s="578"/>
    </row>
    <row r="454" spans="1:68" ht="14.25" hidden="1" customHeight="1" x14ac:dyDescent="0.25">
      <c r="A454" s="592" t="s">
        <v>137</v>
      </c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82"/>
      <c r="P454" s="582"/>
      <c r="Q454" s="582"/>
      <c r="R454" s="582"/>
      <c r="S454" s="582"/>
      <c r="T454" s="582"/>
      <c r="U454" s="582"/>
      <c r="V454" s="582"/>
      <c r="W454" s="582"/>
      <c r="X454" s="582"/>
      <c r="Y454" s="582"/>
      <c r="Z454" s="582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90">
        <v>4607091388930</v>
      </c>
      <c r="E455" s="591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9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4"/>
      <c r="R455" s="584"/>
      <c r="S455" s="584"/>
      <c r="T455" s="585"/>
      <c r="U455" s="34"/>
      <c r="V455" s="34"/>
      <c r="W455" s="35" t="s">
        <v>69</v>
      </c>
      <c r="X455" s="575">
        <v>641</v>
      </c>
      <c r="Y455" s="576">
        <f>IFERROR(IF(X455="",0,CEILING((X455/$H455),1)*$H455),"")</f>
        <v>644.16000000000008</v>
      </c>
      <c r="Z455" s="36">
        <f>IFERROR(IF(Y455=0,"",ROUNDUP(Y455/H455,0)*0.01196),"")</f>
        <v>1.45912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684.70454545454538</v>
      </c>
      <c r="BN455" s="64">
        <f>IFERROR(Y455*I455/H455,"0")</f>
        <v>688.08</v>
      </c>
      <c r="BO455" s="64">
        <f>IFERROR(1/J455*(X455/H455),"0")</f>
        <v>1.1673222610722611</v>
      </c>
      <c r="BP455" s="64">
        <f>IFERROR(1/J455*(Y455/H455),"0")</f>
        <v>1.1730769230769234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90">
        <v>4680115886407</v>
      </c>
      <c r="E456" s="591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4"/>
      <c r="R456" s="584"/>
      <c r="S456" s="584"/>
      <c r="T456" s="585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90">
        <v>4680115880054</v>
      </c>
      <c r="E457" s="591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8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4"/>
      <c r="R457" s="584"/>
      <c r="S457" s="584"/>
      <c r="T457" s="585"/>
      <c r="U457" s="34"/>
      <c r="V457" s="34"/>
      <c r="W457" s="35" t="s">
        <v>69</v>
      </c>
      <c r="X457" s="575">
        <v>60</v>
      </c>
      <c r="Y457" s="576">
        <f>IFERROR(IF(X457="",0,CEILING((X457/$H457),1)*$H457),"")</f>
        <v>62.4</v>
      </c>
      <c r="Z457" s="36">
        <f>IFERROR(IF(Y457=0,"",ROUNDUP(Y457/H457,0)*0.00902),"")</f>
        <v>0.11726</v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86.625</v>
      </c>
      <c r="BN457" s="64">
        <f>IFERROR(Y457*I457/H457,"0")</f>
        <v>90.089999999999989</v>
      </c>
      <c r="BO457" s="64">
        <f>IFERROR(1/J457*(X457/H457),"0")</f>
        <v>9.4696969696969696E-2</v>
      </c>
      <c r="BP457" s="64">
        <f>IFERROR(1/J457*(Y457/H457),"0")</f>
        <v>9.8484848484848481E-2</v>
      </c>
    </row>
    <row r="458" spans="1:68" x14ac:dyDescent="0.2">
      <c r="A458" s="605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606"/>
      <c r="P458" s="596" t="s">
        <v>71</v>
      </c>
      <c r="Q458" s="597"/>
      <c r="R458" s="597"/>
      <c r="S458" s="597"/>
      <c r="T458" s="597"/>
      <c r="U458" s="597"/>
      <c r="V458" s="598"/>
      <c r="W458" s="37" t="s">
        <v>72</v>
      </c>
      <c r="X458" s="577">
        <f>IFERROR(X455/H455,"0")+IFERROR(X456/H456,"0")+IFERROR(X457/H457,"0")</f>
        <v>133.90151515151513</v>
      </c>
      <c r="Y458" s="577">
        <f>IFERROR(Y455/H455,"0")+IFERROR(Y456/H456,"0")+IFERROR(Y457/H457,"0")</f>
        <v>135</v>
      </c>
      <c r="Z458" s="577">
        <f>IFERROR(IF(Z455="",0,Z455),"0")+IFERROR(IF(Z456="",0,Z456),"0")+IFERROR(IF(Z457="",0,Z457),"0")</f>
        <v>1.5763799999999999</v>
      </c>
      <c r="AA458" s="578"/>
      <c r="AB458" s="578"/>
      <c r="AC458" s="578"/>
    </row>
    <row r="459" spans="1:68" x14ac:dyDescent="0.2">
      <c r="A459" s="582"/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606"/>
      <c r="P459" s="596" t="s">
        <v>71</v>
      </c>
      <c r="Q459" s="597"/>
      <c r="R459" s="597"/>
      <c r="S459" s="597"/>
      <c r="T459" s="597"/>
      <c r="U459" s="597"/>
      <c r="V459" s="598"/>
      <c r="W459" s="37" t="s">
        <v>69</v>
      </c>
      <c r="X459" s="577">
        <f>IFERROR(SUM(X455:X457),"0")</f>
        <v>701</v>
      </c>
      <c r="Y459" s="577">
        <f>IFERROR(SUM(Y455:Y457),"0")</f>
        <v>706.56000000000006</v>
      </c>
      <c r="Z459" s="37"/>
      <c r="AA459" s="578"/>
      <c r="AB459" s="578"/>
      <c r="AC459" s="578"/>
    </row>
    <row r="460" spans="1:68" ht="14.25" hidden="1" customHeight="1" x14ac:dyDescent="0.25">
      <c r="A460" s="592" t="s">
        <v>63</v>
      </c>
      <c r="B460" s="582"/>
      <c r="C460" s="582"/>
      <c r="D460" s="582"/>
      <c r="E460" s="582"/>
      <c r="F460" s="582"/>
      <c r="G460" s="582"/>
      <c r="H460" s="582"/>
      <c r="I460" s="582"/>
      <c r="J460" s="582"/>
      <c r="K460" s="582"/>
      <c r="L460" s="582"/>
      <c r="M460" s="582"/>
      <c r="N460" s="582"/>
      <c r="O460" s="582"/>
      <c r="P460" s="582"/>
      <c r="Q460" s="582"/>
      <c r="R460" s="582"/>
      <c r="S460" s="582"/>
      <c r="T460" s="582"/>
      <c r="U460" s="582"/>
      <c r="V460" s="582"/>
      <c r="W460" s="582"/>
      <c r="X460" s="582"/>
      <c r="Y460" s="582"/>
      <c r="Z460" s="582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90">
        <v>4680115883116</v>
      </c>
      <c r="E461" s="591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71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4"/>
      <c r="R461" s="584"/>
      <c r="S461" s="584"/>
      <c r="T461" s="585"/>
      <c r="U461" s="34"/>
      <c r="V461" s="34"/>
      <c r="W461" s="35" t="s">
        <v>69</v>
      </c>
      <c r="X461" s="575">
        <v>60</v>
      </c>
      <c r="Y461" s="576">
        <f t="shared" ref="Y461:Y467" si="69">IFERROR(IF(X461="",0,CEILING((X461/$H461),1)*$H461),"")</f>
        <v>63.36</v>
      </c>
      <c r="Z461" s="36">
        <f>IFERROR(IF(Y461=0,"",ROUNDUP(Y461/H461,0)*0.01196),"")</f>
        <v>0.14352000000000001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64.090909090909079</v>
      </c>
      <c r="BN461" s="64">
        <f t="shared" ref="BN461:BN467" si="71">IFERROR(Y461*I461/H461,"0")</f>
        <v>67.679999999999993</v>
      </c>
      <c r="BO461" s="64">
        <f t="shared" ref="BO461:BO467" si="72">IFERROR(1/J461*(X461/H461),"0")</f>
        <v>0.10926573426573427</v>
      </c>
      <c r="BP461" s="64">
        <f t="shared" ref="BP461:BP467" si="73">IFERROR(1/J461*(Y461/H461),"0")</f>
        <v>0.11538461538461539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90">
        <v>4680115883093</v>
      </c>
      <c r="E462" s="591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70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4"/>
      <c r="R462" s="584"/>
      <c r="S462" s="584"/>
      <c r="T462" s="585"/>
      <c r="U462" s="34"/>
      <c r="V462" s="34"/>
      <c r="W462" s="35" t="s">
        <v>69</v>
      </c>
      <c r="X462" s="575">
        <v>546</v>
      </c>
      <c r="Y462" s="576">
        <f t="shared" si="69"/>
        <v>549.12</v>
      </c>
      <c r="Z462" s="36">
        <f>IFERROR(IF(Y462=0,"",ROUNDUP(Y462/H462,0)*0.01196),"")</f>
        <v>1.2438400000000001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583.22727272727263</v>
      </c>
      <c r="BN462" s="64">
        <f t="shared" si="71"/>
        <v>586.55999999999995</v>
      </c>
      <c r="BO462" s="64">
        <f t="shared" si="72"/>
        <v>0.99431818181818188</v>
      </c>
      <c r="BP462" s="64">
        <f t="shared" si="73"/>
        <v>1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90">
        <v>4680115883109</v>
      </c>
      <c r="E463" s="591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4"/>
      <c r="R463" s="584"/>
      <c r="S463" s="584"/>
      <c r="T463" s="585"/>
      <c r="U463" s="34"/>
      <c r="V463" s="34"/>
      <c r="W463" s="35" t="s">
        <v>69</v>
      </c>
      <c r="X463" s="575">
        <v>323</v>
      </c>
      <c r="Y463" s="576">
        <f t="shared" si="69"/>
        <v>327.36</v>
      </c>
      <c r="Z463" s="36">
        <f>IFERROR(IF(Y463=0,"",ROUNDUP(Y463/H463,0)*0.01196),"")</f>
        <v>0.74151999999999996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345.0227272727272</v>
      </c>
      <c r="BN463" s="64">
        <f t="shared" si="71"/>
        <v>349.68</v>
      </c>
      <c r="BO463" s="64">
        <f t="shared" si="72"/>
        <v>0.58821386946386944</v>
      </c>
      <c r="BP463" s="64">
        <f t="shared" si="73"/>
        <v>0.59615384615384615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90">
        <v>4680115882072</v>
      </c>
      <c r="E464" s="591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8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4"/>
      <c r="R464" s="584"/>
      <c r="S464" s="584"/>
      <c r="T464" s="585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90">
        <v>4680115882072</v>
      </c>
      <c r="E465" s="591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69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4"/>
      <c r="R465" s="584"/>
      <c r="S465" s="584"/>
      <c r="T465" s="585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90">
        <v>4680115882102</v>
      </c>
      <c r="E466" s="591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85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4"/>
      <c r="R466" s="584"/>
      <c r="S466" s="584"/>
      <c r="T466" s="585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90">
        <v>4680115882096</v>
      </c>
      <c r="E467" s="591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8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4"/>
      <c r="R467" s="584"/>
      <c r="S467" s="584"/>
      <c r="T467" s="585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605"/>
      <c r="B468" s="582"/>
      <c r="C468" s="582"/>
      <c r="D468" s="582"/>
      <c r="E468" s="582"/>
      <c r="F468" s="582"/>
      <c r="G468" s="582"/>
      <c r="H468" s="582"/>
      <c r="I468" s="582"/>
      <c r="J468" s="582"/>
      <c r="K468" s="582"/>
      <c r="L468" s="582"/>
      <c r="M468" s="582"/>
      <c r="N468" s="582"/>
      <c r="O468" s="606"/>
      <c r="P468" s="596" t="s">
        <v>71</v>
      </c>
      <c r="Q468" s="597"/>
      <c r="R468" s="597"/>
      <c r="S468" s="597"/>
      <c r="T468" s="597"/>
      <c r="U468" s="597"/>
      <c r="V468" s="598"/>
      <c r="W468" s="37" t="s">
        <v>72</v>
      </c>
      <c r="X468" s="577">
        <f>IFERROR(X461/H461,"0")+IFERROR(X462/H462,"0")+IFERROR(X463/H463,"0")+IFERROR(X464/H464,"0")+IFERROR(X465/H465,"0")+IFERROR(X466/H466,"0")+IFERROR(X467/H467,"0")</f>
        <v>175.94696969696969</v>
      </c>
      <c r="Y468" s="577">
        <f>IFERROR(Y461/H461,"0")+IFERROR(Y462/H462,"0")+IFERROR(Y463/H463,"0")+IFERROR(Y464/H464,"0")+IFERROR(Y465/H465,"0")+IFERROR(Y466/H466,"0")+IFERROR(Y467/H467,"0")</f>
        <v>178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2.1288800000000001</v>
      </c>
      <c r="AA468" s="578"/>
      <c r="AB468" s="578"/>
      <c r="AC468" s="578"/>
    </row>
    <row r="469" spans="1:68" x14ac:dyDescent="0.2">
      <c r="A469" s="582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606"/>
      <c r="P469" s="596" t="s">
        <v>71</v>
      </c>
      <c r="Q469" s="597"/>
      <c r="R469" s="597"/>
      <c r="S469" s="597"/>
      <c r="T469" s="597"/>
      <c r="U469" s="597"/>
      <c r="V469" s="598"/>
      <c r="W469" s="37" t="s">
        <v>69</v>
      </c>
      <c r="X469" s="577">
        <f>IFERROR(SUM(X461:X467),"0")</f>
        <v>929</v>
      </c>
      <c r="Y469" s="577">
        <f>IFERROR(SUM(Y461:Y467),"0")</f>
        <v>939.84</v>
      </c>
      <c r="Z469" s="37"/>
      <c r="AA469" s="578"/>
      <c r="AB469" s="578"/>
      <c r="AC469" s="578"/>
    </row>
    <row r="470" spans="1:68" ht="14.25" hidden="1" customHeight="1" x14ac:dyDescent="0.25">
      <c r="A470" s="592" t="s">
        <v>73</v>
      </c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82"/>
      <c r="P470" s="582"/>
      <c r="Q470" s="582"/>
      <c r="R470" s="582"/>
      <c r="S470" s="582"/>
      <c r="T470" s="582"/>
      <c r="U470" s="582"/>
      <c r="V470" s="582"/>
      <c r="W470" s="582"/>
      <c r="X470" s="582"/>
      <c r="Y470" s="582"/>
      <c r="Z470" s="582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90">
        <v>4607091383409</v>
      </c>
      <c r="E471" s="591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4"/>
      <c r="R471" s="584"/>
      <c r="S471" s="584"/>
      <c r="T471" s="585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90">
        <v>4607091383416</v>
      </c>
      <c r="E472" s="591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4"/>
      <c r="R472" s="584"/>
      <c r="S472" s="584"/>
      <c r="T472" s="585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90">
        <v>4680115883536</v>
      </c>
      <c r="E473" s="591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8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4"/>
      <c r="R473" s="584"/>
      <c r="S473" s="584"/>
      <c r="T473" s="585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605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606"/>
      <c r="P474" s="596" t="s">
        <v>71</v>
      </c>
      <c r="Q474" s="597"/>
      <c r="R474" s="597"/>
      <c r="S474" s="597"/>
      <c r="T474" s="597"/>
      <c r="U474" s="597"/>
      <c r="V474" s="598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2"/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606"/>
      <c r="P475" s="596" t="s">
        <v>71</v>
      </c>
      <c r="Q475" s="597"/>
      <c r="R475" s="597"/>
      <c r="S475" s="597"/>
      <c r="T475" s="597"/>
      <c r="U475" s="597"/>
      <c r="V475" s="598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2" t="s">
        <v>172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90">
        <v>4680115885035</v>
      </c>
      <c r="E477" s="591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4"/>
      <c r="R477" s="584"/>
      <c r="S477" s="584"/>
      <c r="T477" s="585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605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606"/>
      <c r="P478" s="596" t="s">
        <v>71</v>
      </c>
      <c r="Q478" s="597"/>
      <c r="R478" s="597"/>
      <c r="S478" s="597"/>
      <c r="T478" s="597"/>
      <c r="U478" s="597"/>
      <c r="V478" s="598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606"/>
      <c r="P479" s="596" t="s">
        <v>71</v>
      </c>
      <c r="Q479" s="597"/>
      <c r="R479" s="597"/>
      <c r="S479" s="597"/>
      <c r="T479" s="597"/>
      <c r="U479" s="597"/>
      <c r="V479" s="598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728" t="s">
        <v>731</v>
      </c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29"/>
      <c r="P480" s="729"/>
      <c r="Q480" s="729"/>
      <c r="R480" s="729"/>
      <c r="S480" s="729"/>
      <c r="T480" s="729"/>
      <c r="U480" s="729"/>
      <c r="V480" s="729"/>
      <c r="W480" s="729"/>
      <c r="X480" s="729"/>
      <c r="Y480" s="729"/>
      <c r="Z480" s="729"/>
      <c r="AA480" s="48"/>
      <c r="AB480" s="48"/>
      <c r="AC480" s="48"/>
    </row>
    <row r="481" spans="1:68" ht="16.5" hidden="1" customHeight="1" x14ac:dyDescent="0.25">
      <c r="A481" s="581" t="s">
        <v>731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0"/>
      <c r="AB481" s="570"/>
      <c r="AC481" s="570"/>
    </row>
    <row r="482" spans="1:68" ht="14.25" hidden="1" customHeight="1" x14ac:dyDescent="0.25">
      <c r="A482" s="592" t="s">
        <v>102</v>
      </c>
      <c r="B482" s="582"/>
      <c r="C482" s="582"/>
      <c r="D482" s="582"/>
      <c r="E482" s="582"/>
      <c r="F482" s="582"/>
      <c r="G482" s="582"/>
      <c r="H482" s="582"/>
      <c r="I482" s="582"/>
      <c r="J482" s="582"/>
      <c r="K482" s="582"/>
      <c r="L482" s="582"/>
      <c r="M482" s="582"/>
      <c r="N482" s="582"/>
      <c r="O482" s="582"/>
      <c r="P482" s="582"/>
      <c r="Q482" s="582"/>
      <c r="R482" s="582"/>
      <c r="S482" s="582"/>
      <c r="T482" s="582"/>
      <c r="U482" s="582"/>
      <c r="V482" s="582"/>
      <c r="W482" s="582"/>
      <c r="X482" s="582"/>
      <c r="Y482" s="582"/>
      <c r="Z482" s="582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90">
        <v>4640242181011</v>
      </c>
      <c r="E483" s="591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695" t="s">
        <v>734</v>
      </c>
      <c r="Q483" s="584"/>
      <c r="R483" s="584"/>
      <c r="S483" s="584"/>
      <c r="T483" s="585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90">
        <v>4640242180441</v>
      </c>
      <c r="E484" s="591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9" t="s">
        <v>738</v>
      </c>
      <c r="Q484" s="584"/>
      <c r="R484" s="584"/>
      <c r="S484" s="584"/>
      <c r="T484" s="585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90">
        <v>4640242180564</v>
      </c>
      <c r="E485" s="591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33" t="s">
        <v>742</v>
      </c>
      <c r="Q485" s="584"/>
      <c r="R485" s="584"/>
      <c r="S485" s="584"/>
      <c r="T485" s="585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5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606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2"/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606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2" t="s">
        <v>137</v>
      </c>
      <c r="B488" s="582"/>
      <c r="C488" s="582"/>
      <c r="D488" s="582"/>
      <c r="E488" s="582"/>
      <c r="F488" s="582"/>
      <c r="G488" s="582"/>
      <c r="H488" s="582"/>
      <c r="I488" s="582"/>
      <c r="J488" s="582"/>
      <c r="K488" s="582"/>
      <c r="L488" s="582"/>
      <c r="M488" s="582"/>
      <c r="N488" s="582"/>
      <c r="O488" s="582"/>
      <c r="P488" s="582"/>
      <c r="Q488" s="582"/>
      <c r="R488" s="582"/>
      <c r="S488" s="582"/>
      <c r="T488" s="582"/>
      <c r="U488" s="582"/>
      <c r="V488" s="582"/>
      <c r="W488" s="582"/>
      <c r="X488" s="582"/>
      <c r="Y488" s="582"/>
      <c r="Z488" s="582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90">
        <v>4640242180519</v>
      </c>
      <c r="E489" s="591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8" t="s">
        <v>746</v>
      </c>
      <c r="Q489" s="584"/>
      <c r="R489" s="584"/>
      <c r="S489" s="584"/>
      <c r="T489" s="585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90">
        <v>4640242180519</v>
      </c>
      <c r="E490" s="591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01" t="s">
        <v>749</v>
      </c>
      <c r="Q490" s="584"/>
      <c r="R490" s="584"/>
      <c r="S490" s="584"/>
      <c r="T490" s="585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90">
        <v>4640242180526</v>
      </c>
      <c r="E491" s="591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70" t="s">
        <v>753</v>
      </c>
      <c r="Q491" s="584"/>
      <c r="R491" s="584"/>
      <c r="S491" s="584"/>
      <c r="T491" s="585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90">
        <v>4640242181363</v>
      </c>
      <c r="E492" s="591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54" t="s">
        <v>756</v>
      </c>
      <c r="Q492" s="584"/>
      <c r="R492" s="584"/>
      <c r="S492" s="584"/>
      <c r="T492" s="585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5"/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606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2"/>
      <c r="B494" s="582"/>
      <c r="C494" s="582"/>
      <c r="D494" s="582"/>
      <c r="E494" s="582"/>
      <c r="F494" s="582"/>
      <c r="G494" s="582"/>
      <c r="H494" s="582"/>
      <c r="I494" s="582"/>
      <c r="J494" s="582"/>
      <c r="K494" s="582"/>
      <c r="L494" s="582"/>
      <c r="M494" s="582"/>
      <c r="N494" s="582"/>
      <c r="O494" s="606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2" t="s">
        <v>63</v>
      </c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82"/>
      <c r="P495" s="582"/>
      <c r="Q495" s="582"/>
      <c r="R495" s="582"/>
      <c r="S495" s="582"/>
      <c r="T495" s="582"/>
      <c r="U495" s="582"/>
      <c r="V495" s="582"/>
      <c r="W495" s="582"/>
      <c r="X495" s="582"/>
      <c r="Y495" s="582"/>
      <c r="Z495" s="582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90">
        <v>4640242180816</v>
      </c>
      <c r="E496" s="591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87" t="s">
        <v>760</v>
      </c>
      <c r="Q496" s="584"/>
      <c r="R496" s="584"/>
      <c r="S496" s="584"/>
      <c r="T496" s="585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90">
        <v>4640242180595</v>
      </c>
      <c r="E497" s="591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7" t="s">
        <v>764</v>
      </c>
      <c r="Q497" s="584"/>
      <c r="R497" s="584"/>
      <c r="S497" s="584"/>
      <c r="T497" s="585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606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606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2" t="s">
        <v>73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90">
        <v>4640242180533</v>
      </c>
      <c r="E501" s="591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803" t="s">
        <v>768</v>
      </c>
      <c r="Q501" s="584"/>
      <c r="R501" s="584"/>
      <c r="S501" s="584"/>
      <c r="T501" s="585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90">
        <v>4640242180533</v>
      </c>
      <c r="E502" s="591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68" t="s">
        <v>768</v>
      </c>
      <c r="Q502" s="584"/>
      <c r="R502" s="584"/>
      <c r="S502" s="584"/>
      <c r="T502" s="585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0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606"/>
      <c r="P503" s="596" t="s">
        <v>71</v>
      </c>
      <c r="Q503" s="597"/>
      <c r="R503" s="597"/>
      <c r="S503" s="597"/>
      <c r="T503" s="597"/>
      <c r="U503" s="597"/>
      <c r="V503" s="598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606"/>
      <c r="P504" s="596" t="s">
        <v>71</v>
      </c>
      <c r="Q504" s="597"/>
      <c r="R504" s="597"/>
      <c r="S504" s="597"/>
      <c r="T504" s="597"/>
      <c r="U504" s="597"/>
      <c r="V504" s="598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2" t="s">
        <v>172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90">
        <v>4640242180120</v>
      </c>
      <c r="E506" s="591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63" t="s">
        <v>773</v>
      </c>
      <c r="Q506" s="584"/>
      <c r="R506" s="584"/>
      <c r="S506" s="584"/>
      <c r="T506" s="585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90">
        <v>4640242180120</v>
      </c>
      <c r="E507" s="591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10" t="s">
        <v>776</v>
      </c>
      <c r="Q507" s="584"/>
      <c r="R507" s="584"/>
      <c r="S507" s="584"/>
      <c r="T507" s="585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90">
        <v>4640242180137</v>
      </c>
      <c r="E508" s="591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60" t="s">
        <v>779</v>
      </c>
      <c r="Q508" s="584"/>
      <c r="R508" s="584"/>
      <c r="S508" s="584"/>
      <c r="T508" s="585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90">
        <v>4640242180137</v>
      </c>
      <c r="E509" s="591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98" t="s">
        <v>782</v>
      </c>
      <c r="Q509" s="584"/>
      <c r="R509" s="584"/>
      <c r="S509" s="584"/>
      <c r="T509" s="585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05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06"/>
      <c r="P510" s="596" t="s">
        <v>71</v>
      </c>
      <c r="Q510" s="597"/>
      <c r="R510" s="597"/>
      <c r="S510" s="597"/>
      <c r="T510" s="597"/>
      <c r="U510" s="597"/>
      <c r="V510" s="598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06"/>
      <c r="P511" s="596" t="s">
        <v>71</v>
      </c>
      <c r="Q511" s="597"/>
      <c r="R511" s="597"/>
      <c r="S511" s="597"/>
      <c r="T511" s="597"/>
      <c r="U511" s="597"/>
      <c r="V511" s="598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581" t="s">
        <v>783</v>
      </c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2"/>
      <c r="P512" s="582"/>
      <c r="Q512" s="582"/>
      <c r="R512" s="582"/>
      <c r="S512" s="582"/>
      <c r="T512" s="582"/>
      <c r="U512" s="582"/>
      <c r="V512" s="582"/>
      <c r="W512" s="582"/>
      <c r="X512" s="582"/>
      <c r="Y512" s="582"/>
      <c r="Z512" s="582"/>
      <c r="AA512" s="570"/>
      <c r="AB512" s="570"/>
      <c r="AC512" s="570"/>
    </row>
    <row r="513" spans="1:68" ht="14.25" hidden="1" customHeight="1" x14ac:dyDescent="0.25">
      <c r="A513" s="592" t="s">
        <v>137</v>
      </c>
      <c r="B513" s="582"/>
      <c r="C513" s="582"/>
      <c r="D513" s="582"/>
      <c r="E513" s="582"/>
      <c r="F513" s="582"/>
      <c r="G513" s="582"/>
      <c r="H513" s="582"/>
      <c r="I513" s="582"/>
      <c r="J513" s="582"/>
      <c r="K513" s="582"/>
      <c r="L513" s="582"/>
      <c r="M513" s="582"/>
      <c r="N513" s="582"/>
      <c r="O513" s="582"/>
      <c r="P513" s="582"/>
      <c r="Q513" s="582"/>
      <c r="R513" s="582"/>
      <c r="S513" s="582"/>
      <c r="T513" s="582"/>
      <c r="U513" s="582"/>
      <c r="V513" s="582"/>
      <c r="W513" s="582"/>
      <c r="X513" s="582"/>
      <c r="Y513" s="582"/>
      <c r="Z513" s="582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90">
        <v>4640242180090</v>
      </c>
      <c r="E514" s="591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7" t="s">
        <v>786</v>
      </c>
      <c r="Q514" s="584"/>
      <c r="R514" s="584"/>
      <c r="S514" s="584"/>
      <c r="T514" s="585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0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606"/>
      <c r="P515" s="596" t="s">
        <v>71</v>
      </c>
      <c r="Q515" s="597"/>
      <c r="R515" s="597"/>
      <c r="S515" s="597"/>
      <c r="T515" s="597"/>
      <c r="U515" s="597"/>
      <c r="V515" s="598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606"/>
      <c r="P516" s="596" t="s">
        <v>71</v>
      </c>
      <c r="Q516" s="597"/>
      <c r="R516" s="597"/>
      <c r="S516" s="597"/>
      <c r="T516" s="597"/>
      <c r="U516" s="597"/>
      <c r="V516" s="598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608"/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609"/>
      <c r="P517" s="628" t="s">
        <v>788</v>
      </c>
      <c r="Q517" s="629"/>
      <c r="R517" s="629"/>
      <c r="S517" s="629"/>
      <c r="T517" s="629"/>
      <c r="U517" s="629"/>
      <c r="V517" s="620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17596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17782.080000000002</v>
      </c>
      <c r="Z517" s="37"/>
      <c r="AA517" s="578"/>
      <c r="AB517" s="578"/>
      <c r="AC517" s="578"/>
    </row>
    <row r="518" spans="1:68" x14ac:dyDescent="0.2">
      <c r="A518" s="582"/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609"/>
      <c r="P518" s="628" t="s">
        <v>789</v>
      </c>
      <c r="Q518" s="629"/>
      <c r="R518" s="629"/>
      <c r="S518" s="629"/>
      <c r="T518" s="629"/>
      <c r="U518" s="629"/>
      <c r="V518" s="620"/>
      <c r="W518" s="37" t="s">
        <v>69</v>
      </c>
      <c r="X518" s="577">
        <f>IFERROR(SUM(BM22:BM514),"0")</f>
        <v>18593.742923935737</v>
      </c>
      <c r="Y518" s="577">
        <f>IFERROR(SUM(BN22:BN514),"0")</f>
        <v>18791.089000000007</v>
      </c>
      <c r="Z518" s="37"/>
      <c r="AA518" s="578"/>
      <c r="AB518" s="578"/>
      <c r="AC518" s="578"/>
    </row>
    <row r="519" spans="1:68" x14ac:dyDescent="0.2">
      <c r="A519" s="582"/>
      <c r="B519" s="582"/>
      <c r="C519" s="582"/>
      <c r="D519" s="582"/>
      <c r="E519" s="582"/>
      <c r="F519" s="582"/>
      <c r="G519" s="582"/>
      <c r="H519" s="582"/>
      <c r="I519" s="582"/>
      <c r="J519" s="582"/>
      <c r="K519" s="582"/>
      <c r="L519" s="582"/>
      <c r="M519" s="582"/>
      <c r="N519" s="582"/>
      <c r="O519" s="609"/>
      <c r="P519" s="628" t="s">
        <v>790</v>
      </c>
      <c r="Q519" s="629"/>
      <c r="R519" s="629"/>
      <c r="S519" s="629"/>
      <c r="T519" s="629"/>
      <c r="U519" s="629"/>
      <c r="V519" s="620"/>
      <c r="W519" s="37" t="s">
        <v>791</v>
      </c>
      <c r="X519" s="38">
        <f>ROUNDUP(SUM(BO22:BO514),0)</f>
        <v>30</v>
      </c>
      <c r="Y519" s="38">
        <f>ROUNDUP(SUM(BP22:BP514),0)</f>
        <v>31</v>
      </c>
      <c r="Z519" s="37"/>
      <c r="AA519" s="578"/>
      <c r="AB519" s="578"/>
      <c r="AC519" s="578"/>
    </row>
    <row r="520" spans="1:68" x14ac:dyDescent="0.2">
      <c r="A520" s="582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609"/>
      <c r="P520" s="628" t="s">
        <v>792</v>
      </c>
      <c r="Q520" s="629"/>
      <c r="R520" s="629"/>
      <c r="S520" s="629"/>
      <c r="T520" s="629"/>
      <c r="U520" s="629"/>
      <c r="V520" s="620"/>
      <c r="W520" s="37" t="s">
        <v>69</v>
      </c>
      <c r="X520" s="577">
        <f>GrossWeightTotal+PalletQtyTotal*25</f>
        <v>19343.742923935737</v>
      </c>
      <c r="Y520" s="577">
        <f>GrossWeightTotalR+PalletQtyTotalR*25</f>
        <v>19566.089000000007</v>
      </c>
      <c r="Z520" s="37"/>
      <c r="AA520" s="578"/>
      <c r="AB520" s="578"/>
      <c r="AC520" s="578"/>
    </row>
    <row r="521" spans="1:68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609"/>
      <c r="P521" s="628" t="s">
        <v>793</v>
      </c>
      <c r="Q521" s="629"/>
      <c r="R521" s="629"/>
      <c r="S521" s="629"/>
      <c r="T521" s="629"/>
      <c r="U521" s="629"/>
      <c r="V521" s="620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3021.2955551474647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3054</v>
      </c>
      <c r="Z521" s="37"/>
      <c r="AA521" s="578"/>
      <c r="AB521" s="578"/>
      <c r="AC521" s="578"/>
    </row>
    <row r="522" spans="1:68" ht="14.25" hidden="1" customHeight="1" x14ac:dyDescent="0.2">
      <c r="A522" s="582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609"/>
      <c r="P522" s="628" t="s">
        <v>794</v>
      </c>
      <c r="Q522" s="629"/>
      <c r="R522" s="629"/>
      <c r="S522" s="629"/>
      <c r="T522" s="629"/>
      <c r="U522" s="629"/>
      <c r="V522" s="620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35.369220000000006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79" t="s">
        <v>100</v>
      </c>
      <c r="D524" s="602"/>
      <c r="E524" s="602"/>
      <c r="F524" s="602"/>
      <c r="G524" s="602"/>
      <c r="H524" s="580"/>
      <c r="I524" s="579" t="s">
        <v>261</v>
      </c>
      <c r="J524" s="602"/>
      <c r="K524" s="602"/>
      <c r="L524" s="602"/>
      <c r="M524" s="602"/>
      <c r="N524" s="602"/>
      <c r="O524" s="602"/>
      <c r="P524" s="602"/>
      <c r="Q524" s="602"/>
      <c r="R524" s="602"/>
      <c r="S524" s="580"/>
      <c r="T524" s="579" t="s">
        <v>549</v>
      </c>
      <c r="U524" s="580"/>
      <c r="V524" s="579" t="s">
        <v>606</v>
      </c>
      <c r="W524" s="602"/>
      <c r="X524" s="602"/>
      <c r="Y524" s="580"/>
      <c r="Z524" s="572" t="s">
        <v>665</v>
      </c>
      <c r="AA524" s="579" t="s">
        <v>731</v>
      </c>
      <c r="AB524" s="580"/>
      <c r="AC524" s="52"/>
      <c r="AF524" s="573"/>
    </row>
    <row r="525" spans="1:68" ht="14.25" customHeight="1" thickTop="1" x14ac:dyDescent="0.2">
      <c r="A525" s="730" t="s">
        <v>797</v>
      </c>
      <c r="B525" s="579" t="s">
        <v>62</v>
      </c>
      <c r="C525" s="579" t="s">
        <v>101</v>
      </c>
      <c r="D525" s="579" t="s">
        <v>119</v>
      </c>
      <c r="E525" s="579" t="s">
        <v>179</v>
      </c>
      <c r="F525" s="579" t="s">
        <v>202</v>
      </c>
      <c r="G525" s="579" t="s">
        <v>237</v>
      </c>
      <c r="H525" s="579" t="s">
        <v>100</v>
      </c>
      <c r="I525" s="579" t="s">
        <v>262</v>
      </c>
      <c r="J525" s="579" t="s">
        <v>302</v>
      </c>
      <c r="K525" s="579" t="s">
        <v>363</v>
      </c>
      <c r="L525" s="579" t="s">
        <v>402</v>
      </c>
      <c r="M525" s="579" t="s">
        <v>418</v>
      </c>
      <c r="N525" s="573"/>
      <c r="O525" s="579" t="s">
        <v>431</v>
      </c>
      <c r="P525" s="579" t="s">
        <v>441</v>
      </c>
      <c r="Q525" s="579" t="s">
        <v>448</v>
      </c>
      <c r="R525" s="579" t="s">
        <v>453</v>
      </c>
      <c r="S525" s="579" t="s">
        <v>539</v>
      </c>
      <c r="T525" s="579" t="s">
        <v>550</v>
      </c>
      <c r="U525" s="579" t="s">
        <v>584</v>
      </c>
      <c r="V525" s="579" t="s">
        <v>607</v>
      </c>
      <c r="W525" s="579" t="s">
        <v>639</v>
      </c>
      <c r="X525" s="579" t="s">
        <v>657</v>
      </c>
      <c r="Y525" s="579" t="s">
        <v>661</v>
      </c>
      <c r="Z525" s="579" t="s">
        <v>665</v>
      </c>
      <c r="AA525" s="579" t="s">
        <v>731</v>
      </c>
      <c r="AB525" s="579" t="s">
        <v>783</v>
      </c>
      <c r="AC525" s="52"/>
      <c r="AF525" s="573"/>
    </row>
    <row r="526" spans="1:68" ht="13.5" customHeight="1" thickBot="1" x14ac:dyDescent="0.25">
      <c r="A526" s="731"/>
      <c r="B526" s="627"/>
      <c r="C526" s="627"/>
      <c r="D526" s="627"/>
      <c r="E526" s="627"/>
      <c r="F526" s="627"/>
      <c r="G526" s="627"/>
      <c r="H526" s="627"/>
      <c r="I526" s="627"/>
      <c r="J526" s="627"/>
      <c r="K526" s="627"/>
      <c r="L526" s="627"/>
      <c r="M526" s="627"/>
      <c r="N526" s="573"/>
      <c r="O526" s="627"/>
      <c r="P526" s="627"/>
      <c r="Q526" s="627"/>
      <c r="R526" s="627"/>
      <c r="S526" s="627"/>
      <c r="T526" s="627"/>
      <c r="U526" s="627"/>
      <c r="V526" s="627"/>
      <c r="W526" s="627"/>
      <c r="X526" s="627"/>
      <c r="Y526" s="627"/>
      <c r="Z526" s="627"/>
      <c r="AA526" s="627"/>
      <c r="AB526" s="62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513.4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779.8</v>
      </c>
      <c r="E527" s="46">
        <f>IFERROR(Y90*1,"0")+IFERROR(Y91*1,"0")+IFERROR(Y92*1,"0")+IFERROR(Y96*1,"0")+IFERROR(Y97*1,"0")+IFERROR(Y98*1,"0")+IFERROR(Y99*1,"0")+IFERROR(Y100*1,"0")+IFERROR(Y101*1,"0")</f>
        <v>596.70000000000005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1114.8000000000002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659.40000000000009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2288.1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99.28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206.39999999999998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565.20000000000005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6033</v>
      </c>
      <c r="U527" s="46">
        <f>IFERROR(Y374*1,"0")+IFERROR(Y375*1,"0")+IFERROR(Y376*1,"0")+IFERROR(Y377*1,"0")+IFERROR(Y381*1,"0")+IFERROR(Y385*1,"0")+IFERROR(Y386*1,"0")+IFERROR(Y390*1,"0")</f>
        <v>1452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3474.0000000000005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2,00"/>
        <filter val="1 371,00"/>
        <filter val="1 386,00"/>
        <filter val="1 398,00"/>
        <filter val="1 670,00"/>
        <filter val="1 812,00"/>
        <filter val="10,48"/>
        <filter val="101,00"/>
        <filter val="106,00"/>
        <filter val="107,16"/>
        <filter val="109,00"/>
        <filter val="11,00"/>
        <filter val="118,00"/>
        <filter val="122,00"/>
        <filter val="13,33"/>
        <filter val="13,89"/>
        <filter val="133,90"/>
        <filter val="138,00"/>
        <filter val="14,00"/>
        <filter val="140,00"/>
        <filter val="150,00"/>
        <filter val="155,33"/>
        <filter val="166,48"/>
        <filter val="17 596,00"/>
        <filter val="17,24"/>
        <filter val="171,00"/>
        <filter val="175,95"/>
        <filter val="18 593,74"/>
        <filter val="18,00"/>
        <filter val="187,00"/>
        <filter val="19 343,74"/>
        <filter val="2,78"/>
        <filter val="201,00"/>
        <filter val="204,00"/>
        <filter val="216,00"/>
        <filter val="22,00"/>
        <filter val="236,00"/>
        <filter val="25,00"/>
        <filter val="256,00"/>
        <filter val="26,00"/>
        <filter val="26,22"/>
        <filter val="274,44"/>
        <filter val="284,00"/>
        <filter val="288,00"/>
        <filter val="289,53"/>
        <filter val="3 021,30"/>
        <filter val="3,42"/>
        <filter val="30"/>
        <filter val="30,00"/>
        <filter val="30,37"/>
        <filter val="30,83"/>
        <filter val="307,00"/>
        <filter val="32,87"/>
        <filter val="323,00"/>
        <filter val="328,00"/>
        <filter val="33,33"/>
        <filter val="339,00"/>
        <filter val="345,83"/>
        <filter val="355,00"/>
        <filter val="36,00"/>
        <filter val="38,70"/>
        <filter val="4 343,00"/>
        <filter val="4,44"/>
        <filter val="40,00"/>
        <filter val="41,00"/>
        <filter val="424,00"/>
        <filter val="475,00"/>
        <filter val="48,00"/>
        <filter val="494,00"/>
        <filter val="50,00"/>
        <filter val="50,24"/>
        <filter val="504,00"/>
        <filter val="505,00"/>
        <filter val="509,00"/>
        <filter val="52,00"/>
        <filter val="523,00"/>
        <filter val="546,00"/>
        <filter val="547,00"/>
        <filter val="57,78"/>
        <filter val="59,15"/>
        <filter val="6,00"/>
        <filter val="60,00"/>
        <filter val="60,88"/>
        <filter val="62,00"/>
        <filter val="629,00"/>
        <filter val="64,00"/>
        <filter val="641,00"/>
        <filter val="649,00"/>
        <filter val="66,00"/>
        <filter val="677,00"/>
        <filter val="68,00"/>
        <filter val="69,00"/>
        <filter val="695,83"/>
        <filter val="7,06"/>
        <filter val="7,41"/>
        <filter val="701,00"/>
        <filter val="74,00"/>
        <filter val="75,00"/>
        <filter val="76,00"/>
        <filter val="80,00"/>
        <filter val="82,00"/>
        <filter val="838,00"/>
        <filter val="847,00"/>
        <filter val="85,00"/>
        <filter val="86,00"/>
        <filter val="9,00"/>
        <filter val="91,40"/>
        <filter val="928,00"/>
        <filter val="929,00"/>
        <filter val="96,00"/>
      </filters>
    </filterColumn>
    <filterColumn colId="29" showButton="0"/>
    <filterColumn colId="30" showButton="0"/>
  </autoFilter>
  <mergeCells count="924"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2025-06-05T11:33:36Z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