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1 машина Луганск\"/>
    </mc:Choice>
  </mc:AlternateContent>
  <xr:revisionPtr revIDLastSave="0" documentId="13_ncr:1_{AC9FF690-2791-47F4-816C-011B9016E2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O527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7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Y174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Y124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21" i="1" s="1"/>
  <c r="Y60" i="1"/>
  <c r="Y66" i="1"/>
  <c r="Y72" i="1"/>
  <c r="Y82" i="1"/>
  <c r="BP92" i="1"/>
  <c r="BN92" i="1"/>
  <c r="Z92" i="1"/>
  <c r="Y94" i="1"/>
  <c r="BP97" i="1"/>
  <c r="BN97" i="1"/>
  <c r="Z97" i="1"/>
  <c r="Z102" i="1" s="1"/>
  <c r="F9" i="1"/>
  <c r="J9" i="1"/>
  <c r="B527" i="1"/>
  <c r="X518" i="1"/>
  <c r="X519" i="1"/>
  <c r="X521" i="1"/>
  <c r="Y24" i="1"/>
  <c r="Z27" i="1"/>
  <c r="Z32" i="1" s="1"/>
  <c r="BN27" i="1"/>
  <c r="Y518" i="1" s="1"/>
  <c r="Z29" i="1"/>
  <c r="BN29" i="1"/>
  <c r="Z31" i="1"/>
  <c r="BN31" i="1"/>
  <c r="Z35" i="1"/>
  <c r="Z36" i="1" s="1"/>
  <c r="BN35" i="1"/>
  <c r="BP35" i="1"/>
  <c r="Y519" i="1" s="1"/>
  <c r="Z41" i="1"/>
  <c r="BN41" i="1"/>
  <c r="BP41" i="1"/>
  <c r="Z43" i="1"/>
  <c r="BN43" i="1"/>
  <c r="Y46" i="1"/>
  <c r="D527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Z93" i="1" s="1"/>
  <c r="Y103" i="1"/>
  <c r="Z124" i="1"/>
  <c r="Z99" i="1"/>
  <c r="BN99" i="1"/>
  <c r="Z101" i="1"/>
  <c r="BN101" i="1"/>
  <c r="Y102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BN120" i="1"/>
  <c r="Z122" i="1"/>
  <c r="BN122" i="1"/>
  <c r="Y125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Z174" i="1" s="1"/>
  <c r="BN166" i="1"/>
  <c r="Z168" i="1"/>
  <c r="BN168" i="1"/>
  <c r="Z170" i="1"/>
  <c r="BN170" i="1"/>
  <c r="Z172" i="1"/>
  <c r="BN172" i="1"/>
  <c r="Y175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Y260" i="1"/>
  <c r="BP265" i="1"/>
  <c r="BN265" i="1"/>
  <c r="Z265" i="1"/>
  <c r="Z268" i="1" s="1"/>
  <c r="Y276" i="1"/>
  <c r="Y275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Y110" i="1"/>
  <c r="Y135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Z260" i="1" s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Z337" i="1"/>
  <c r="BP335" i="1"/>
  <c r="BN335" i="1"/>
  <c r="Z335" i="1"/>
  <c r="BP350" i="1"/>
  <c r="BN350" i="1"/>
  <c r="Z350" i="1"/>
  <c r="BP354" i="1"/>
  <c r="BN354" i="1"/>
  <c r="Z354" i="1"/>
  <c r="Z356" i="1" s="1"/>
  <c r="BP375" i="1"/>
  <c r="BN375" i="1"/>
  <c r="Z375" i="1"/>
  <c r="Z378" i="1" s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0" i="1" l="1"/>
  <c r="Z468" i="1"/>
  <c r="Z317" i="1"/>
  <c r="Z309" i="1"/>
  <c r="Z234" i="1"/>
  <c r="Z218" i="1"/>
  <c r="Z66" i="1"/>
  <c r="Z45" i="1"/>
  <c r="Z522" i="1" s="1"/>
  <c r="Y517" i="1"/>
  <c r="Z452" i="1"/>
  <c r="Z493" i="1"/>
  <c r="Z406" i="1"/>
  <c r="X520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<sst xmlns="http://schemas.openxmlformats.org/spreadsheetml/2006/main" count="2313" uniqueCount="835">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</sst>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7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0" t="s">
        <v>0</v>
      </c>
      <c r="E1" s="612"/>
      <c r="F1" s="612"/>
      <c r="G1" s="12" t="s">
        <v>1</v>
      </c>
      <c r="H1" s="840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3" t="s">
        <v>8</v>
      </c>
      <c r="B5" s="624"/>
      <c r="C5" s="616"/>
      <c r="D5" s="701"/>
      <c r="E5" s="703"/>
      <c r="F5" s="651" t="s">
        <v>9</v>
      </c>
      <c r="G5" s="616"/>
      <c r="H5" s="701"/>
      <c r="I5" s="702"/>
      <c r="J5" s="702"/>
      <c r="K5" s="702"/>
      <c r="L5" s="702"/>
      <c r="M5" s="703"/>
      <c r="N5" s="58"/>
      <c r="P5" s="24" t="s">
        <v>10</v>
      </c>
      <c r="Q5" s="626">
        <v>45815</v>
      </c>
      <c r="R5" s="627"/>
      <c r="T5" s="784" t="s">
        <v>11</v>
      </c>
      <c r="U5" s="605"/>
      <c r="V5" s="786" t="s">
        <v>12</v>
      </c>
      <c r="W5" s="627"/>
      <c r="AB5" s="51"/>
      <c r="AC5" s="51"/>
      <c r="AD5" s="51"/>
      <c r="AE5" s="51"/>
    </row>
    <row r="6" spans="1:32" s="569" customFormat="1" ht="24" customHeight="1" x14ac:dyDescent="0.2">
      <c r="A6" s="813" t="s">
        <v>13</v>
      </c>
      <c r="B6" s="624"/>
      <c r="C6" s="616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627"/>
      <c r="N6" s="59"/>
      <c r="P6" s="24" t="s">
        <v>15</v>
      </c>
      <c r="Q6" s="638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4" t="s">
        <v>16</v>
      </c>
      <c r="U6" s="605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4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5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595" t="s">
        <v>18</v>
      </c>
      <c r="B8" s="596"/>
      <c r="C8" s="597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0.41666666666666669</v>
      </c>
      <c r="R8" s="791"/>
      <c r="T8" s="582"/>
      <c r="U8" s="605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62"/>
      <c r="E9" s="663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63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3"/>
      <c r="L9" s="663"/>
      <c r="M9" s="663"/>
      <c r="N9" s="567"/>
      <c r="P9" s="26" t="s">
        <v>20</v>
      </c>
      <c r="Q9" s="826"/>
      <c r="R9" s="640"/>
      <c r="T9" s="582"/>
      <c r="U9" s="605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62"/>
      <c r="E10" s="663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7"/>
      <c r="R11" s="627"/>
      <c r="U11" s="24" t="s">
        <v>26</v>
      </c>
      <c r="V11" s="639" t="s">
        <v>27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16"/>
      <c r="N12" s="62"/>
      <c r="P12" s="24" t="s">
        <v>29</v>
      </c>
      <c r="Q12" s="790"/>
      <c r="R12" s="791"/>
      <c r="S12" s="23"/>
      <c r="U12" s="24"/>
      <c r="V12" s="612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16"/>
      <c r="N13" s="62"/>
      <c r="O13" s="26"/>
      <c r="P13" s="26" t="s">
        <v>31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16"/>
      <c r="N15" s="63"/>
      <c r="P15" s="807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7" t="s">
        <v>35</v>
      </c>
      <c r="B17" s="607" t="s">
        <v>36</v>
      </c>
      <c r="C17" s="814" t="s">
        <v>37</v>
      </c>
      <c r="D17" s="607" t="s">
        <v>38</v>
      </c>
      <c r="E17" s="608"/>
      <c r="F17" s="607" t="s">
        <v>39</v>
      </c>
      <c r="G17" s="607" t="s">
        <v>40</v>
      </c>
      <c r="H17" s="607" t="s">
        <v>41</v>
      </c>
      <c r="I17" s="607" t="s">
        <v>42</v>
      </c>
      <c r="J17" s="607" t="s">
        <v>43</v>
      </c>
      <c r="K17" s="607" t="s">
        <v>44</v>
      </c>
      <c r="L17" s="607" t="s">
        <v>45</v>
      </c>
      <c r="M17" s="607" t="s">
        <v>46</v>
      </c>
      <c r="N17" s="607" t="s">
        <v>47</v>
      </c>
      <c r="O17" s="607" t="s">
        <v>48</v>
      </c>
      <c r="P17" s="607" t="s">
        <v>49</v>
      </c>
      <c r="Q17" s="844"/>
      <c r="R17" s="844"/>
      <c r="S17" s="844"/>
      <c r="T17" s="608"/>
      <c r="U17" s="615" t="s">
        <v>50</v>
      </c>
      <c r="V17" s="616"/>
      <c r="W17" s="607" t="s">
        <v>51</v>
      </c>
      <c r="X17" s="607" t="s">
        <v>52</v>
      </c>
      <c r="Y17" s="619" t="s">
        <v>53</v>
      </c>
      <c r="Z17" s="74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646"/>
      <c r="AF17" s="647"/>
      <c r="AG17" s="66"/>
      <c r="BD17" s="65" t="s">
        <v>59</v>
      </c>
    </row>
    <row r="18" spans="1:68" ht="14.25" customHeight="1" x14ac:dyDescent="0.2">
      <c r="A18" s="611"/>
      <c r="B18" s="611"/>
      <c r="C18" s="611"/>
      <c r="D18" s="609"/>
      <c r="E18" s="610"/>
      <c r="F18" s="611"/>
      <c r="G18" s="611"/>
      <c r="H18" s="611"/>
      <c r="I18" s="611"/>
      <c r="J18" s="611"/>
      <c r="K18" s="611"/>
      <c r="L18" s="611"/>
      <c r="M18" s="611"/>
      <c r="N18" s="611"/>
      <c r="O18" s="611"/>
      <c r="P18" s="609"/>
      <c r="Q18" s="845"/>
      <c r="R18" s="845"/>
      <c r="S18" s="845"/>
      <c r="T18" s="610"/>
      <c r="U18" s="67" t="s">
        <v>60</v>
      </c>
      <c r="V18" s="67" t="s">
        <v>61</v>
      </c>
      <c r="W18" s="611"/>
      <c r="X18" s="611"/>
      <c r="Y18" s="620"/>
      <c r="Z18" s="742"/>
      <c r="AA18" s="732"/>
      <c r="AB18" s="732"/>
      <c r="AC18" s="732"/>
      <c r="AD18" s="648"/>
      <c r="AE18" s="649"/>
      <c r="AF18" s="650"/>
      <c r="AG18" s="66"/>
      <c r="BD18" s="65"/>
    </row>
    <row r="19" spans="1:68" ht="27.75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1"/>
      <c r="P23" s="603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1"/>
      <c r="P24" s="603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1"/>
      <c r="P32" s="603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1"/>
      <c r="P33" s="603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1"/>
      <c r="P36" s="603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1"/>
      <c r="P37" s="603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424</v>
      </c>
      <c r="Y41" s="576">
        <f>IFERROR(IF(X41="",0,CEILING((X41/$H41),1)*$H41),"")</f>
        <v>432</v>
      </c>
      <c r="Z41" s="36">
        <f>IFERROR(IF(Y41=0,"",ROUNDUP(Y41/H41,0)*0.01898),"")</f>
        <v>0.75919999999999999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441.07777777777767</v>
      </c>
      <c r="BN41" s="64">
        <f>IFERROR(Y41*I41/H41,"0")</f>
        <v>449.39999999999992</v>
      </c>
      <c r="BO41" s="64">
        <f>IFERROR(1/J41*(X41/H41),"0")</f>
        <v>0.61342592592592593</v>
      </c>
      <c r="BP41" s="64">
        <f>IFERROR(1/J41*(Y41/H41),"0")</f>
        <v>0.625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80</v>
      </c>
      <c r="Y43" s="576">
        <f>IFERROR(IF(X43="",0,CEILING((X43/$H43),1)*$H43),"")</f>
        <v>81.400000000000006</v>
      </c>
      <c r="Z43" s="36">
        <f>IFERROR(IF(Y43=0,"",ROUNDUP(Y43/H43,0)*0.00902),"")</f>
        <v>0.19844000000000001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84.540540540540533</v>
      </c>
      <c r="BN43" s="64">
        <f>IFERROR(Y43*I43/H43,"0")</f>
        <v>86.02000000000001</v>
      </c>
      <c r="BO43" s="64">
        <f>IFERROR(1/J43*(X43/H43),"0")</f>
        <v>0.16380016380016379</v>
      </c>
      <c r="BP43" s="64">
        <f>IFERROR(1/J43*(Y43/H43),"0")</f>
        <v>0.16666666666666669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0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1"/>
      <c r="P45" s="603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7">
        <f>IFERROR(X41/H41,"0")+IFERROR(X42/H42,"0")+IFERROR(X43/H43,"0")+IFERROR(X44/H44,"0")</f>
        <v>60.880880880880881</v>
      </c>
      <c r="Y45" s="577">
        <f>IFERROR(Y41/H41,"0")+IFERROR(Y42/H42,"0")+IFERROR(Y43/H43,"0")+IFERROR(Y44/H44,"0")</f>
        <v>62</v>
      </c>
      <c r="Z45" s="577">
        <f>IFERROR(IF(Z41="",0,Z41),"0")+IFERROR(IF(Z42="",0,Z42),"0")+IFERROR(IF(Z43="",0,Z43),"0")+IFERROR(IF(Z44="",0,Z44),"0")</f>
        <v>0.95764000000000005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1"/>
      <c r="P46" s="603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7">
        <f>IFERROR(SUM(X41:X44),"0")</f>
        <v>504</v>
      </c>
      <c r="Y46" s="577">
        <f>IFERROR(SUM(Y41:Y44),"0")</f>
        <v>513.4</v>
      </c>
      <c r="Z46" s="37"/>
      <c r="AA46" s="578"/>
      <c r="AB46" s="578"/>
      <c r="AC46" s="578"/>
    </row>
    <row r="47" spans="1:68" ht="14.25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0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1"/>
      <c r="P49" s="603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1"/>
      <c r="P50" s="603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75</v>
      </c>
      <c r="Y53" s="576">
        <f t="shared" ref="Y53:Y58" si="6">IFERROR(IF(X53="",0,CEILING((X53/$H53),1)*$H53),"")</f>
        <v>78.399999999999991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77.912946428571431</v>
      </c>
      <c r="BN53" s="64">
        <f t="shared" ref="BN53:BN58" si="8">IFERROR(Y53*I53/H53,"0")</f>
        <v>81.444999999999993</v>
      </c>
      <c r="BO53" s="64">
        <f t="shared" ref="BO53:BO58" si="9">IFERROR(1/J53*(X53/H53),"0")</f>
        <v>0.10463169642857144</v>
      </c>
      <c r="BP53" s="64">
        <f t="shared" ref="BP53:BP58" si="10">IFERROR(1/J53*(Y53/H53),"0")</f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216</v>
      </c>
      <c r="Y54" s="576">
        <f t="shared" si="6"/>
        <v>216</v>
      </c>
      <c r="Z54" s="36">
        <f>IFERROR(IF(Y54=0,"",ROUNDUP(Y54/H54,0)*0.01898),"")</f>
        <v>0.37959999999999999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224.69999999999996</v>
      </c>
      <c r="BN54" s="64">
        <f t="shared" si="8"/>
        <v>224.69999999999996</v>
      </c>
      <c r="BO54" s="64">
        <f t="shared" si="9"/>
        <v>0.3125</v>
      </c>
      <c r="BP54" s="64">
        <f t="shared" si="10"/>
        <v>0.3125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48</v>
      </c>
      <c r="Y56" s="576">
        <f t="shared" si="6"/>
        <v>48</v>
      </c>
      <c r="Z56" s="36">
        <f>IFERROR(IF(Y56=0,"",ROUNDUP(Y56/H56,0)*0.00902),"")</f>
        <v>0.10824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50.519999999999996</v>
      </c>
      <c r="BN56" s="64">
        <f t="shared" si="8"/>
        <v>50.519999999999996</v>
      </c>
      <c r="BO56" s="64">
        <f t="shared" si="9"/>
        <v>9.0909090909090912E-2</v>
      </c>
      <c r="BP56" s="64">
        <f t="shared" si="10"/>
        <v>9.0909090909090912E-2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0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1"/>
      <c r="P59" s="603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7">
        <f>IFERROR(X53/H53,"0")+IFERROR(X54/H54,"0")+IFERROR(X55/H55,"0")+IFERROR(X56/H56,"0")+IFERROR(X57/H57,"0")+IFERROR(X58/H58,"0")</f>
        <v>38.696428571428569</v>
      </c>
      <c r="Y59" s="577">
        <f>IFERROR(Y53/H53,"0")+IFERROR(Y54/H54,"0")+IFERROR(Y55/H55,"0")+IFERROR(Y56/H56,"0")+IFERROR(Y57/H57,"0")+IFERROR(Y58/H58,"0")</f>
        <v>39</v>
      </c>
      <c r="Z59" s="577">
        <f>IFERROR(IF(Z53="",0,Z53),"0")+IFERROR(IF(Z54="",0,Z54),"0")+IFERROR(IF(Z55="",0,Z55),"0")+IFERROR(IF(Z56="",0,Z56),"0")+IFERROR(IF(Z57="",0,Z57),"0")+IFERROR(IF(Z58="",0,Z58),"0")</f>
        <v>0.62070000000000003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1"/>
      <c r="P60" s="603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7">
        <f>IFERROR(SUM(X53:X58),"0")</f>
        <v>339</v>
      </c>
      <c r="Y60" s="577">
        <f>IFERROR(SUM(Y53:Y58),"0")</f>
        <v>342.4</v>
      </c>
      <c r="Z60" s="37"/>
      <c r="AA60" s="578"/>
      <c r="AB60" s="578"/>
      <c r="AC60" s="578"/>
    </row>
    <row r="61" spans="1:68" ht="14.25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355</v>
      </c>
      <c r="Y62" s="576">
        <f>IFERROR(IF(X62="",0,CEILING((X62/$H62),1)*$H62),"")</f>
        <v>356.40000000000003</v>
      </c>
      <c r="Z62" s="36">
        <f>IFERROR(IF(Y62=0,"",ROUNDUP(Y62/H62,0)*0.01898),"")</f>
        <v>0.62634000000000001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369.29861111111109</v>
      </c>
      <c r="BN62" s="64">
        <f>IFERROR(Y62*I62/H62,"0")</f>
        <v>370.755</v>
      </c>
      <c r="BO62" s="64">
        <f>IFERROR(1/J62*(X62/H62),"0")</f>
        <v>0.51359953703703698</v>
      </c>
      <c r="BP62" s="64">
        <f>IFERROR(1/J62*(Y62/H62),"0")</f>
        <v>0.515625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0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1"/>
      <c r="P66" s="603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7">
        <f>IFERROR(X62/H62,"0")+IFERROR(X63/H63,"0")+IFERROR(X64/H64,"0")+IFERROR(X65/H65,"0")</f>
        <v>32.870370370370367</v>
      </c>
      <c r="Y66" s="577">
        <f>IFERROR(Y62/H62,"0")+IFERROR(Y63/H63,"0")+IFERROR(Y64/H64,"0")+IFERROR(Y65/H65,"0")</f>
        <v>33</v>
      </c>
      <c r="Z66" s="577">
        <f>IFERROR(IF(Z62="",0,Z62),"0")+IFERROR(IF(Z63="",0,Z63),"0")+IFERROR(IF(Z64="",0,Z64),"0")+IFERROR(IF(Z65="",0,Z65),"0")</f>
        <v>0.62634000000000001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1"/>
      <c r="P67" s="603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7">
        <f>IFERROR(SUM(X62:X65),"0")</f>
        <v>355</v>
      </c>
      <c r="Y67" s="577">
        <f>IFERROR(SUM(Y62:Y65),"0")</f>
        <v>356.40000000000003</v>
      </c>
      <c r="Z67" s="37"/>
      <c r="AA67" s="578"/>
      <c r="AB67" s="578"/>
      <c r="AC67" s="578"/>
    </row>
    <row r="68" spans="1:68" ht="14.25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0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1"/>
      <c r="P72" s="603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1"/>
      <c r="P73" s="603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0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1"/>
      <c r="P81" s="603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1"/>
      <c r="P82" s="603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50</v>
      </c>
      <c r="Y84" s="576">
        <f>IFERROR(IF(X84="",0,CEILING((X84/$H84),1)*$H84),"")</f>
        <v>54.6</v>
      </c>
      <c r="Z84" s="36">
        <f>IFERROR(IF(Y84=0,"",ROUNDUP(Y84/H84,0)*0.01898),"")</f>
        <v>0.13286000000000001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52.78846153846154</v>
      </c>
      <c r="BN84" s="64">
        <f>IFERROR(Y84*I84/H84,"0")</f>
        <v>57.644999999999996</v>
      </c>
      <c r="BO84" s="64">
        <f>IFERROR(1/J84*(X84/H84),"0")</f>
        <v>0.10016025641025642</v>
      </c>
      <c r="BP84" s="64">
        <f>IFERROR(1/J84*(Y84/H84),"0")</f>
        <v>0.109375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26</v>
      </c>
      <c r="Y85" s="576">
        <f>IFERROR(IF(X85="",0,CEILING((X85/$H85),1)*$H85),"")</f>
        <v>26.4</v>
      </c>
      <c r="Z85" s="36">
        <f>IFERROR(IF(Y85=0,"",ROUNDUP(Y85/H85,0)*0.00902),"")</f>
        <v>9.9220000000000003E-2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28.275000000000002</v>
      </c>
      <c r="BN85" s="64">
        <f>IFERROR(Y85*I85/H85,"0")</f>
        <v>28.71</v>
      </c>
      <c r="BO85" s="64">
        <f>IFERROR(1/J85*(X85/H85),"0")</f>
        <v>8.2070707070707072E-2</v>
      </c>
      <c r="BP85" s="64">
        <f>IFERROR(1/J85*(Y85/H85),"0")</f>
        <v>8.3333333333333343E-2</v>
      </c>
    </row>
    <row r="86" spans="1:68" x14ac:dyDescent="0.2">
      <c r="A86" s="600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1"/>
      <c r="P86" s="603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7">
        <f>IFERROR(X84/H84,"0")+IFERROR(X85/H85,"0")</f>
        <v>17.243589743589745</v>
      </c>
      <c r="Y86" s="577">
        <f>IFERROR(Y84/H84,"0")+IFERROR(Y85/H85,"0")</f>
        <v>18</v>
      </c>
      <c r="Z86" s="577">
        <f>IFERROR(IF(Z84="",0,Z84),"0")+IFERROR(IF(Z85="",0,Z85),"0")</f>
        <v>0.23208000000000001</v>
      </c>
      <c r="AA86" s="578"/>
      <c r="AB86" s="578"/>
      <c r="AC86" s="578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1"/>
      <c r="P87" s="603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7">
        <f>IFERROR(SUM(X84:X85),"0")</f>
        <v>76</v>
      </c>
      <c r="Y87" s="577">
        <f>IFERROR(SUM(Y84:Y85),"0")</f>
        <v>81</v>
      </c>
      <c r="Z87" s="37"/>
      <c r="AA87" s="578"/>
      <c r="AB87" s="578"/>
      <c r="AC87" s="578"/>
    </row>
    <row r="88" spans="1:68" ht="16.5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328</v>
      </c>
      <c r="Y90" s="576">
        <f>IFERROR(IF(X90="",0,CEILING((X90/$H90),1)*$H90),"")</f>
        <v>334.8</v>
      </c>
      <c r="Z90" s="36">
        <f>IFERROR(IF(Y90=0,"",ROUNDUP(Y90/H90,0)*0.01898),"")</f>
        <v>0.58838000000000001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341.21111111111111</v>
      </c>
      <c r="BN90" s="64">
        <f>IFERROR(Y90*I90/H90,"0")</f>
        <v>348.28499999999997</v>
      </c>
      <c r="BO90" s="64">
        <f>IFERROR(1/J90*(X90/H90),"0")</f>
        <v>0.47453703703703698</v>
      </c>
      <c r="BP90" s="64">
        <f>IFERROR(1/J90*(Y90/H90),"0")</f>
        <v>0.484375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0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1"/>
      <c r="P93" s="603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7">
        <f>IFERROR(X90/H90,"0")+IFERROR(X91/H91,"0")+IFERROR(X92/H92,"0")</f>
        <v>30.370370370370367</v>
      </c>
      <c r="Y93" s="577">
        <f>IFERROR(Y90/H90,"0")+IFERROR(Y91/H91,"0")+IFERROR(Y92/H92,"0")</f>
        <v>31</v>
      </c>
      <c r="Z93" s="577">
        <f>IFERROR(IF(Z90="",0,Z90),"0")+IFERROR(IF(Z91="",0,Z91),"0")+IFERROR(IF(Z92="",0,Z92),"0")</f>
        <v>0.58838000000000001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1"/>
      <c r="P94" s="603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7">
        <f>IFERROR(SUM(X90:X92),"0")</f>
        <v>328</v>
      </c>
      <c r="Y94" s="577">
        <f>IFERROR(SUM(Y90:Y92),"0")</f>
        <v>334.8</v>
      </c>
      <c r="Z94" s="37"/>
      <c r="AA94" s="578"/>
      <c r="AB94" s="578"/>
      <c r="AC94" s="578"/>
    </row>
    <row r="95" spans="1:68" ht="14.25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150</v>
      </c>
      <c r="Y96" s="576">
        <f t="shared" ref="Y96:Y101" si="16">IFERROR(IF(X96="",0,CEILING((X96/$H96),1)*$H96),"")</f>
        <v>153.9</v>
      </c>
      <c r="Z96" s="36">
        <f>IFERROR(IF(Y96=0,"",ROUNDUP(Y96/H96,0)*0.01898),"")</f>
        <v>0.36062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159.61111111111111</v>
      </c>
      <c r="BN96" s="64">
        <f t="shared" ref="BN96:BN101" si="18">IFERROR(Y96*I96/H96,"0")</f>
        <v>163.761</v>
      </c>
      <c r="BO96" s="64">
        <f t="shared" ref="BO96:BO101" si="19">IFERROR(1/J96*(X96/H96),"0")</f>
        <v>0.28935185185185186</v>
      </c>
      <c r="BP96" s="64">
        <f t="shared" ref="BP96:BP101" si="20">IFERROR(1/J96*(Y96/H96),"0")</f>
        <v>0.296875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106</v>
      </c>
      <c r="Y100" s="576">
        <f t="shared" si="16"/>
        <v>108</v>
      </c>
      <c r="Z100" s="36">
        <f>IFERROR(IF(Y100=0,"",ROUNDUP(Y100/H100,0)*0.00651),"")</f>
        <v>0.26040000000000002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115.89333333333332</v>
      </c>
      <c r="BN100" s="64">
        <f t="shared" si="18"/>
        <v>118.07999999999998</v>
      </c>
      <c r="BO100" s="64">
        <f t="shared" si="19"/>
        <v>0.21571021571021573</v>
      </c>
      <c r="BP100" s="64">
        <f t="shared" si="20"/>
        <v>0.2197802197802198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1"/>
      <c r="P102" s="603" t="s">
        <v>71</v>
      </c>
      <c r="Q102" s="596"/>
      <c r="R102" s="596"/>
      <c r="S102" s="596"/>
      <c r="T102" s="596"/>
      <c r="U102" s="596"/>
      <c r="V102" s="597"/>
      <c r="W102" s="37" t="s">
        <v>72</v>
      </c>
      <c r="X102" s="577">
        <f>IFERROR(X96/H96,"0")+IFERROR(X97/H97,"0")+IFERROR(X98/H98,"0")+IFERROR(X99/H99,"0")+IFERROR(X100/H100,"0")+IFERROR(X101/H101,"0")</f>
        <v>57.777777777777779</v>
      </c>
      <c r="Y102" s="577">
        <f>IFERROR(Y96/H96,"0")+IFERROR(Y97/H97,"0")+IFERROR(Y98/H98,"0")+IFERROR(Y99/H99,"0")+IFERROR(Y100/H100,"0")+IFERROR(Y101/H101,"0")</f>
        <v>59</v>
      </c>
      <c r="Z102" s="577">
        <f>IFERROR(IF(Z96="",0,Z96),"0")+IFERROR(IF(Z97="",0,Z97),"0")+IFERROR(IF(Z98="",0,Z98),"0")+IFERROR(IF(Z99="",0,Z99),"0")+IFERROR(IF(Z100="",0,Z100),"0")+IFERROR(IF(Z101="",0,Z101),"0")</f>
        <v>0.62102000000000002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1"/>
      <c r="P103" s="603" t="s">
        <v>71</v>
      </c>
      <c r="Q103" s="596"/>
      <c r="R103" s="596"/>
      <c r="S103" s="596"/>
      <c r="T103" s="596"/>
      <c r="U103" s="596"/>
      <c r="V103" s="597"/>
      <c r="W103" s="37" t="s">
        <v>69</v>
      </c>
      <c r="X103" s="577">
        <f>IFERROR(SUM(X96:X101),"0")</f>
        <v>256</v>
      </c>
      <c r="Y103" s="577">
        <f>IFERROR(SUM(Y96:Y101),"0")</f>
        <v>261.89999999999998</v>
      </c>
      <c r="Z103" s="37"/>
      <c r="AA103" s="578"/>
      <c r="AB103" s="578"/>
      <c r="AC103" s="578"/>
    </row>
    <row r="104" spans="1:68" ht="16.5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7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509</v>
      </c>
      <c r="Y106" s="576">
        <f>IFERROR(IF(X106="",0,CEILING((X106/$H106),1)*$H106),"")</f>
        <v>518.40000000000009</v>
      </c>
      <c r="Z106" s="36">
        <f>IFERROR(IF(Y106=0,"",ROUNDUP(Y106/H106,0)*0.01898),"")</f>
        <v>0.91104000000000007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529.50138888888887</v>
      </c>
      <c r="BN106" s="64">
        <f>IFERROR(Y106*I106/H106,"0")</f>
        <v>539.28000000000009</v>
      </c>
      <c r="BO106" s="64">
        <f>IFERROR(1/J106*(X106/H106),"0")</f>
        <v>0.73640046296296291</v>
      </c>
      <c r="BP106" s="64">
        <f>IFERROR(1/J106*(Y106/H106),"0")</f>
        <v>0.75000000000000011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14</v>
      </c>
      <c r="Y108" s="576">
        <f>IFERROR(IF(X108="",0,CEILING((X108/$H108),1)*$H108),"")</f>
        <v>18</v>
      </c>
      <c r="Z108" s="36">
        <f>IFERROR(IF(Y108=0,"",ROUNDUP(Y108/H108,0)*0.00902),"")</f>
        <v>3.6080000000000001E-2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14.653333333333332</v>
      </c>
      <c r="BN108" s="64">
        <f>IFERROR(Y108*I108/H108,"0")</f>
        <v>18.84</v>
      </c>
      <c r="BO108" s="64">
        <f>IFERROR(1/J108*(X108/H108),"0")</f>
        <v>2.3569023569023569E-2</v>
      </c>
      <c r="BP108" s="64">
        <f>IFERROR(1/J108*(Y108/H108),"0")</f>
        <v>3.0303030303030304E-2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0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1"/>
      <c r="P110" s="603" t="s">
        <v>71</v>
      </c>
      <c r="Q110" s="596"/>
      <c r="R110" s="596"/>
      <c r="S110" s="596"/>
      <c r="T110" s="596"/>
      <c r="U110" s="596"/>
      <c r="V110" s="597"/>
      <c r="W110" s="37" t="s">
        <v>72</v>
      </c>
      <c r="X110" s="577">
        <f>IFERROR(X106/H106,"0")+IFERROR(X107/H107,"0")+IFERROR(X108/H108,"0")+IFERROR(X109/H109,"0")</f>
        <v>50.24074074074074</v>
      </c>
      <c r="Y110" s="577">
        <f>IFERROR(Y106/H106,"0")+IFERROR(Y107/H107,"0")+IFERROR(Y108/H108,"0")+IFERROR(Y109/H109,"0")</f>
        <v>52.000000000000007</v>
      </c>
      <c r="Z110" s="577">
        <f>IFERROR(IF(Z106="",0,Z106),"0")+IFERROR(IF(Z107="",0,Z107),"0")+IFERROR(IF(Z108="",0,Z108),"0")+IFERROR(IF(Z109="",0,Z109),"0")</f>
        <v>0.94712000000000007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1"/>
      <c r="P111" s="603" t="s">
        <v>71</v>
      </c>
      <c r="Q111" s="596"/>
      <c r="R111" s="596"/>
      <c r="S111" s="596"/>
      <c r="T111" s="596"/>
      <c r="U111" s="596"/>
      <c r="V111" s="597"/>
      <c r="W111" s="37" t="s">
        <v>69</v>
      </c>
      <c r="X111" s="577">
        <f>IFERROR(SUM(X106:X109),"0")</f>
        <v>523</v>
      </c>
      <c r="Y111" s="577">
        <f>IFERROR(SUM(Y106:Y109),"0")</f>
        <v>536.40000000000009</v>
      </c>
      <c r="Z111" s="37"/>
      <c r="AA111" s="578"/>
      <c r="AB111" s="578"/>
      <c r="AC111" s="578"/>
    </row>
    <row r="112" spans="1:68" ht="14.25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80</v>
      </c>
      <c r="Y115" s="576">
        <f>IFERROR(IF(X115="",0,CEILING((X115/$H115),1)*$H115),"")</f>
        <v>81.599999999999994</v>
      </c>
      <c r="Z115" s="36">
        <f>IFERROR(IF(Y115=0,"",ROUNDUP(Y115/H115,0)*0.00651),"")</f>
        <v>0.22134000000000001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86</v>
      </c>
      <c r="BN115" s="64">
        <f>IFERROR(Y115*I115/H115,"0")</f>
        <v>87.72</v>
      </c>
      <c r="BO115" s="64">
        <f>IFERROR(1/J115*(X115/H115),"0")</f>
        <v>0.18315018315018317</v>
      </c>
      <c r="BP115" s="64">
        <f>IFERROR(1/J115*(Y115/H115),"0")</f>
        <v>0.18681318681318682</v>
      </c>
    </row>
    <row r="116" spans="1:68" x14ac:dyDescent="0.2">
      <c r="A116" s="600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1"/>
      <c r="P116" s="603" t="s">
        <v>71</v>
      </c>
      <c r="Q116" s="596"/>
      <c r="R116" s="596"/>
      <c r="S116" s="596"/>
      <c r="T116" s="596"/>
      <c r="U116" s="596"/>
      <c r="V116" s="597"/>
      <c r="W116" s="37" t="s">
        <v>72</v>
      </c>
      <c r="X116" s="577">
        <f>IFERROR(X113/H113,"0")+IFERROR(X114/H114,"0")+IFERROR(X115/H115,"0")</f>
        <v>33.333333333333336</v>
      </c>
      <c r="Y116" s="577">
        <f>IFERROR(Y113/H113,"0")+IFERROR(Y114/H114,"0")+IFERROR(Y115/H115,"0")</f>
        <v>34</v>
      </c>
      <c r="Z116" s="577">
        <f>IFERROR(IF(Z113="",0,Z113),"0")+IFERROR(IF(Z114="",0,Z114),"0")+IFERROR(IF(Z115="",0,Z115),"0")</f>
        <v>0.22134000000000001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1"/>
      <c r="P117" s="603" t="s">
        <v>71</v>
      </c>
      <c r="Q117" s="596"/>
      <c r="R117" s="596"/>
      <c r="S117" s="596"/>
      <c r="T117" s="596"/>
      <c r="U117" s="596"/>
      <c r="V117" s="597"/>
      <c r="W117" s="37" t="s">
        <v>69</v>
      </c>
      <c r="X117" s="577">
        <f>IFERROR(SUM(X113:X115),"0")</f>
        <v>80</v>
      </c>
      <c r="Y117" s="577">
        <f>IFERROR(SUM(Y113:Y115),"0")</f>
        <v>81.599999999999994</v>
      </c>
      <c r="Z117" s="37"/>
      <c r="AA117" s="578"/>
      <c r="AB117" s="578"/>
      <c r="AC117" s="578"/>
    </row>
    <row r="118" spans="1:68" ht="14.25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307</v>
      </c>
      <c r="Y120" s="576">
        <f>IFERROR(IF(X120="",0,CEILING((X120/$H120),1)*$H120),"")</f>
        <v>307.8</v>
      </c>
      <c r="Z120" s="36">
        <f>IFERROR(IF(Y120=0,"",ROUNDUP(Y120/H120,0)*0.01898),"")</f>
        <v>0.72123999999999999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326.44333333333333</v>
      </c>
      <c r="BN120" s="64">
        <f>IFERROR(Y120*I120/H120,"0")</f>
        <v>327.29400000000004</v>
      </c>
      <c r="BO120" s="64">
        <f>IFERROR(1/J120*(X120/H120),"0")</f>
        <v>0.59220679012345678</v>
      </c>
      <c r="BP120" s="64">
        <f>IFERROR(1/J120*(Y120/H120),"0")</f>
        <v>0.59375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4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187</v>
      </c>
      <c r="Y122" s="576">
        <f>IFERROR(IF(X122="",0,CEILING((X122/$H122),1)*$H122),"")</f>
        <v>189</v>
      </c>
      <c r="Z122" s="36">
        <f>IFERROR(IF(Y122=0,"",ROUNDUP(Y122/H122,0)*0.00651),"")</f>
        <v>0.45569999999999999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204.45333333333332</v>
      </c>
      <c r="BN122" s="64">
        <f>IFERROR(Y122*I122/H122,"0")</f>
        <v>206.64</v>
      </c>
      <c r="BO122" s="64">
        <f>IFERROR(1/J122*(X122/H122),"0")</f>
        <v>0.38054538054538056</v>
      </c>
      <c r="BP122" s="64">
        <f>IFERROR(1/J122*(Y122/H122),"0")</f>
        <v>0.38461538461538464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0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1"/>
      <c r="P124" s="603" t="s">
        <v>71</v>
      </c>
      <c r="Q124" s="596"/>
      <c r="R124" s="596"/>
      <c r="S124" s="596"/>
      <c r="T124" s="596"/>
      <c r="U124" s="596"/>
      <c r="V124" s="597"/>
      <c r="W124" s="37" t="s">
        <v>72</v>
      </c>
      <c r="X124" s="577">
        <f>IFERROR(X119/H119,"0")+IFERROR(X120/H120,"0")+IFERROR(X121/H121,"0")+IFERROR(X122/H122,"0")+IFERROR(X123/H123,"0")</f>
        <v>107.16049382716048</v>
      </c>
      <c r="Y124" s="577">
        <f>IFERROR(Y119/H119,"0")+IFERROR(Y120/H120,"0")+IFERROR(Y121/H121,"0")+IFERROR(Y122/H122,"0")+IFERROR(Y123/H123,"0")</f>
        <v>108</v>
      </c>
      <c r="Z124" s="577">
        <f>IFERROR(IF(Z119="",0,Z119),"0")+IFERROR(IF(Z120="",0,Z120),"0")+IFERROR(IF(Z121="",0,Z121),"0")+IFERROR(IF(Z122="",0,Z122),"0")+IFERROR(IF(Z123="",0,Z123),"0")</f>
        <v>1.1769400000000001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1"/>
      <c r="P125" s="603" t="s">
        <v>71</v>
      </c>
      <c r="Q125" s="596"/>
      <c r="R125" s="596"/>
      <c r="S125" s="596"/>
      <c r="T125" s="596"/>
      <c r="U125" s="596"/>
      <c r="V125" s="597"/>
      <c r="W125" s="37" t="s">
        <v>69</v>
      </c>
      <c r="X125" s="577">
        <f>IFERROR(SUM(X119:X123),"0")</f>
        <v>494</v>
      </c>
      <c r="Y125" s="577">
        <f>IFERROR(SUM(Y119:Y123),"0")</f>
        <v>496.8</v>
      </c>
      <c r="Z125" s="37"/>
      <c r="AA125" s="578"/>
      <c r="AB125" s="578"/>
      <c r="AC125" s="578"/>
    </row>
    <row r="126" spans="1:68" ht="14.25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00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1"/>
      <c r="P129" s="603" t="s">
        <v>71</v>
      </c>
      <c r="Q129" s="596"/>
      <c r="R129" s="596"/>
      <c r="S129" s="596"/>
      <c r="T129" s="596"/>
      <c r="U129" s="596"/>
      <c r="V129" s="597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1"/>
      <c r="P130" s="603" t="s">
        <v>71</v>
      </c>
      <c r="Q130" s="596"/>
      <c r="R130" s="596"/>
      <c r="S130" s="596"/>
      <c r="T130" s="596"/>
      <c r="U130" s="596"/>
      <c r="V130" s="597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00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1"/>
      <c r="P135" s="603" t="s">
        <v>71</v>
      </c>
      <c r="Q135" s="596"/>
      <c r="R135" s="596"/>
      <c r="S135" s="596"/>
      <c r="T135" s="596"/>
      <c r="U135" s="596"/>
      <c r="V135" s="597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1"/>
      <c r="P136" s="603" t="s">
        <v>71</v>
      </c>
      <c r="Q136" s="596"/>
      <c r="R136" s="596"/>
      <c r="S136" s="596"/>
      <c r="T136" s="596"/>
      <c r="U136" s="596"/>
      <c r="V136" s="597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00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1"/>
      <c r="P140" s="603" t="s">
        <v>71</v>
      </c>
      <c r="Q140" s="596"/>
      <c r="R140" s="596"/>
      <c r="S140" s="596"/>
      <c r="T140" s="596"/>
      <c r="U140" s="596"/>
      <c r="V140" s="597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1"/>
      <c r="P141" s="603" t="s">
        <v>71</v>
      </c>
      <c r="Q141" s="596"/>
      <c r="R141" s="596"/>
      <c r="S141" s="596"/>
      <c r="T141" s="596"/>
      <c r="U141" s="596"/>
      <c r="V141" s="597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00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1"/>
      <c r="P145" s="603" t="s">
        <v>71</v>
      </c>
      <c r="Q145" s="596"/>
      <c r="R145" s="596"/>
      <c r="S145" s="596"/>
      <c r="T145" s="596"/>
      <c r="U145" s="596"/>
      <c r="V145" s="597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1"/>
      <c r="P146" s="603" t="s">
        <v>71</v>
      </c>
      <c r="Q146" s="596"/>
      <c r="R146" s="596"/>
      <c r="S146" s="596"/>
      <c r="T146" s="596"/>
      <c r="U146" s="596"/>
      <c r="V146" s="597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00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1"/>
      <c r="P150" s="603" t="s">
        <v>71</v>
      </c>
      <c r="Q150" s="596"/>
      <c r="R150" s="596"/>
      <c r="S150" s="596"/>
      <c r="T150" s="596"/>
      <c r="U150" s="596"/>
      <c r="V150" s="597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1"/>
      <c r="P151" s="603" t="s">
        <v>71</v>
      </c>
      <c r="Q151" s="596"/>
      <c r="R151" s="596"/>
      <c r="S151" s="596"/>
      <c r="T151" s="596"/>
      <c r="U151" s="596"/>
      <c r="V151" s="597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00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1"/>
      <c r="P156" s="603" t="s">
        <v>71</v>
      </c>
      <c r="Q156" s="596"/>
      <c r="R156" s="596"/>
      <c r="S156" s="596"/>
      <c r="T156" s="596"/>
      <c r="U156" s="596"/>
      <c r="V156" s="597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1"/>
      <c r="P157" s="603" t="s">
        <v>71</v>
      </c>
      <c r="Q157" s="596"/>
      <c r="R157" s="596"/>
      <c r="S157" s="596"/>
      <c r="T157" s="596"/>
      <c r="U157" s="596"/>
      <c r="V157" s="597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00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1"/>
      <c r="P162" s="603" t="s">
        <v>71</v>
      </c>
      <c r="Q162" s="596"/>
      <c r="R162" s="596"/>
      <c r="S162" s="596"/>
      <c r="T162" s="596"/>
      <c r="U162" s="596"/>
      <c r="V162" s="597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1"/>
      <c r="P163" s="603" t="s">
        <v>71</v>
      </c>
      <c r="Q163" s="596"/>
      <c r="R163" s="596"/>
      <c r="S163" s="596"/>
      <c r="T163" s="596"/>
      <c r="U163" s="596"/>
      <c r="V163" s="597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101</v>
      </c>
      <c r="Y165" s="576">
        <f t="shared" ref="Y165:Y173" si="21">IFERROR(IF(X165="",0,CEILING((X165/$H165),1)*$H165),"")</f>
        <v>105</v>
      </c>
      <c r="Z165" s="36">
        <f>IFERROR(IF(Y165=0,"",ROUNDUP(Y165/H165,0)*0.00902),"")</f>
        <v>0.22550000000000001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107.49285714285713</v>
      </c>
      <c r="BN165" s="64">
        <f t="shared" ref="BN165:BN173" si="23">IFERROR(Y165*I165/H165,"0")</f>
        <v>111.74999999999999</v>
      </c>
      <c r="BO165" s="64">
        <f t="shared" ref="BO165:BO173" si="24">IFERROR(1/J165*(X165/H165),"0")</f>
        <v>0.18217893217893219</v>
      </c>
      <c r="BP165" s="64">
        <f t="shared" ref="BP165:BP173" si="25">IFERROR(1/J165*(Y165/H165),"0")</f>
        <v>0.18939393939393939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48</v>
      </c>
      <c r="Y167" s="576">
        <f t="shared" si="21"/>
        <v>50.400000000000006</v>
      </c>
      <c r="Z167" s="36">
        <f>IFERROR(IF(Y167=0,"",ROUNDUP(Y167/H167,0)*0.00902),"")</f>
        <v>0.10824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50.4</v>
      </c>
      <c r="BN167" s="64">
        <f t="shared" si="23"/>
        <v>52.920000000000009</v>
      </c>
      <c r="BO167" s="64">
        <f t="shared" si="24"/>
        <v>8.658008658008659E-2</v>
      </c>
      <c r="BP167" s="64">
        <f t="shared" si="25"/>
        <v>9.0909090909090912E-2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201</v>
      </c>
      <c r="Y168" s="576">
        <f t="shared" si="21"/>
        <v>201.60000000000002</v>
      </c>
      <c r="Z168" s="36">
        <f>IFERROR(IF(Y168=0,"",ROUNDUP(Y168/H168,0)*0.00502),"")</f>
        <v>0.48192000000000002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213.44285714285715</v>
      </c>
      <c r="BN168" s="64">
        <f t="shared" si="23"/>
        <v>214.08</v>
      </c>
      <c r="BO168" s="64">
        <f t="shared" si="24"/>
        <v>0.40903540903540903</v>
      </c>
      <c r="BP168" s="64">
        <f t="shared" si="25"/>
        <v>0.4102564102564103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11</v>
      </c>
      <c r="Y170" s="576">
        <f t="shared" si="21"/>
        <v>12.6</v>
      </c>
      <c r="Z170" s="36">
        <f>IFERROR(IF(Y170=0,"",ROUNDUP(Y170/H170,0)*0.00502),"")</f>
        <v>3.5140000000000005E-2</v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11.794444444444444</v>
      </c>
      <c r="BN170" s="64">
        <f t="shared" si="23"/>
        <v>13.509999999999998</v>
      </c>
      <c r="BO170" s="64">
        <f t="shared" si="24"/>
        <v>2.6115859449192782E-2</v>
      </c>
      <c r="BP170" s="64">
        <f t="shared" si="25"/>
        <v>2.9914529914529919E-2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288</v>
      </c>
      <c r="Y171" s="576">
        <f t="shared" si="21"/>
        <v>289.8</v>
      </c>
      <c r="Z171" s="36">
        <f>IFERROR(IF(Y171=0,"",ROUNDUP(Y171/H171,0)*0.00502),"")</f>
        <v>0.69276000000000004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301.71428571428572</v>
      </c>
      <c r="BN171" s="64">
        <f t="shared" si="23"/>
        <v>303.60000000000002</v>
      </c>
      <c r="BO171" s="64">
        <f t="shared" si="24"/>
        <v>0.58608058608058611</v>
      </c>
      <c r="BP171" s="64">
        <f t="shared" si="25"/>
        <v>0.58974358974358976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0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1"/>
      <c r="P174" s="603" t="s">
        <v>71</v>
      </c>
      <c r="Q174" s="596"/>
      <c r="R174" s="596"/>
      <c r="S174" s="596"/>
      <c r="T174" s="596"/>
      <c r="U174" s="596"/>
      <c r="V174" s="597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274.44444444444446</v>
      </c>
      <c r="Y174" s="577">
        <f>IFERROR(Y165/H165,"0")+IFERROR(Y166/H166,"0")+IFERROR(Y167/H167,"0")+IFERROR(Y168/H168,"0")+IFERROR(Y169/H169,"0")+IFERROR(Y170/H170,"0")+IFERROR(Y171/H171,"0")+IFERROR(Y172/H172,"0")+IFERROR(Y173/H173,"0")</f>
        <v>278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1.54356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1"/>
      <c r="P175" s="603" t="s">
        <v>71</v>
      </c>
      <c r="Q175" s="596"/>
      <c r="R175" s="596"/>
      <c r="S175" s="596"/>
      <c r="T175" s="596"/>
      <c r="U175" s="596"/>
      <c r="V175" s="597"/>
      <c r="W175" s="37" t="s">
        <v>69</v>
      </c>
      <c r="X175" s="577">
        <f>IFERROR(SUM(X165:X173),"0")</f>
        <v>649</v>
      </c>
      <c r="Y175" s="577">
        <f>IFERROR(SUM(Y165:Y173),"0")</f>
        <v>659.40000000000009</v>
      </c>
      <c r="Z175" s="37"/>
      <c r="AA175" s="578"/>
      <c r="AB175" s="578"/>
      <c r="AC175" s="578"/>
    </row>
    <row r="176" spans="1:68" ht="14.25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00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1"/>
      <c r="P180" s="603" t="s">
        <v>71</v>
      </c>
      <c r="Q180" s="596"/>
      <c r="R180" s="596"/>
      <c r="S180" s="596"/>
      <c r="T180" s="596"/>
      <c r="U180" s="596"/>
      <c r="V180" s="597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1"/>
      <c r="P181" s="603" t="s">
        <v>71</v>
      </c>
      <c r="Q181" s="596"/>
      <c r="R181" s="596"/>
      <c r="S181" s="596"/>
      <c r="T181" s="596"/>
      <c r="U181" s="596"/>
      <c r="V181" s="597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0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1"/>
      <c r="P184" s="603" t="s">
        <v>71</v>
      </c>
      <c r="Q184" s="596"/>
      <c r="R184" s="596"/>
      <c r="S184" s="596"/>
      <c r="T184" s="596"/>
      <c r="U184" s="596"/>
      <c r="V184" s="597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1"/>
      <c r="P185" s="603" t="s">
        <v>71</v>
      </c>
      <c r="Q185" s="596"/>
      <c r="R185" s="596"/>
      <c r="S185" s="596"/>
      <c r="T185" s="596"/>
      <c r="U185" s="596"/>
      <c r="V185" s="597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7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00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1"/>
      <c r="P190" s="603" t="s">
        <v>71</v>
      </c>
      <c r="Q190" s="596"/>
      <c r="R190" s="596"/>
      <c r="S190" s="596"/>
      <c r="T190" s="596"/>
      <c r="U190" s="596"/>
      <c r="V190" s="597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1"/>
      <c r="P191" s="603" t="s">
        <v>71</v>
      </c>
      <c r="Q191" s="596"/>
      <c r="R191" s="596"/>
      <c r="S191" s="596"/>
      <c r="T191" s="596"/>
      <c r="U191" s="596"/>
      <c r="V191" s="597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22</v>
      </c>
      <c r="Y194" s="576">
        <f>IFERROR(IF(X194="",0,CEILING((X194/$H194),1)*$H194),"")</f>
        <v>23.1</v>
      </c>
      <c r="Z194" s="36">
        <f>IFERROR(IF(Y194=0,"",ROUNDUP(Y194/H194,0)*0.00651),"")</f>
        <v>7.1610000000000007E-2</v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23.885714285714283</v>
      </c>
      <c r="BN194" s="64">
        <f>IFERROR(Y194*I194/H194,"0")</f>
        <v>25.08</v>
      </c>
      <c r="BO194" s="64">
        <f>IFERROR(1/J194*(X194/H194),"0")</f>
        <v>5.7561486132914709E-2</v>
      </c>
      <c r="BP194" s="64">
        <f>IFERROR(1/J194*(Y194/H194),"0")</f>
        <v>6.0439560439560447E-2</v>
      </c>
    </row>
    <row r="195" spans="1:68" x14ac:dyDescent="0.2">
      <c r="A195" s="600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1"/>
      <c r="P195" s="603" t="s">
        <v>71</v>
      </c>
      <c r="Q195" s="596"/>
      <c r="R195" s="596"/>
      <c r="S195" s="596"/>
      <c r="T195" s="596"/>
      <c r="U195" s="596"/>
      <c r="V195" s="597"/>
      <c r="W195" s="37" t="s">
        <v>72</v>
      </c>
      <c r="X195" s="577">
        <f>IFERROR(X193/H193,"0")+IFERROR(X194/H194,"0")</f>
        <v>10.476190476190476</v>
      </c>
      <c r="Y195" s="577">
        <f>IFERROR(Y193/H193,"0")+IFERROR(Y194/H194,"0")</f>
        <v>11</v>
      </c>
      <c r="Z195" s="577">
        <f>IFERROR(IF(Z193="",0,Z193),"0")+IFERROR(IF(Z194="",0,Z194),"0")</f>
        <v>7.1610000000000007E-2</v>
      </c>
      <c r="AA195" s="578"/>
      <c r="AB195" s="578"/>
      <c r="AC195" s="578"/>
    </row>
    <row r="196" spans="1:68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1"/>
      <c r="P196" s="603" t="s">
        <v>71</v>
      </c>
      <c r="Q196" s="596"/>
      <c r="R196" s="596"/>
      <c r="S196" s="596"/>
      <c r="T196" s="596"/>
      <c r="U196" s="596"/>
      <c r="V196" s="597"/>
      <c r="W196" s="37" t="s">
        <v>69</v>
      </c>
      <c r="X196" s="577">
        <f>IFERROR(SUM(X193:X194),"0")</f>
        <v>22</v>
      </c>
      <c r="Y196" s="577">
        <f>IFERROR(SUM(Y193:Y194),"0")</f>
        <v>23.1</v>
      </c>
      <c r="Z196" s="37"/>
      <c r="AA196" s="578"/>
      <c r="AB196" s="578"/>
      <c r="AC196" s="578"/>
    </row>
    <row r="197" spans="1:68" ht="14.25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118</v>
      </c>
      <c r="Y198" s="576">
        <f t="shared" ref="Y198:Y205" si="26">IFERROR(IF(X198="",0,CEILING((X198/$H198),1)*$H198),"")</f>
        <v>118.80000000000001</v>
      </c>
      <c r="Z198" s="36">
        <f>IFERROR(IF(Y198=0,"",ROUNDUP(Y198/H198,0)*0.00902),"")</f>
        <v>0.19844000000000001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122.58888888888889</v>
      </c>
      <c r="BN198" s="64">
        <f t="shared" ref="BN198:BN205" si="28">IFERROR(Y198*I198/H198,"0")</f>
        <v>123.42</v>
      </c>
      <c r="BO198" s="64">
        <f t="shared" ref="BO198:BO205" si="29">IFERROR(1/J198*(X198/H198),"0")</f>
        <v>0.16554433221099887</v>
      </c>
      <c r="BP198" s="64">
        <f t="shared" ref="BP198:BP205" si="30">IFERROR(1/J198*(Y198/H198),"0")</f>
        <v>0.16666666666666669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68</v>
      </c>
      <c r="Y199" s="576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70.644444444444446</v>
      </c>
      <c r="BN199" s="64">
        <f t="shared" si="28"/>
        <v>72.930000000000007</v>
      </c>
      <c r="BO199" s="64">
        <f t="shared" si="29"/>
        <v>9.5398428731762061E-2</v>
      </c>
      <c r="BP199" s="64">
        <f t="shared" si="30"/>
        <v>9.8484848484848481E-2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122</v>
      </c>
      <c r="Y201" s="576">
        <f t="shared" si="26"/>
        <v>124.2</v>
      </c>
      <c r="Z201" s="36">
        <f>IFERROR(IF(Y201=0,"",ROUNDUP(Y201/H201,0)*0.00902),"")</f>
        <v>0.20746000000000001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126.74444444444445</v>
      </c>
      <c r="BN201" s="64">
        <f t="shared" si="28"/>
        <v>129.03</v>
      </c>
      <c r="BO201" s="64">
        <f t="shared" si="29"/>
        <v>0.17115600448933782</v>
      </c>
      <c r="BP201" s="64">
        <f t="shared" si="30"/>
        <v>0.17424242424242425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66</v>
      </c>
      <c r="Y202" s="576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70.766666666666666</v>
      </c>
      <c r="BN202" s="64">
        <f t="shared" si="28"/>
        <v>71.410000000000011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69</v>
      </c>
      <c r="Y203" s="576">
        <f t="shared" si="26"/>
        <v>70.2</v>
      </c>
      <c r="Z203" s="36">
        <f>IFERROR(IF(Y203=0,"",ROUNDUP(Y203/H203,0)*0.00502),"")</f>
        <v>0.19578000000000001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72.833333333333329</v>
      </c>
      <c r="BN203" s="64">
        <f t="shared" si="28"/>
        <v>74.099999999999994</v>
      </c>
      <c r="BO203" s="64">
        <f t="shared" si="29"/>
        <v>0.16381766381766386</v>
      </c>
      <c r="BP203" s="64">
        <f t="shared" si="30"/>
        <v>0.16666666666666669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62</v>
      </c>
      <c r="Y205" s="576">
        <f t="shared" si="26"/>
        <v>63</v>
      </c>
      <c r="Z205" s="36">
        <f>IFERROR(IF(Y205=0,"",ROUNDUP(Y205/H205,0)*0.00502),"")</f>
        <v>0.1757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65.444444444444443</v>
      </c>
      <c r="BN205" s="64">
        <f t="shared" si="28"/>
        <v>66.499999999999986</v>
      </c>
      <c r="BO205" s="64">
        <f t="shared" si="29"/>
        <v>0.14719848053181386</v>
      </c>
      <c r="BP205" s="64">
        <f t="shared" si="30"/>
        <v>0.1495726495726496</v>
      </c>
    </row>
    <row r="206" spans="1:68" x14ac:dyDescent="0.2">
      <c r="A206" s="600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1"/>
      <c r="P206" s="603" t="s">
        <v>71</v>
      </c>
      <c r="Q206" s="596"/>
      <c r="R206" s="596"/>
      <c r="S206" s="596"/>
      <c r="T206" s="596"/>
      <c r="U206" s="596"/>
      <c r="V206" s="597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166.48148148148147</v>
      </c>
      <c r="Y206" s="577">
        <f>IFERROR(Y198/H198,"0")+IFERROR(Y199/H199,"0")+IFERROR(Y200/H200,"0")+IFERROR(Y201/H201,"0")+IFERROR(Y202/H202,"0")+IFERROR(Y203/H203,"0")+IFERROR(Y204/H204,"0")+IFERROR(Y205/H205,"0")</f>
        <v>169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1.0803799999999999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1"/>
      <c r="P207" s="603" t="s">
        <v>71</v>
      </c>
      <c r="Q207" s="596"/>
      <c r="R207" s="596"/>
      <c r="S207" s="596"/>
      <c r="T207" s="596"/>
      <c r="U207" s="596"/>
      <c r="V207" s="597"/>
      <c r="W207" s="37" t="s">
        <v>69</v>
      </c>
      <c r="X207" s="577">
        <f>IFERROR(SUM(X198:X205),"0")</f>
        <v>505</v>
      </c>
      <c r="Y207" s="577">
        <f>IFERROR(SUM(Y198:Y205),"0")</f>
        <v>513</v>
      </c>
      <c r="Z207" s="37"/>
      <c r="AA207" s="578"/>
      <c r="AB207" s="578"/>
      <c r="AC207" s="578"/>
    </row>
    <row r="208" spans="1:68" ht="14.25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288</v>
      </c>
      <c r="Y212" s="576">
        <f t="shared" si="31"/>
        <v>288</v>
      </c>
      <c r="Z212" s="36">
        <f t="shared" ref="Z212:Z217" si="36">IFERROR(IF(Y212=0,"",ROUNDUP(Y212/H212,0)*0.00651),"")</f>
        <v>0.78120000000000001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320.40000000000003</v>
      </c>
      <c r="BN212" s="64">
        <f t="shared" si="33"/>
        <v>320.40000000000003</v>
      </c>
      <c r="BO212" s="64">
        <f t="shared" si="34"/>
        <v>0.65934065934065944</v>
      </c>
      <c r="BP212" s="64">
        <f t="shared" si="35"/>
        <v>0.65934065934065944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547</v>
      </c>
      <c r="Y214" s="576">
        <f t="shared" si="31"/>
        <v>547.19999999999993</v>
      </c>
      <c r="Z214" s="36">
        <f t="shared" si="36"/>
        <v>1.48428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604.43500000000006</v>
      </c>
      <c r="BN214" s="64">
        <f t="shared" si="33"/>
        <v>604.65599999999995</v>
      </c>
      <c r="BO214" s="64">
        <f t="shared" si="34"/>
        <v>1.2522893772893775</v>
      </c>
      <c r="BP214" s="64">
        <f t="shared" si="35"/>
        <v>1.2527472527472527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629</v>
      </c>
      <c r="Y215" s="576">
        <f t="shared" si="31"/>
        <v>631.19999999999993</v>
      </c>
      <c r="Z215" s="36">
        <f t="shared" si="36"/>
        <v>1.7121300000000002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695.04500000000007</v>
      </c>
      <c r="BN215" s="64">
        <f t="shared" si="33"/>
        <v>697.476</v>
      </c>
      <c r="BO215" s="64">
        <f t="shared" si="34"/>
        <v>1.4400183150183152</v>
      </c>
      <c r="BP215" s="64">
        <f t="shared" si="35"/>
        <v>1.4450549450549453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138</v>
      </c>
      <c r="Y216" s="576">
        <f t="shared" si="31"/>
        <v>139.19999999999999</v>
      </c>
      <c r="Z216" s="36">
        <f t="shared" si="36"/>
        <v>0.37758000000000003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152.49</v>
      </c>
      <c r="BN216" s="64">
        <f t="shared" si="33"/>
        <v>153.816</v>
      </c>
      <c r="BO216" s="64">
        <f t="shared" si="34"/>
        <v>0.31593406593406598</v>
      </c>
      <c r="BP216" s="64">
        <f t="shared" si="35"/>
        <v>0.31868131868131871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68</v>
      </c>
      <c r="Y217" s="576">
        <f t="shared" si="31"/>
        <v>69.599999999999994</v>
      </c>
      <c r="Z217" s="36">
        <f t="shared" si="36"/>
        <v>0.18879000000000001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75.31</v>
      </c>
      <c r="BN217" s="64">
        <f t="shared" si="33"/>
        <v>77.081999999999994</v>
      </c>
      <c r="BO217" s="64">
        <f t="shared" si="34"/>
        <v>0.15567765567765571</v>
      </c>
      <c r="BP217" s="64">
        <f t="shared" si="35"/>
        <v>0.15934065934065936</v>
      </c>
    </row>
    <row r="218" spans="1:68" x14ac:dyDescent="0.2">
      <c r="A218" s="600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1"/>
      <c r="P218" s="603" t="s">
        <v>71</v>
      </c>
      <c r="Q218" s="596"/>
      <c r="R218" s="596"/>
      <c r="S218" s="596"/>
      <c r="T218" s="596"/>
      <c r="U218" s="596"/>
      <c r="V218" s="597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695.83333333333337</v>
      </c>
      <c r="Y218" s="577">
        <f>IFERROR(Y209/H209,"0")+IFERROR(Y210/H210,"0")+IFERROR(Y211/H211,"0")+IFERROR(Y212/H212,"0")+IFERROR(Y213/H213,"0")+IFERROR(Y214/H214,"0")+IFERROR(Y215/H215,"0")+IFERROR(Y216/H216,"0")+IFERROR(Y217/H217,"0")</f>
        <v>698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4.5439800000000004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1"/>
      <c r="P219" s="603" t="s">
        <v>71</v>
      </c>
      <c r="Q219" s="596"/>
      <c r="R219" s="596"/>
      <c r="S219" s="596"/>
      <c r="T219" s="596"/>
      <c r="U219" s="596"/>
      <c r="V219" s="597"/>
      <c r="W219" s="37" t="s">
        <v>69</v>
      </c>
      <c r="X219" s="577">
        <f>IFERROR(SUM(X209:X217),"0")</f>
        <v>1670</v>
      </c>
      <c r="Y219" s="577">
        <f>IFERROR(SUM(Y209:Y217),"0")</f>
        <v>1675.1999999999998</v>
      </c>
      <c r="Z219" s="37"/>
      <c r="AA219" s="578"/>
      <c r="AB219" s="578"/>
      <c r="AC219" s="578"/>
    </row>
    <row r="220" spans="1:68" ht="14.25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22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24.310000000000002</v>
      </c>
      <c r="BN221" s="64">
        <f>IFERROR(Y221*I221/H221,"0")</f>
        <v>26.520000000000003</v>
      </c>
      <c r="BO221" s="64">
        <f>IFERROR(1/J221*(X221/H221),"0")</f>
        <v>5.0366300366300375E-2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52</v>
      </c>
      <c r="Y222" s="576">
        <f>IFERROR(IF(X222="",0,CEILING((X222/$H222),1)*$H222),"")</f>
        <v>52.8</v>
      </c>
      <c r="Z222" s="36">
        <f>IFERROR(IF(Y222=0,"",ROUNDUP(Y222/H222,0)*0.00651),"")</f>
        <v>0.14322000000000001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57.46</v>
      </c>
      <c r="BN222" s="64">
        <f>IFERROR(Y222*I222/H222,"0")</f>
        <v>58.344000000000001</v>
      </c>
      <c r="BO222" s="64">
        <f>IFERROR(1/J222*(X222/H222),"0")</f>
        <v>0.11904761904761907</v>
      </c>
      <c r="BP222" s="64">
        <f>IFERROR(1/J222*(Y222/H222),"0")</f>
        <v>0.12087912087912089</v>
      </c>
    </row>
    <row r="223" spans="1:68" x14ac:dyDescent="0.2">
      <c r="A223" s="600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1"/>
      <c r="P223" s="603" t="s">
        <v>71</v>
      </c>
      <c r="Q223" s="596"/>
      <c r="R223" s="596"/>
      <c r="S223" s="596"/>
      <c r="T223" s="596"/>
      <c r="U223" s="596"/>
      <c r="V223" s="597"/>
      <c r="W223" s="37" t="s">
        <v>72</v>
      </c>
      <c r="X223" s="577">
        <f>IFERROR(X221/H221,"0")+IFERROR(X222/H222,"0")</f>
        <v>30.833333333333336</v>
      </c>
      <c r="Y223" s="577">
        <f>IFERROR(Y221/H221,"0")+IFERROR(Y222/H222,"0")</f>
        <v>32</v>
      </c>
      <c r="Z223" s="577">
        <f>IFERROR(IF(Z221="",0,Z221),"0")+IFERROR(IF(Z222="",0,Z222),"0")</f>
        <v>0.20832000000000001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1"/>
      <c r="P224" s="603" t="s">
        <v>71</v>
      </c>
      <c r="Q224" s="596"/>
      <c r="R224" s="596"/>
      <c r="S224" s="596"/>
      <c r="T224" s="596"/>
      <c r="U224" s="596"/>
      <c r="V224" s="597"/>
      <c r="W224" s="37" t="s">
        <v>69</v>
      </c>
      <c r="X224" s="577">
        <f>IFERROR(SUM(X221:X222),"0")</f>
        <v>74</v>
      </c>
      <c r="Y224" s="577">
        <f>IFERROR(SUM(Y221:Y222),"0")</f>
        <v>76.8</v>
      </c>
      <c r="Z224" s="37"/>
      <c r="AA224" s="578"/>
      <c r="AB224" s="578"/>
      <c r="AC224" s="578"/>
    </row>
    <row r="225" spans="1:68" ht="16.5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86</v>
      </c>
      <c r="Y227" s="576">
        <f t="shared" ref="Y227:Y233" si="37">IFERROR(IF(X227="",0,CEILING((X227/$H227),1)*$H227),"")</f>
        <v>92.8</v>
      </c>
      <c r="Z227" s="36">
        <f>IFERROR(IF(Y227=0,"",ROUNDUP(Y227/H227,0)*0.01898),"")</f>
        <v>0.15184</v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89.225000000000009</v>
      </c>
      <c r="BN227" s="64">
        <f t="shared" ref="BN227:BN233" si="39">IFERROR(Y227*I227/H227,"0")</f>
        <v>96.28</v>
      </c>
      <c r="BO227" s="64">
        <f t="shared" ref="BO227:BO233" si="40">IFERROR(1/J227*(X227/H227),"0")</f>
        <v>0.11584051724137931</v>
      </c>
      <c r="BP227" s="64">
        <f t="shared" ref="BP227:BP233" si="41">IFERROR(1/J227*(Y227/H227),"0")</f>
        <v>0.125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600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1"/>
      <c r="P234" s="603" t="s">
        <v>71</v>
      </c>
      <c r="Q234" s="596"/>
      <c r="R234" s="596"/>
      <c r="S234" s="596"/>
      <c r="T234" s="596"/>
      <c r="U234" s="596"/>
      <c r="V234" s="597"/>
      <c r="W234" s="37" t="s">
        <v>72</v>
      </c>
      <c r="X234" s="577">
        <f>IFERROR(X227/H227,"0")+IFERROR(X228/H228,"0")+IFERROR(X229/H229,"0")+IFERROR(X230/H230,"0")+IFERROR(X231/H231,"0")+IFERROR(X232/H232,"0")+IFERROR(X233/H233,"0")</f>
        <v>7.4137931034482758</v>
      </c>
      <c r="Y234" s="577">
        <f>IFERROR(Y227/H227,"0")+IFERROR(Y228/H228,"0")+IFERROR(Y229/H229,"0")+IFERROR(Y230/H230,"0")+IFERROR(Y231/H231,"0")+IFERROR(Y232/H232,"0")+IFERROR(Y233/H233,"0")</f>
        <v>8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0.15184</v>
      </c>
      <c r="AA234" s="578"/>
      <c r="AB234" s="578"/>
      <c r="AC234" s="578"/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1"/>
      <c r="P235" s="603" t="s">
        <v>71</v>
      </c>
      <c r="Q235" s="596"/>
      <c r="R235" s="596"/>
      <c r="S235" s="596"/>
      <c r="T235" s="596"/>
      <c r="U235" s="596"/>
      <c r="V235" s="597"/>
      <c r="W235" s="37" t="s">
        <v>69</v>
      </c>
      <c r="X235" s="577">
        <f>IFERROR(SUM(X227:X233),"0")</f>
        <v>86</v>
      </c>
      <c r="Y235" s="577">
        <f>IFERROR(SUM(Y227:Y233),"0")</f>
        <v>92.8</v>
      </c>
      <c r="Z235" s="37"/>
      <c r="AA235" s="578"/>
      <c r="AB235" s="578"/>
      <c r="AC235" s="578"/>
    </row>
    <row r="236" spans="1:68" ht="14.25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600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1"/>
      <c r="P239" s="603" t="s">
        <v>71</v>
      </c>
      <c r="Q239" s="596"/>
      <c r="R239" s="596"/>
      <c r="S239" s="596"/>
      <c r="T239" s="596"/>
      <c r="U239" s="596"/>
      <c r="V239" s="597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1"/>
      <c r="P240" s="603" t="s">
        <v>71</v>
      </c>
      <c r="Q240" s="596"/>
      <c r="R240" s="596"/>
      <c r="S240" s="596"/>
      <c r="T240" s="596"/>
      <c r="U240" s="596"/>
      <c r="V240" s="597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6</v>
      </c>
      <c r="Y242" s="576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6.5277777777777777</v>
      </c>
      <c r="BN242" s="64">
        <f>IFERROR(Y242*I242/H242,"0")</f>
        <v>7.05</v>
      </c>
      <c r="BO242" s="64">
        <f>IFERROR(1/J242*(X242/H242),"0")</f>
        <v>1.2860082304526748E-2</v>
      </c>
      <c r="BP242" s="64">
        <f>IFERROR(1/J242*(Y242/H242),"0")</f>
        <v>1.3888888888888888E-2</v>
      </c>
    </row>
    <row r="243" spans="1:68" x14ac:dyDescent="0.2">
      <c r="A243" s="600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1"/>
      <c r="P243" s="603" t="s">
        <v>71</v>
      </c>
      <c r="Q243" s="596"/>
      <c r="R243" s="596"/>
      <c r="S243" s="596"/>
      <c r="T243" s="596"/>
      <c r="U243" s="596"/>
      <c r="V243" s="597"/>
      <c r="W243" s="37" t="s">
        <v>72</v>
      </c>
      <c r="X243" s="577">
        <f>IFERROR(X242/H242,"0")</f>
        <v>2.7777777777777777</v>
      </c>
      <c r="Y243" s="577">
        <f>IFERROR(Y242/H242,"0")</f>
        <v>3</v>
      </c>
      <c r="Z243" s="577">
        <f>IFERROR(IF(Z242="",0,Z242),"0")</f>
        <v>1.77E-2</v>
      </c>
      <c r="AA243" s="578"/>
      <c r="AB243" s="578"/>
      <c r="AC243" s="578"/>
    </row>
    <row r="244" spans="1:68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1"/>
      <c r="P244" s="603" t="s">
        <v>71</v>
      </c>
      <c r="Q244" s="596"/>
      <c r="R244" s="596"/>
      <c r="S244" s="596"/>
      <c r="T244" s="596"/>
      <c r="U244" s="596"/>
      <c r="V244" s="597"/>
      <c r="W244" s="37" t="s">
        <v>69</v>
      </c>
      <c r="X244" s="577">
        <f>IFERROR(SUM(X242:X242),"0")</f>
        <v>6</v>
      </c>
      <c r="Y244" s="577">
        <f>IFERROR(SUM(Y242:Y242),"0")</f>
        <v>6.48</v>
      </c>
      <c r="Z244" s="37"/>
      <c r="AA244" s="578"/>
      <c r="AB244" s="578"/>
      <c r="AC244" s="578"/>
    </row>
    <row r="245" spans="1:68" ht="14.25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8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00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1"/>
      <c r="P251" s="603" t="s">
        <v>71</v>
      </c>
      <c r="Q251" s="596"/>
      <c r="R251" s="596"/>
      <c r="S251" s="596"/>
      <c r="T251" s="596"/>
      <c r="U251" s="596"/>
      <c r="V251" s="597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1"/>
      <c r="P252" s="603" t="s">
        <v>71</v>
      </c>
      <c r="Q252" s="596"/>
      <c r="R252" s="596"/>
      <c r="S252" s="596"/>
      <c r="T252" s="596"/>
      <c r="U252" s="596"/>
      <c r="V252" s="597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600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1"/>
      <c r="P260" s="603" t="s">
        <v>71</v>
      </c>
      <c r="Q260" s="596"/>
      <c r="R260" s="596"/>
      <c r="S260" s="596"/>
      <c r="T260" s="596"/>
      <c r="U260" s="596"/>
      <c r="V260" s="597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1"/>
      <c r="P261" s="603" t="s">
        <v>71</v>
      </c>
      <c r="Q261" s="596"/>
      <c r="R261" s="596"/>
      <c r="S261" s="596"/>
      <c r="T261" s="596"/>
      <c r="U261" s="596"/>
      <c r="V261" s="597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00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1"/>
      <c r="P268" s="603" t="s">
        <v>71</v>
      </c>
      <c r="Q268" s="596"/>
      <c r="R268" s="596"/>
      <c r="S268" s="596"/>
      <c r="T268" s="596"/>
      <c r="U268" s="596"/>
      <c r="V268" s="597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1"/>
      <c r="P269" s="603" t="s">
        <v>71</v>
      </c>
      <c r="Q269" s="596"/>
      <c r="R269" s="596"/>
      <c r="S269" s="596"/>
      <c r="T269" s="596"/>
      <c r="U269" s="596"/>
      <c r="V269" s="597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64</v>
      </c>
      <c r="Y273" s="576">
        <f>IFERROR(IF(X273="",0,CEILING((X273/$H273),1)*$H273),"")</f>
        <v>64.8</v>
      </c>
      <c r="Z273" s="36">
        <f>IFERROR(IF(Y273=0,"",ROUNDUP(Y273/H273,0)*0.00651),"")</f>
        <v>0.17577000000000001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70.720000000000013</v>
      </c>
      <c r="BN273" s="64">
        <f>IFERROR(Y273*I273/H273,"0")</f>
        <v>71.604000000000013</v>
      </c>
      <c r="BO273" s="64">
        <f>IFERROR(1/J273*(X273/H273),"0")</f>
        <v>0.14652014652014653</v>
      </c>
      <c r="BP273" s="64">
        <f>IFERROR(1/J273*(Y273/H273),"0")</f>
        <v>0.14835164835164835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140</v>
      </c>
      <c r="Y274" s="576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150.5</v>
      </c>
      <c r="BN274" s="64">
        <f>IFERROR(Y274*I274/H274,"0")</f>
        <v>152.22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x14ac:dyDescent="0.2">
      <c r="A275" s="600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1"/>
      <c r="P275" s="603" t="s">
        <v>71</v>
      </c>
      <c r="Q275" s="596"/>
      <c r="R275" s="596"/>
      <c r="S275" s="596"/>
      <c r="T275" s="596"/>
      <c r="U275" s="596"/>
      <c r="V275" s="597"/>
      <c r="W275" s="37" t="s">
        <v>72</v>
      </c>
      <c r="X275" s="577">
        <f>IFERROR(X272/H272,"0")+IFERROR(X273/H273,"0")+IFERROR(X274/H274,"0")</f>
        <v>85</v>
      </c>
      <c r="Y275" s="577">
        <f>IFERROR(Y272/H272,"0")+IFERROR(Y273/H273,"0")+IFERROR(Y274/H274,"0")</f>
        <v>86</v>
      </c>
      <c r="Z275" s="577">
        <f>IFERROR(IF(Z272="",0,Z272),"0")+IFERROR(IF(Z273="",0,Z273),"0")+IFERROR(IF(Z274="",0,Z274),"0")</f>
        <v>0.55986000000000002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1"/>
      <c r="P276" s="603" t="s">
        <v>71</v>
      </c>
      <c r="Q276" s="596"/>
      <c r="R276" s="596"/>
      <c r="S276" s="596"/>
      <c r="T276" s="596"/>
      <c r="U276" s="596"/>
      <c r="V276" s="597"/>
      <c r="W276" s="37" t="s">
        <v>69</v>
      </c>
      <c r="X276" s="577">
        <f>IFERROR(SUM(X272:X274),"0")</f>
        <v>204</v>
      </c>
      <c r="Y276" s="577">
        <f>IFERROR(SUM(Y272:Y274),"0")</f>
        <v>206.39999999999998</v>
      </c>
      <c r="Z276" s="37"/>
      <c r="AA276" s="578"/>
      <c r="AB276" s="578"/>
      <c r="AC276" s="578"/>
    </row>
    <row r="277" spans="1:68" ht="16.5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00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1"/>
      <c r="P280" s="603" t="s">
        <v>71</v>
      </c>
      <c r="Q280" s="596"/>
      <c r="R280" s="596"/>
      <c r="S280" s="596"/>
      <c r="T280" s="596"/>
      <c r="U280" s="596"/>
      <c r="V280" s="597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1"/>
      <c r="P281" s="603" t="s">
        <v>71</v>
      </c>
      <c r="Q281" s="596"/>
      <c r="R281" s="596"/>
      <c r="S281" s="596"/>
      <c r="T281" s="596"/>
      <c r="U281" s="596"/>
      <c r="V281" s="597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00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1"/>
      <c r="P284" s="603" t="s">
        <v>71</v>
      </c>
      <c r="Q284" s="596"/>
      <c r="R284" s="596"/>
      <c r="S284" s="596"/>
      <c r="T284" s="596"/>
      <c r="U284" s="596"/>
      <c r="V284" s="597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1"/>
      <c r="P285" s="603" t="s">
        <v>71</v>
      </c>
      <c r="Q285" s="596"/>
      <c r="R285" s="596"/>
      <c r="S285" s="596"/>
      <c r="T285" s="596"/>
      <c r="U285" s="596"/>
      <c r="V285" s="597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600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1"/>
      <c r="P289" s="603" t="s">
        <v>71</v>
      </c>
      <c r="Q289" s="596"/>
      <c r="R289" s="596"/>
      <c r="S289" s="596"/>
      <c r="T289" s="596"/>
      <c r="U289" s="596"/>
      <c r="V289" s="597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1"/>
      <c r="P290" s="603" t="s">
        <v>71</v>
      </c>
      <c r="Q290" s="596"/>
      <c r="R290" s="596"/>
      <c r="S290" s="596"/>
      <c r="T290" s="596"/>
      <c r="U290" s="596"/>
      <c r="V290" s="597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600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1"/>
      <c r="P299" s="603" t="s">
        <v>71</v>
      </c>
      <c r="Q299" s="596"/>
      <c r="R299" s="596"/>
      <c r="S299" s="596"/>
      <c r="T299" s="596"/>
      <c r="U299" s="596"/>
      <c r="V299" s="597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1"/>
      <c r="P300" s="603" t="s">
        <v>71</v>
      </c>
      <c r="Q300" s="596"/>
      <c r="R300" s="596"/>
      <c r="S300" s="596"/>
      <c r="T300" s="596"/>
      <c r="U300" s="596"/>
      <c r="V300" s="597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25</v>
      </c>
      <c r="Y308" s="576">
        <f t="shared" si="47"/>
        <v>25.2</v>
      </c>
      <c r="Z308" s="36">
        <f>IFERROR(IF(Y308=0,"",ROUNDUP(Y308/H308,0)*0.00651),"")</f>
        <v>9.1139999999999999E-2</v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28.166666666666668</v>
      </c>
      <c r="BN308" s="64">
        <f t="shared" si="49"/>
        <v>28.391999999999999</v>
      </c>
      <c r="BO308" s="64">
        <f t="shared" si="50"/>
        <v>7.6312576312576319E-2</v>
      </c>
      <c r="BP308" s="64">
        <f t="shared" si="51"/>
        <v>7.6923076923076927E-2</v>
      </c>
    </row>
    <row r="309" spans="1:68" x14ac:dyDescent="0.2">
      <c r="A309" s="600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1"/>
      <c r="P309" s="603" t="s">
        <v>71</v>
      </c>
      <c r="Q309" s="596"/>
      <c r="R309" s="596"/>
      <c r="S309" s="596"/>
      <c r="T309" s="596"/>
      <c r="U309" s="596"/>
      <c r="V309" s="597"/>
      <c r="W309" s="37" t="s">
        <v>72</v>
      </c>
      <c r="X309" s="577">
        <f>IFERROR(X302/H302,"0")+IFERROR(X303/H303,"0")+IFERROR(X304/H304,"0")+IFERROR(X305/H305,"0")+IFERROR(X306/H306,"0")+IFERROR(X307/H307,"0")+IFERROR(X308/H308,"0")</f>
        <v>13.888888888888889</v>
      </c>
      <c r="Y309" s="577">
        <f>IFERROR(Y302/H302,"0")+IFERROR(Y303/H303,"0")+IFERROR(Y304/H304,"0")+IFERROR(Y305/H305,"0")+IFERROR(Y306/H306,"0")+IFERROR(Y307/H307,"0")+IFERROR(Y308/H308,"0")</f>
        <v>14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9.1139999999999999E-2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1"/>
      <c r="P310" s="603" t="s">
        <v>71</v>
      </c>
      <c r="Q310" s="596"/>
      <c r="R310" s="596"/>
      <c r="S310" s="596"/>
      <c r="T310" s="596"/>
      <c r="U310" s="596"/>
      <c r="V310" s="597"/>
      <c r="W310" s="37" t="s">
        <v>69</v>
      </c>
      <c r="X310" s="577">
        <f>IFERROR(SUM(X302:X308),"0")</f>
        <v>25</v>
      </c>
      <c r="Y310" s="577">
        <f>IFERROR(SUM(Y302:Y308),"0")</f>
        <v>25.2</v>
      </c>
      <c r="Z310" s="37"/>
      <c r="AA310" s="578"/>
      <c r="AB310" s="578"/>
      <c r="AC310" s="578"/>
    </row>
    <row r="311" spans="1:68" ht="14.25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36</v>
      </c>
      <c r="Y316" s="576">
        <f>IFERROR(IF(X316="",0,CEILING((X316/$H316),1)*$H316),"")</f>
        <v>37.800000000000004</v>
      </c>
      <c r="Z316" s="36">
        <f>IFERROR(IF(Y316=0,"",ROUNDUP(Y316/H316,0)*0.00651),"")</f>
        <v>9.1139999999999999E-2</v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39.44</v>
      </c>
      <c r="BN316" s="64">
        <f>IFERROR(Y316*I316/H316,"0")</f>
        <v>41.412000000000006</v>
      </c>
      <c r="BO316" s="64">
        <f>IFERROR(1/J316*(X316/H316),"0")</f>
        <v>7.3260073260073263E-2</v>
      </c>
      <c r="BP316" s="64">
        <f>IFERROR(1/J316*(Y316/H316),"0")</f>
        <v>7.6923076923076927E-2</v>
      </c>
    </row>
    <row r="317" spans="1:68" x14ac:dyDescent="0.2">
      <c r="A317" s="60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1"/>
      <c r="P317" s="603" t="s">
        <v>71</v>
      </c>
      <c r="Q317" s="596"/>
      <c r="R317" s="596"/>
      <c r="S317" s="596"/>
      <c r="T317" s="596"/>
      <c r="U317" s="596"/>
      <c r="V317" s="597"/>
      <c r="W317" s="37" t="s">
        <v>72</v>
      </c>
      <c r="X317" s="577">
        <f>IFERROR(X312/H312,"0")+IFERROR(X313/H313,"0")+IFERROR(X314/H314,"0")+IFERROR(X315/H315,"0")+IFERROR(X316/H316,"0")</f>
        <v>13.333333333333332</v>
      </c>
      <c r="Y317" s="577">
        <f>IFERROR(Y312/H312,"0")+IFERROR(Y313/H313,"0")+IFERROR(Y314/H314,"0")+IFERROR(Y315/H315,"0")+IFERROR(Y316/H316,"0")</f>
        <v>14</v>
      </c>
      <c r="Z317" s="577">
        <f>IFERROR(IF(Z312="",0,Z312),"0")+IFERROR(IF(Z313="",0,Z313),"0")+IFERROR(IF(Z314="",0,Z314),"0")+IFERROR(IF(Z315="",0,Z315),"0")+IFERROR(IF(Z316="",0,Z316),"0")</f>
        <v>9.1139999999999999E-2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1"/>
      <c r="P318" s="603" t="s">
        <v>71</v>
      </c>
      <c r="Q318" s="596"/>
      <c r="R318" s="596"/>
      <c r="S318" s="596"/>
      <c r="T318" s="596"/>
      <c r="U318" s="596"/>
      <c r="V318" s="597"/>
      <c r="W318" s="37" t="s">
        <v>69</v>
      </c>
      <c r="X318" s="577">
        <f>IFERROR(SUM(X312:X316),"0")</f>
        <v>36</v>
      </c>
      <c r="Y318" s="577">
        <f>IFERROR(SUM(Y312:Y316),"0")</f>
        <v>37.800000000000004</v>
      </c>
      <c r="Z318" s="37"/>
      <c r="AA318" s="578"/>
      <c r="AB318" s="578"/>
      <c r="AC318" s="578"/>
    </row>
    <row r="319" spans="1:68" ht="14.25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109</v>
      </c>
      <c r="Y320" s="576">
        <f>IFERROR(IF(X320="",0,CEILING((X320/$H320),1)*$H320),"")</f>
        <v>109.2</v>
      </c>
      <c r="Z320" s="36">
        <f>IFERROR(IF(Y320=0,"",ROUNDUP(Y320/H320,0)*0.01898),"")</f>
        <v>0.24674000000000001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115.73464285714286</v>
      </c>
      <c r="BN320" s="64">
        <f>IFERROR(Y320*I320/H320,"0")</f>
        <v>115.947</v>
      </c>
      <c r="BO320" s="64">
        <f>IFERROR(1/J320*(X320/H320),"0")</f>
        <v>0.20275297619047619</v>
      </c>
      <c r="BP320" s="64">
        <f>IFERROR(1/J320*(Y320/H320),"0")</f>
        <v>0.203125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284</v>
      </c>
      <c r="Y321" s="576">
        <f>IFERROR(IF(X321="",0,CEILING((X321/$H321),1)*$H321),"")</f>
        <v>288.59999999999997</v>
      </c>
      <c r="Z321" s="36">
        <f>IFERROR(IF(Y321=0,"",ROUNDUP(Y321/H321,0)*0.01898),"")</f>
        <v>0.70226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302.89692307692314</v>
      </c>
      <c r="BN321" s="64">
        <f>IFERROR(Y321*I321/H321,"0")</f>
        <v>307.80300000000005</v>
      </c>
      <c r="BO321" s="64">
        <f>IFERROR(1/J321*(X321/H321),"0")</f>
        <v>0.56891025641025639</v>
      </c>
      <c r="BP321" s="64">
        <f>IFERROR(1/J321*(Y321/H321),"0")</f>
        <v>0.578125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82</v>
      </c>
      <c r="Y322" s="576">
        <f>IFERROR(IF(X322="",0,CEILING((X322/$H322),1)*$H322),"")</f>
        <v>84</v>
      </c>
      <c r="Z322" s="36">
        <f>IFERROR(IF(Y322=0,"",ROUNDUP(Y322/H322,0)*0.01898),"")</f>
        <v>0.1898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87.066428571428574</v>
      </c>
      <c r="BN322" s="64">
        <f>IFERROR(Y322*I322/H322,"0")</f>
        <v>89.19</v>
      </c>
      <c r="BO322" s="64">
        <f>IFERROR(1/J322*(X322/H322),"0")</f>
        <v>0.15252976190476189</v>
      </c>
      <c r="BP322" s="64">
        <f>IFERROR(1/J322*(Y322/H322),"0")</f>
        <v>0.15625</v>
      </c>
    </row>
    <row r="323" spans="1:68" x14ac:dyDescent="0.2">
      <c r="A323" s="600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1"/>
      <c r="P323" s="603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7">
        <f>IFERROR(X320/H320,"0")+IFERROR(X321/H321,"0")+IFERROR(X322/H322,"0")</f>
        <v>59.148351648351642</v>
      </c>
      <c r="Y323" s="577">
        <f>IFERROR(Y320/H320,"0")+IFERROR(Y321/H321,"0")+IFERROR(Y322/H322,"0")</f>
        <v>60</v>
      </c>
      <c r="Z323" s="577">
        <f>IFERROR(IF(Z320="",0,Z320),"0")+IFERROR(IF(Z321="",0,Z321),"0")+IFERROR(IF(Z322="",0,Z322),"0")</f>
        <v>1.1388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1"/>
      <c r="P324" s="603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7">
        <f>IFERROR(SUM(X320:X322),"0")</f>
        <v>475</v>
      </c>
      <c r="Y324" s="577">
        <f>IFERROR(SUM(Y320:Y322),"0")</f>
        <v>481.79999999999995</v>
      </c>
      <c r="Z324" s="37"/>
      <c r="AA324" s="578"/>
      <c r="AB324" s="578"/>
      <c r="AC324" s="578"/>
    </row>
    <row r="325" spans="1:68" ht="14.25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9</v>
      </c>
      <c r="Y329" s="576">
        <f>IFERROR(IF(X329="",0,CEILING((X329/$H329),1)*$H329),"")</f>
        <v>10.199999999999999</v>
      </c>
      <c r="Z329" s="36">
        <f>IFERROR(IF(Y329=0,"",ROUNDUP(Y329/H329,0)*0.00651),"")</f>
        <v>2.6040000000000001E-2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10.429411764705883</v>
      </c>
      <c r="BN329" s="64">
        <f>IFERROR(Y329*I329/H329,"0")</f>
        <v>11.82</v>
      </c>
      <c r="BO329" s="64">
        <f>IFERROR(1/J329*(X329/H329),"0")</f>
        <v>1.9392372333548808E-2</v>
      </c>
      <c r="BP329" s="64">
        <f>IFERROR(1/J329*(Y329/H329),"0")</f>
        <v>2.197802197802198E-2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9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10.164705882352941</v>
      </c>
      <c r="BN330" s="64">
        <f>IFERROR(Y330*I330/H330,"0")</f>
        <v>11.52</v>
      </c>
      <c r="BO330" s="64">
        <f>IFERROR(1/J330*(X330/H330),"0")</f>
        <v>1.9392372333548808E-2</v>
      </c>
      <c r="BP330" s="64">
        <f>IFERROR(1/J330*(Y330/H330),"0")</f>
        <v>2.197802197802198E-2</v>
      </c>
    </row>
    <row r="331" spans="1:68" x14ac:dyDescent="0.2">
      <c r="A331" s="600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1"/>
      <c r="P331" s="603" t="s">
        <v>71</v>
      </c>
      <c r="Q331" s="596"/>
      <c r="R331" s="596"/>
      <c r="S331" s="596"/>
      <c r="T331" s="596"/>
      <c r="U331" s="596"/>
      <c r="V331" s="597"/>
      <c r="W331" s="37" t="s">
        <v>72</v>
      </c>
      <c r="X331" s="577">
        <f>IFERROR(X326/H326,"0")+IFERROR(X327/H327,"0")+IFERROR(X328/H328,"0")+IFERROR(X329/H329,"0")+IFERROR(X330/H330,"0")</f>
        <v>7.0588235294117654</v>
      </c>
      <c r="Y331" s="577">
        <f>IFERROR(Y326/H326,"0")+IFERROR(Y327/H327,"0")+IFERROR(Y328/H328,"0")+IFERROR(Y329/H329,"0")+IFERROR(Y330/H330,"0")</f>
        <v>8</v>
      </c>
      <c r="Z331" s="577">
        <f>IFERROR(IF(Z326="",0,Z326),"0")+IFERROR(IF(Z327="",0,Z327),"0")+IFERROR(IF(Z328="",0,Z328),"0")+IFERROR(IF(Z329="",0,Z329),"0")+IFERROR(IF(Z330="",0,Z330),"0")</f>
        <v>5.2080000000000001E-2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1"/>
      <c r="P332" s="603" t="s">
        <v>71</v>
      </c>
      <c r="Q332" s="596"/>
      <c r="R332" s="596"/>
      <c r="S332" s="596"/>
      <c r="T332" s="596"/>
      <c r="U332" s="596"/>
      <c r="V332" s="597"/>
      <c r="W332" s="37" t="s">
        <v>69</v>
      </c>
      <c r="X332" s="577">
        <f>IFERROR(SUM(X326:X330),"0")</f>
        <v>18</v>
      </c>
      <c r="Y332" s="577">
        <f>IFERROR(SUM(Y326:Y330),"0")</f>
        <v>20.399999999999999</v>
      </c>
      <c r="Z332" s="37"/>
      <c r="AA332" s="578"/>
      <c r="AB332" s="578"/>
      <c r="AC332" s="578"/>
    </row>
    <row r="333" spans="1:68" ht="14.25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1"/>
      <c r="P337" s="603" t="s">
        <v>71</v>
      </c>
      <c r="Q337" s="596"/>
      <c r="R337" s="596"/>
      <c r="S337" s="596"/>
      <c r="T337" s="596"/>
      <c r="U337" s="596"/>
      <c r="V337" s="597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1"/>
      <c r="P338" s="603" t="s">
        <v>71</v>
      </c>
      <c r="Q338" s="596"/>
      <c r="R338" s="596"/>
      <c r="S338" s="596"/>
      <c r="T338" s="596"/>
      <c r="U338" s="596"/>
      <c r="V338" s="597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0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1"/>
      <c r="P344" s="603" t="s">
        <v>71</v>
      </c>
      <c r="Q344" s="596"/>
      <c r="R344" s="596"/>
      <c r="S344" s="596"/>
      <c r="T344" s="596"/>
      <c r="U344" s="596"/>
      <c r="V344" s="597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1"/>
      <c r="P345" s="603" t="s">
        <v>71</v>
      </c>
      <c r="Q345" s="596"/>
      <c r="R345" s="596"/>
      <c r="S345" s="596"/>
      <c r="T345" s="596"/>
      <c r="U345" s="596"/>
      <c r="V345" s="597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928</v>
      </c>
      <c r="Y349" s="576">
        <f t="shared" ref="Y349:Y355" si="52">IFERROR(IF(X349="",0,CEILING((X349/$H349),1)*$H349),"")</f>
        <v>930</v>
      </c>
      <c r="Z349" s="36">
        <f>IFERROR(IF(Y349=0,"",ROUNDUP(Y349/H349,0)*0.02175),"")</f>
        <v>1.3484999999999998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957.69600000000003</v>
      </c>
      <c r="BN349" s="64">
        <f t="shared" ref="BN349:BN355" si="54">IFERROR(Y349*I349/H349,"0")</f>
        <v>959.76</v>
      </c>
      <c r="BO349" s="64">
        <f t="shared" ref="BO349:BO355" si="55">IFERROR(1/J349*(X349/H349),"0")</f>
        <v>1.2888888888888888</v>
      </c>
      <c r="BP349" s="64">
        <f t="shared" ref="BP349:BP355" si="56">IFERROR(1/J349*(Y349/H349),"0")</f>
        <v>1.2916666666666665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847</v>
      </c>
      <c r="Y350" s="576">
        <f t="shared" si="52"/>
        <v>855</v>
      </c>
      <c r="Z350" s="36">
        <f>IFERROR(IF(Y350=0,"",ROUNDUP(Y350/H350,0)*0.02175),"")</f>
        <v>1.2397499999999999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874.10399999999993</v>
      </c>
      <c r="BN350" s="64">
        <f t="shared" si="54"/>
        <v>882.36</v>
      </c>
      <c r="BO350" s="64">
        <f t="shared" si="55"/>
        <v>1.1763888888888889</v>
      </c>
      <c r="BP350" s="64">
        <f t="shared" si="56"/>
        <v>1.1875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1386</v>
      </c>
      <c r="Y351" s="576">
        <f t="shared" si="52"/>
        <v>1395</v>
      </c>
      <c r="Z351" s="36">
        <f>IFERROR(IF(Y351=0,"",ROUNDUP(Y351/H351,0)*0.02175),"")</f>
        <v>2.0227499999999998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1430.3519999999999</v>
      </c>
      <c r="BN351" s="64">
        <f t="shared" si="54"/>
        <v>1439.64</v>
      </c>
      <c r="BO351" s="64">
        <f t="shared" si="55"/>
        <v>1.925</v>
      </c>
      <c r="BP351" s="64">
        <f t="shared" si="56"/>
        <v>1.9375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1182</v>
      </c>
      <c r="Y352" s="576">
        <f t="shared" si="52"/>
        <v>1185</v>
      </c>
      <c r="Z352" s="36">
        <f>IFERROR(IF(Y352=0,"",ROUNDUP(Y352/H352,0)*0.02175),"")</f>
        <v>1.7182499999999998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1219.8240000000001</v>
      </c>
      <c r="BN352" s="64">
        <f t="shared" si="54"/>
        <v>1222.9199999999998</v>
      </c>
      <c r="BO352" s="64">
        <f t="shared" si="55"/>
        <v>1.6416666666666666</v>
      </c>
      <c r="BP352" s="64">
        <f t="shared" si="56"/>
        <v>1.6458333333333333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0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1"/>
      <c r="P356" s="603" t="s">
        <v>71</v>
      </c>
      <c r="Q356" s="596"/>
      <c r="R356" s="596"/>
      <c r="S356" s="596"/>
      <c r="T356" s="596"/>
      <c r="U356" s="596"/>
      <c r="V356" s="597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289.53333333333336</v>
      </c>
      <c r="Y356" s="577">
        <f>IFERROR(Y349/H349,"0")+IFERROR(Y350/H350,"0")+IFERROR(Y351/H351,"0")+IFERROR(Y352/H352,"0")+IFERROR(Y353/H353,"0")+IFERROR(Y354/H354,"0")+IFERROR(Y355/H355,"0")</f>
        <v>291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6.3292499999999983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1"/>
      <c r="P357" s="603" t="s">
        <v>71</v>
      </c>
      <c r="Q357" s="596"/>
      <c r="R357" s="596"/>
      <c r="S357" s="596"/>
      <c r="T357" s="596"/>
      <c r="U357" s="596"/>
      <c r="V357" s="597"/>
      <c r="W357" s="37" t="s">
        <v>69</v>
      </c>
      <c r="X357" s="577">
        <f>IFERROR(SUM(X349:X355),"0")</f>
        <v>4343</v>
      </c>
      <c r="Y357" s="577">
        <f>IFERROR(SUM(Y349:Y355),"0")</f>
        <v>4365</v>
      </c>
      <c r="Z357" s="37"/>
      <c r="AA357" s="578"/>
      <c r="AB357" s="578"/>
      <c r="AC357" s="578"/>
    </row>
    <row r="358" spans="1:68" ht="14.25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1371</v>
      </c>
      <c r="Y359" s="576">
        <f>IFERROR(IF(X359="",0,CEILING((X359/$H359),1)*$H359),"")</f>
        <v>1380</v>
      </c>
      <c r="Z359" s="36">
        <f>IFERROR(IF(Y359=0,"",ROUNDUP(Y359/H359,0)*0.02175),"")</f>
        <v>2.0009999999999999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1414.8720000000001</v>
      </c>
      <c r="BN359" s="64">
        <f>IFERROR(Y359*I359/H359,"0")</f>
        <v>1424.16</v>
      </c>
      <c r="BO359" s="64">
        <f>IFERROR(1/J359*(X359/H359),"0")</f>
        <v>1.9041666666666668</v>
      </c>
      <c r="BP359" s="64">
        <f>IFERROR(1/J359*(Y359/H359),"0")</f>
        <v>1.9166666666666665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0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1"/>
      <c r="P361" s="603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7">
        <f>IFERROR(X359/H359,"0")+IFERROR(X360/H360,"0")</f>
        <v>91.4</v>
      </c>
      <c r="Y361" s="577">
        <f>IFERROR(Y359/H359,"0")+IFERROR(Y360/H360,"0")</f>
        <v>92</v>
      </c>
      <c r="Z361" s="577">
        <f>IFERROR(IF(Z359="",0,Z359),"0")+IFERROR(IF(Z360="",0,Z360),"0")</f>
        <v>2.0009999999999999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1"/>
      <c r="P362" s="603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7">
        <f>IFERROR(SUM(X359:X360),"0")</f>
        <v>1371</v>
      </c>
      <c r="Y362" s="577">
        <f>IFERROR(SUM(Y359:Y360),"0")</f>
        <v>1380</v>
      </c>
      <c r="Z362" s="37"/>
      <c r="AA362" s="578"/>
      <c r="AB362" s="578"/>
      <c r="AC362" s="578"/>
    </row>
    <row r="363" spans="1:68" ht="14.25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6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40</v>
      </c>
      <c r="Y365" s="576">
        <f>IFERROR(IF(X365="",0,CEILING((X365/$H365),1)*$H365),"")</f>
        <v>45</v>
      </c>
      <c r="Z365" s="36">
        <f>IFERROR(IF(Y365=0,"",ROUNDUP(Y365/H365,0)*0.01898),"")</f>
        <v>9.4899999999999998E-2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42.306666666666665</v>
      </c>
      <c r="BN365" s="64">
        <f>IFERROR(Y365*I365/H365,"0")</f>
        <v>47.594999999999999</v>
      </c>
      <c r="BO365" s="64">
        <f>IFERROR(1/J365*(X365/H365),"0")</f>
        <v>6.9444444444444448E-2</v>
      </c>
      <c r="BP365" s="64">
        <f>IFERROR(1/J365*(Y365/H365),"0")</f>
        <v>7.8125E-2</v>
      </c>
    </row>
    <row r="366" spans="1:68" x14ac:dyDescent="0.2">
      <c r="A366" s="600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1"/>
      <c r="P366" s="603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7">
        <f>IFERROR(X364/H364,"0")+IFERROR(X365/H365,"0")</f>
        <v>4.4444444444444446</v>
      </c>
      <c r="Y366" s="577">
        <f>IFERROR(Y364/H364,"0")+IFERROR(Y365/H365,"0")</f>
        <v>5</v>
      </c>
      <c r="Z366" s="577">
        <f>IFERROR(IF(Z364="",0,Z364),"0")+IFERROR(IF(Z365="",0,Z365),"0")</f>
        <v>9.4899999999999998E-2</v>
      </c>
      <c r="AA366" s="578"/>
      <c r="AB366" s="578"/>
      <c r="AC366" s="578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1"/>
      <c r="P367" s="603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7">
        <f>IFERROR(SUM(X364:X365),"0")</f>
        <v>40</v>
      </c>
      <c r="Y367" s="577">
        <f>IFERROR(SUM(Y364:Y365),"0")</f>
        <v>45</v>
      </c>
      <c r="Z367" s="37"/>
      <c r="AA367" s="578"/>
      <c r="AB367" s="578"/>
      <c r="AC367" s="578"/>
    </row>
    <row r="368" spans="1:68" ht="14.25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5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236</v>
      </c>
      <c r="Y369" s="576">
        <f>IFERROR(IF(X369="",0,CEILING((X369/$H369),1)*$H369),"")</f>
        <v>243</v>
      </c>
      <c r="Z369" s="36">
        <f>IFERROR(IF(Y369=0,"",ROUNDUP(Y369/H369,0)*0.01898),"")</f>
        <v>0.51246000000000003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249.60933333333332</v>
      </c>
      <c r="BN369" s="64">
        <f>IFERROR(Y369*I369/H369,"0")</f>
        <v>257.01300000000003</v>
      </c>
      <c r="BO369" s="64">
        <f>IFERROR(1/J369*(X369/H369),"0")</f>
        <v>0.40972222222222221</v>
      </c>
      <c r="BP369" s="64">
        <f>IFERROR(1/J369*(Y369/H369),"0")</f>
        <v>0.421875</v>
      </c>
    </row>
    <row r="370" spans="1:68" x14ac:dyDescent="0.2">
      <c r="A370" s="600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1"/>
      <c r="P370" s="603" t="s">
        <v>71</v>
      </c>
      <c r="Q370" s="596"/>
      <c r="R370" s="596"/>
      <c r="S370" s="596"/>
      <c r="T370" s="596"/>
      <c r="U370" s="596"/>
      <c r="V370" s="597"/>
      <c r="W370" s="37" t="s">
        <v>72</v>
      </c>
      <c r="X370" s="577">
        <f>IFERROR(X369/H369,"0")</f>
        <v>26.222222222222221</v>
      </c>
      <c r="Y370" s="577">
        <f>IFERROR(Y369/H369,"0")</f>
        <v>27</v>
      </c>
      <c r="Z370" s="577">
        <f>IFERROR(IF(Z369="",0,Z369),"0")</f>
        <v>0.51246000000000003</v>
      </c>
      <c r="AA370" s="578"/>
      <c r="AB370" s="578"/>
      <c r="AC370" s="578"/>
    </row>
    <row r="371" spans="1:68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1"/>
      <c r="P371" s="603" t="s">
        <v>71</v>
      </c>
      <c r="Q371" s="596"/>
      <c r="R371" s="596"/>
      <c r="S371" s="596"/>
      <c r="T371" s="596"/>
      <c r="U371" s="596"/>
      <c r="V371" s="597"/>
      <c r="W371" s="37" t="s">
        <v>69</v>
      </c>
      <c r="X371" s="577">
        <f>IFERROR(SUM(X369:X369),"0")</f>
        <v>236</v>
      </c>
      <c r="Y371" s="577">
        <f>IFERROR(SUM(Y369:Y369),"0")</f>
        <v>243</v>
      </c>
      <c r="Z371" s="37"/>
      <c r="AA371" s="578"/>
      <c r="AB371" s="578"/>
      <c r="AC371" s="578"/>
    </row>
    <row r="372" spans="1:68" ht="16.5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41</v>
      </c>
      <c r="Y376" s="576">
        <f>IFERROR(IF(X376="",0,CEILING((X376/$H376),1)*$H376),"")</f>
        <v>48</v>
      </c>
      <c r="Z376" s="36">
        <f>IFERROR(IF(Y376=0,"",ROUNDUP(Y376/H376,0)*0.01898),"")</f>
        <v>7.5920000000000001E-2</v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42.486250000000005</v>
      </c>
      <c r="BN376" s="64">
        <f>IFERROR(Y376*I376/H376,"0")</f>
        <v>49.74</v>
      </c>
      <c r="BO376" s="64">
        <f>IFERROR(1/J376*(X376/H376),"0")</f>
        <v>5.3385416666666664E-2</v>
      </c>
      <c r="BP376" s="64">
        <f>IFERROR(1/J376*(Y376/H376),"0")</f>
        <v>6.25E-2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0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1"/>
      <c r="P378" s="603" t="s">
        <v>71</v>
      </c>
      <c r="Q378" s="596"/>
      <c r="R378" s="596"/>
      <c r="S378" s="596"/>
      <c r="T378" s="596"/>
      <c r="U378" s="596"/>
      <c r="V378" s="597"/>
      <c r="W378" s="37" t="s">
        <v>72</v>
      </c>
      <c r="X378" s="577">
        <f>IFERROR(X374/H374,"0")+IFERROR(X375/H375,"0")+IFERROR(X376/H376,"0")+IFERROR(X377/H377,"0")</f>
        <v>3.4166666666666665</v>
      </c>
      <c r="Y378" s="577">
        <f>IFERROR(Y374/H374,"0")+IFERROR(Y375/H375,"0")+IFERROR(Y376/H376,"0")+IFERROR(Y377/H377,"0")</f>
        <v>4</v>
      </c>
      <c r="Z378" s="577">
        <f>IFERROR(IF(Z374="",0,Z374),"0")+IFERROR(IF(Z375="",0,Z375),"0")+IFERROR(IF(Z376="",0,Z376),"0")+IFERROR(IF(Z377="",0,Z377),"0")</f>
        <v>7.5920000000000001E-2</v>
      </c>
      <c r="AA378" s="578"/>
      <c r="AB378" s="578"/>
      <c r="AC378" s="578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1"/>
      <c r="P379" s="603" t="s">
        <v>71</v>
      </c>
      <c r="Q379" s="596"/>
      <c r="R379" s="596"/>
      <c r="S379" s="596"/>
      <c r="T379" s="596"/>
      <c r="U379" s="596"/>
      <c r="V379" s="597"/>
      <c r="W379" s="37" t="s">
        <v>69</v>
      </c>
      <c r="X379" s="577">
        <f>IFERROR(SUM(X374:X377),"0")</f>
        <v>41</v>
      </c>
      <c r="Y379" s="577">
        <f>IFERROR(SUM(Y374:Y377),"0")</f>
        <v>48</v>
      </c>
      <c r="Z379" s="37"/>
      <c r="AA379" s="578"/>
      <c r="AB379" s="578"/>
      <c r="AC379" s="578"/>
    </row>
    <row r="380" spans="1:68" ht="14.25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600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1"/>
      <c r="P382" s="603" t="s">
        <v>71</v>
      </c>
      <c r="Q382" s="596"/>
      <c r="R382" s="596"/>
      <c r="S382" s="596"/>
      <c r="T382" s="596"/>
      <c r="U382" s="596"/>
      <c r="V382" s="597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1"/>
      <c r="P383" s="603" t="s">
        <v>71</v>
      </c>
      <c r="Q383" s="596"/>
      <c r="R383" s="596"/>
      <c r="S383" s="596"/>
      <c r="T383" s="596"/>
      <c r="U383" s="596"/>
      <c r="V383" s="597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1398</v>
      </c>
      <c r="Y385" s="576">
        <f>IFERROR(IF(X385="",0,CEILING((X385/$H385),1)*$H385),"")</f>
        <v>1404</v>
      </c>
      <c r="Z385" s="36">
        <f>IFERROR(IF(Y385=0,"",ROUNDUP(Y385/H385,0)*0.01898),"")</f>
        <v>2.96088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1478.6179999999999</v>
      </c>
      <c r="BN385" s="64">
        <f>IFERROR(Y385*I385/H385,"0")</f>
        <v>1484.9639999999999</v>
      </c>
      <c r="BO385" s="64">
        <f>IFERROR(1/J385*(X385/H385),"0")</f>
        <v>2.4270833333333335</v>
      </c>
      <c r="BP385" s="64">
        <f>IFERROR(1/J385*(Y385/H385),"0")</f>
        <v>2.4375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0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1"/>
      <c r="P387" s="603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7">
        <f>IFERROR(X385/H385,"0")+IFERROR(X386/H386,"0")</f>
        <v>155.33333333333334</v>
      </c>
      <c r="Y387" s="577">
        <f>IFERROR(Y385/H385,"0")+IFERROR(Y386/H386,"0")</f>
        <v>156</v>
      </c>
      <c r="Z387" s="577">
        <f>IFERROR(IF(Z385="",0,Z385),"0")+IFERROR(IF(Z386="",0,Z386),"0")</f>
        <v>2.96088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1"/>
      <c r="P388" s="603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7">
        <f>IFERROR(SUM(X385:X386),"0")</f>
        <v>1398</v>
      </c>
      <c r="Y388" s="577">
        <f>IFERROR(SUM(Y385:Y386),"0")</f>
        <v>1404</v>
      </c>
      <c r="Z388" s="37"/>
      <c r="AA388" s="578"/>
      <c r="AB388" s="578"/>
      <c r="AC388" s="578"/>
    </row>
    <row r="389" spans="1:68" ht="14.25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600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1"/>
      <c r="P391" s="603" t="s">
        <v>71</v>
      </c>
      <c r="Q391" s="596"/>
      <c r="R391" s="596"/>
      <c r="S391" s="596"/>
      <c r="T391" s="596"/>
      <c r="U391" s="596"/>
      <c r="V391" s="597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1"/>
      <c r="P392" s="603" t="s">
        <v>71</v>
      </c>
      <c r="Q392" s="596"/>
      <c r="R392" s="596"/>
      <c r="S392" s="596"/>
      <c r="T392" s="596"/>
      <c r="U392" s="596"/>
      <c r="V392" s="597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600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1"/>
      <c r="P406" s="603" t="s">
        <v>71</v>
      </c>
      <c r="Q406" s="596"/>
      <c r="R406" s="596"/>
      <c r="S406" s="596"/>
      <c r="T406" s="596"/>
      <c r="U406" s="596"/>
      <c r="V406" s="597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1"/>
      <c r="P407" s="603" t="s">
        <v>71</v>
      </c>
      <c r="Q407" s="596"/>
      <c r="R407" s="596"/>
      <c r="S407" s="596"/>
      <c r="T407" s="596"/>
      <c r="U407" s="596"/>
      <c r="V407" s="597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600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1"/>
      <c r="P411" s="603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1"/>
      <c r="P412" s="603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60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1"/>
      <c r="P417" s="603" t="s">
        <v>71</v>
      </c>
      <c r="Q417" s="596"/>
      <c r="R417" s="596"/>
      <c r="S417" s="596"/>
      <c r="T417" s="596"/>
      <c r="U417" s="596"/>
      <c r="V417" s="597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1"/>
      <c r="P418" s="603" t="s">
        <v>71</v>
      </c>
      <c r="Q418" s="596"/>
      <c r="R418" s="596"/>
      <c r="S418" s="596"/>
      <c r="T418" s="596"/>
      <c r="U418" s="596"/>
      <c r="V418" s="597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00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1"/>
      <c r="P424" s="603" t="s">
        <v>71</v>
      </c>
      <c r="Q424" s="596"/>
      <c r="R424" s="596"/>
      <c r="S424" s="596"/>
      <c r="T424" s="596"/>
      <c r="U424" s="596"/>
      <c r="V424" s="597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1"/>
      <c r="P425" s="603" t="s">
        <v>71</v>
      </c>
      <c r="Q425" s="596"/>
      <c r="R425" s="596"/>
      <c r="S425" s="596"/>
      <c r="T425" s="596"/>
      <c r="U425" s="596"/>
      <c r="V425" s="597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0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1"/>
      <c r="P429" s="603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1"/>
      <c r="P430" s="603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0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1"/>
      <c r="P434" s="603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1"/>
      <c r="P435" s="603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6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96</v>
      </c>
      <c r="Y439" s="576">
        <f t="shared" ref="Y439:Y451" si="63">IFERROR(IF(X439="",0,CEILING((X439/$H439),1)*$H439),"")</f>
        <v>100.32000000000001</v>
      </c>
      <c r="Z439" s="36">
        <f t="shared" ref="Z439:Z444" si="64">IFERROR(IF(Y439=0,"",ROUNDUP(Y439/H439,0)*0.01196),"")</f>
        <v>0.22724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102.54545454545453</v>
      </c>
      <c r="BN439" s="64">
        <f t="shared" ref="BN439:BN451" si="66">IFERROR(Y439*I439/H439,"0")</f>
        <v>107.16</v>
      </c>
      <c r="BO439" s="64">
        <f t="shared" ref="BO439:BO451" si="67">IFERROR(1/J439*(X439/H439),"0")</f>
        <v>0.17482517482517482</v>
      </c>
      <c r="BP439" s="64">
        <f t="shared" ref="BP439:BP451" si="68">IFERROR(1/J439*(Y439/H439),"0")</f>
        <v>0.18269230769230771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171</v>
      </c>
      <c r="Y440" s="576">
        <f t="shared" si="63"/>
        <v>174.24</v>
      </c>
      <c r="Z440" s="36">
        <f t="shared" si="64"/>
        <v>0.39468000000000003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182.65909090909088</v>
      </c>
      <c r="BN440" s="64">
        <f t="shared" si="66"/>
        <v>186.12</v>
      </c>
      <c r="BO440" s="64">
        <f t="shared" si="67"/>
        <v>0.31140734265734266</v>
      </c>
      <c r="BP440" s="64">
        <f t="shared" si="68"/>
        <v>0.31730769230769235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838</v>
      </c>
      <c r="Y441" s="576">
        <f t="shared" si="63"/>
        <v>839.5200000000001</v>
      </c>
      <c r="Z441" s="36">
        <f t="shared" si="64"/>
        <v>1.90164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895.13636363636351</v>
      </c>
      <c r="BN441" s="64">
        <f t="shared" si="66"/>
        <v>896.7600000000001</v>
      </c>
      <c r="BO441" s="64">
        <f t="shared" si="67"/>
        <v>1.5260780885780887</v>
      </c>
      <c r="BP441" s="64">
        <f t="shared" si="68"/>
        <v>1.528846153846154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677</v>
      </c>
      <c r="Y443" s="576">
        <f t="shared" si="63"/>
        <v>681.12</v>
      </c>
      <c r="Z443" s="36">
        <f t="shared" si="64"/>
        <v>1.54284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723.15909090909088</v>
      </c>
      <c r="BN443" s="64">
        <f t="shared" si="66"/>
        <v>727.56</v>
      </c>
      <c r="BO443" s="64">
        <f t="shared" si="67"/>
        <v>1.2328817016317017</v>
      </c>
      <c r="BP443" s="64">
        <f t="shared" si="68"/>
        <v>1.2403846153846154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30</v>
      </c>
      <c r="Y446" s="576">
        <f t="shared" si="63"/>
        <v>32.4</v>
      </c>
      <c r="Z446" s="36">
        <f>IFERROR(IF(Y446=0,"",ROUNDUP(Y446/H446,0)*0.00902),"")</f>
        <v>8.1180000000000002E-2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31.75</v>
      </c>
      <c r="BN446" s="64">
        <f t="shared" si="66"/>
        <v>34.29</v>
      </c>
      <c r="BO446" s="64">
        <f t="shared" si="67"/>
        <v>6.3131313131313135E-2</v>
      </c>
      <c r="BP446" s="64">
        <f t="shared" si="68"/>
        <v>6.8181818181818177E-2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0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1"/>
      <c r="P452" s="603" t="s">
        <v>71</v>
      </c>
      <c r="Q452" s="596"/>
      <c r="R452" s="596"/>
      <c r="S452" s="596"/>
      <c r="T452" s="596"/>
      <c r="U452" s="596"/>
      <c r="V452" s="597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345.83333333333331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349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4.1475799999999996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1"/>
      <c r="P453" s="603" t="s">
        <v>71</v>
      </c>
      <c r="Q453" s="596"/>
      <c r="R453" s="596"/>
      <c r="S453" s="596"/>
      <c r="T453" s="596"/>
      <c r="U453" s="596"/>
      <c r="V453" s="597"/>
      <c r="W453" s="37" t="s">
        <v>69</v>
      </c>
      <c r="X453" s="577">
        <f>IFERROR(SUM(X439:X451),"0")</f>
        <v>1812</v>
      </c>
      <c r="Y453" s="577">
        <f>IFERROR(SUM(Y439:Y451),"0")</f>
        <v>1827.6000000000004</v>
      </c>
      <c r="Z453" s="37"/>
      <c r="AA453" s="578"/>
      <c r="AB453" s="578"/>
      <c r="AC453" s="578"/>
    </row>
    <row r="454" spans="1:68" ht="14.25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641</v>
      </c>
      <c r="Y455" s="576">
        <f>IFERROR(IF(X455="",0,CEILING((X455/$H455),1)*$H455),"")</f>
        <v>644.16000000000008</v>
      </c>
      <c r="Z455" s="36">
        <f>IFERROR(IF(Y455=0,"",ROUNDUP(Y455/H455,0)*0.01196),"")</f>
        <v>1.45912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684.70454545454538</v>
      </c>
      <c r="BN455" s="64">
        <f>IFERROR(Y455*I455/H455,"0")</f>
        <v>688.08</v>
      </c>
      <c r="BO455" s="64">
        <f>IFERROR(1/J455*(X455/H455),"0")</f>
        <v>1.1673222610722611</v>
      </c>
      <c r="BP455" s="64">
        <f>IFERROR(1/J455*(Y455/H455),"0")</f>
        <v>1.1730769230769234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60</v>
      </c>
      <c r="Y457" s="576">
        <f>IFERROR(IF(X457="",0,CEILING((X457/$H457),1)*$H457),"")</f>
        <v>62.4</v>
      </c>
      <c r="Z457" s="36">
        <f>IFERROR(IF(Y457=0,"",ROUNDUP(Y457/H457,0)*0.00902),"")</f>
        <v>0.11726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86.625</v>
      </c>
      <c r="BN457" s="64">
        <f>IFERROR(Y457*I457/H457,"0")</f>
        <v>90.089999999999989</v>
      </c>
      <c r="BO457" s="64">
        <f>IFERROR(1/J457*(X457/H457),"0")</f>
        <v>9.4696969696969696E-2</v>
      </c>
      <c r="BP457" s="64">
        <f>IFERROR(1/J457*(Y457/H457),"0")</f>
        <v>9.8484848484848481E-2</v>
      </c>
    </row>
    <row r="458" spans="1:68" x14ac:dyDescent="0.2">
      <c r="A458" s="600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1"/>
      <c r="P458" s="603" t="s">
        <v>71</v>
      </c>
      <c r="Q458" s="596"/>
      <c r="R458" s="596"/>
      <c r="S458" s="596"/>
      <c r="T458" s="596"/>
      <c r="U458" s="596"/>
      <c r="V458" s="597"/>
      <c r="W458" s="37" t="s">
        <v>72</v>
      </c>
      <c r="X458" s="577">
        <f>IFERROR(X455/H455,"0")+IFERROR(X456/H456,"0")+IFERROR(X457/H457,"0")</f>
        <v>133.90151515151513</v>
      </c>
      <c r="Y458" s="577">
        <f>IFERROR(Y455/H455,"0")+IFERROR(Y456/H456,"0")+IFERROR(Y457/H457,"0")</f>
        <v>135</v>
      </c>
      <c r="Z458" s="577">
        <f>IFERROR(IF(Z455="",0,Z455),"0")+IFERROR(IF(Z456="",0,Z456),"0")+IFERROR(IF(Z457="",0,Z457),"0")</f>
        <v>1.5763799999999999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1"/>
      <c r="P459" s="603" t="s">
        <v>71</v>
      </c>
      <c r="Q459" s="596"/>
      <c r="R459" s="596"/>
      <c r="S459" s="596"/>
      <c r="T459" s="596"/>
      <c r="U459" s="596"/>
      <c r="V459" s="597"/>
      <c r="W459" s="37" t="s">
        <v>69</v>
      </c>
      <c r="X459" s="577">
        <f>IFERROR(SUM(X455:X457),"0")</f>
        <v>701</v>
      </c>
      <c r="Y459" s="577">
        <f>IFERROR(SUM(Y455:Y457),"0")</f>
        <v>706.56000000000006</v>
      </c>
      <c r="Z459" s="37"/>
      <c r="AA459" s="578"/>
      <c r="AB459" s="578"/>
      <c r="AC459" s="578"/>
    </row>
    <row r="460" spans="1:68" ht="14.25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60</v>
      </c>
      <c r="Y461" s="576">
        <f t="shared" ref="Y461:Y467" si="69">IFERROR(IF(X461="",0,CEILING((X461/$H461),1)*$H461),"")</f>
        <v>63.36</v>
      </c>
      <c r="Z461" s="36">
        <f>IFERROR(IF(Y461=0,"",ROUNDUP(Y461/H461,0)*0.01196),"")</f>
        <v>0.14352000000000001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64.090909090909079</v>
      </c>
      <c r="BN461" s="64">
        <f t="shared" ref="BN461:BN467" si="71">IFERROR(Y461*I461/H461,"0")</f>
        <v>67.679999999999993</v>
      </c>
      <c r="BO461" s="64">
        <f t="shared" ref="BO461:BO467" si="72">IFERROR(1/J461*(X461/H461),"0")</f>
        <v>0.10926573426573427</v>
      </c>
      <c r="BP461" s="64">
        <f t="shared" ref="BP461:BP467" si="73">IFERROR(1/J461*(Y461/H461),"0")</f>
        <v>0.11538461538461539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6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546</v>
      </c>
      <c r="Y462" s="576">
        <f t="shared" si="69"/>
        <v>549.12</v>
      </c>
      <c r="Z462" s="36">
        <f>IFERROR(IF(Y462=0,"",ROUNDUP(Y462/H462,0)*0.01196),"")</f>
        <v>1.2438400000000001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583.22727272727263</v>
      </c>
      <c r="BN462" s="64">
        <f t="shared" si="71"/>
        <v>586.55999999999995</v>
      </c>
      <c r="BO462" s="64">
        <f t="shared" si="72"/>
        <v>0.99431818181818188</v>
      </c>
      <c r="BP462" s="64">
        <f t="shared" si="73"/>
        <v>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323</v>
      </c>
      <c r="Y463" s="576">
        <f t="shared" si="69"/>
        <v>327.36</v>
      </c>
      <c r="Z463" s="36">
        <f>IFERROR(IF(Y463=0,"",ROUNDUP(Y463/H463,0)*0.01196),"")</f>
        <v>0.74151999999999996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345.0227272727272</v>
      </c>
      <c r="BN463" s="64">
        <f t="shared" si="71"/>
        <v>349.68</v>
      </c>
      <c r="BO463" s="64">
        <f t="shared" si="72"/>
        <v>0.58821386946386944</v>
      </c>
      <c r="BP463" s="64">
        <f t="shared" si="73"/>
        <v>0.59615384615384615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0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1"/>
      <c r="P468" s="603" t="s">
        <v>71</v>
      </c>
      <c r="Q468" s="596"/>
      <c r="R468" s="596"/>
      <c r="S468" s="596"/>
      <c r="T468" s="596"/>
      <c r="U468" s="596"/>
      <c r="V468" s="597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175.94696969696969</v>
      </c>
      <c r="Y468" s="577">
        <f>IFERROR(Y461/H461,"0")+IFERROR(Y462/H462,"0")+IFERROR(Y463/H463,"0")+IFERROR(Y464/H464,"0")+IFERROR(Y465/H465,"0")+IFERROR(Y466/H466,"0")+IFERROR(Y467/H467,"0")</f>
        <v>178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2.1288800000000001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1"/>
      <c r="P469" s="603" t="s">
        <v>71</v>
      </c>
      <c r="Q469" s="596"/>
      <c r="R469" s="596"/>
      <c r="S469" s="596"/>
      <c r="T469" s="596"/>
      <c r="U469" s="596"/>
      <c r="V469" s="597"/>
      <c r="W469" s="37" t="s">
        <v>69</v>
      </c>
      <c r="X469" s="577">
        <f>IFERROR(SUM(X461:X467),"0")</f>
        <v>929</v>
      </c>
      <c r="Y469" s="577">
        <f>IFERROR(SUM(Y461:Y467),"0")</f>
        <v>939.84</v>
      </c>
      <c r="Z469" s="37"/>
      <c r="AA469" s="578"/>
      <c r="AB469" s="578"/>
      <c r="AC469" s="578"/>
    </row>
    <row r="470" spans="1:68" ht="14.25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600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1"/>
      <c r="P474" s="603" t="s">
        <v>71</v>
      </c>
      <c r="Q474" s="596"/>
      <c r="R474" s="596"/>
      <c r="S474" s="596"/>
      <c r="T474" s="596"/>
      <c r="U474" s="596"/>
      <c r="V474" s="597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1"/>
      <c r="P475" s="603" t="s">
        <v>71</v>
      </c>
      <c r="Q475" s="596"/>
      <c r="R475" s="596"/>
      <c r="S475" s="596"/>
      <c r="T475" s="596"/>
      <c r="U475" s="596"/>
      <c r="V475" s="597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60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1"/>
      <c r="P478" s="603" t="s">
        <v>71</v>
      </c>
      <c r="Q478" s="596"/>
      <c r="R478" s="596"/>
      <c r="S478" s="596"/>
      <c r="T478" s="596"/>
      <c r="U478" s="596"/>
      <c r="V478" s="597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1"/>
      <c r="P479" s="603" t="s">
        <v>71</v>
      </c>
      <c r="Q479" s="596"/>
      <c r="R479" s="596"/>
      <c r="S479" s="596"/>
      <c r="T479" s="596"/>
      <c r="U479" s="596"/>
      <c r="V479" s="597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1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0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1"/>
      <c r="P486" s="603" t="s">
        <v>71</v>
      </c>
      <c r="Q486" s="596"/>
      <c r="R486" s="596"/>
      <c r="S486" s="596"/>
      <c r="T486" s="596"/>
      <c r="U486" s="596"/>
      <c r="V486" s="597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1"/>
      <c r="P487" s="603" t="s">
        <v>71</v>
      </c>
      <c r="Q487" s="596"/>
      <c r="R487" s="596"/>
      <c r="S487" s="596"/>
      <c r="T487" s="596"/>
      <c r="U487" s="596"/>
      <c r="V487" s="597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9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3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0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1"/>
      <c r="P493" s="603" t="s">
        <v>71</v>
      </c>
      <c r="Q493" s="596"/>
      <c r="R493" s="596"/>
      <c r="S493" s="596"/>
      <c r="T493" s="596"/>
      <c r="U493" s="596"/>
      <c r="V493" s="597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1"/>
      <c r="P494" s="603" t="s">
        <v>71</v>
      </c>
      <c r="Q494" s="596"/>
      <c r="R494" s="596"/>
      <c r="S494" s="596"/>
      <c r="T494" s="596"/>
      <c r="U494" s="596"/>
      <c r="V494" s="597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29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0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1"/>
      <c r="P498" s="603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1"/>
      <c r="P499" s="603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0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1"/>
      <c r="P503" s="603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1"/>
      <c r="P504" s="603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06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9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4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00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1"/>
      <c r="P510" s="603" t="s">
        <v>71</v>
      </c>
      <c r="Q510" s="596"/>
      <c r="R510" s="596"/>
      <c r="S510" s="596"/>
      <c r="T510" s="596"/>
      <c r="U510" s="596"/>
      <c r="V510" s="597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1"/>
      <c r="P511" s="603" t="s">
        <v>71</v>
      </c>
      <c r="Q511" s="596"/>
      <c r="R511" s="596"/>
      <c r="S511" s="596"/>
      <c r="T511" s="596"/>
      <c r="U511" s="596"/>
      <c r="V511" s="597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0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1"/>
      <c r="P515" s="603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1"/>
      <c r="P516" s="603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4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5"/>
      <c r="P517" s="623" t="s">
        <v>788</v>
      </c>
      <c r="Q517" s="624"/>
      <c r="R517" s="624"/>
      <c r="S517" s="624"/>
      <c r="T517" s="624"/>
      <c r="U517" s="624"/>
      <c r="V517" s="616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17596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17782.080000000002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5"/>
      <c r="P518" s="623" t="s">
        <v>789</v>
      </c>
      <c r="Q518" s="624"/>
      <c r="R518" s="624"/>
      <c r="S518" s="624"/>
      <c r="T518" s="624"/>
      <c r="U518" s="624"/>
      <c r="V518" s="616"/>
      <c r="W518" s="37" t="s">
        <v>69</v>
      </c>
      <c r="X518" s="577">
        <f>IFERROR(SUM(BM22:BM514),"0")</f>
        <v>18593.742923935737</v>
      </c>
      <c r="Y518" s="577">
        <f>IFERROR(SUM(BN22:BN514),"0")</f>
        <v>18791.089000000007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5"/>
      <c r="P519" s="623" t="s">
        <v>790</v>
      </c>
      <c r="Q519" s="624"/>
      <c r="R519" s="624"/>
      <c r="S519" s="624"/>
      <c r="T519" s="624"/>
      <c r="U519" s="624"/>
      <c r="V519" s="616"/>
      <c r="W519" s="37" t="s">
        <v>791</v>
      </c>
      <c r="X519" s="38">
        <f>ROUNDUP(SUM(BO22:BO514),0)</f>
        <v>30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5"/>
      <c r="P520" s="623" t="s">
        <v>792</v>
      </c>
      <c r="Q520" s="624"/>
      <c r="R520" s="624"/>
      <c r="S520" s="624"/>
      <c r="T520" s="624"/>
      <c r="U520" s="624"/>
      <c r="V520" s="616"/>
      <c r="W520" s="37" t="s">
        <v>69</v>
      </c>
      <c r="X520" s="577">
        <f>GrossWeightTotal+PalletQtyTotal*25</f>
        <v>19343.742923935737</v>
      </c>
      <c r="Y520" s="577">
        <f>GrossWeightTotalR+PalletQtyTotalR*25</f>
        <v>19566.089000000007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5"/>
      <c r="P521" s="623" t="s">
        <v>793</v>
      </c>
      <c r="Q521" s="624"/>
      <c r="R521" s="624"/>
      <c r="S521" s="624"/>
      <c r="T521" s="624"/>
      <c r="U521" s="624"/>
      <c r="V521" s="616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3021.2955551474647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3054</v>
      </c>
      <c r="Z521" s="37"/>
      <c r="AA521" s="578"/>
      <c r="AB521" s="578"/>
      <c r="AC521" s="578"/>
    </row>
    <row r="522" spans="1:68" ht="14.25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5"/>
      <c r="P522" s="623" t="s">
        <v>794</v>
      </c>
      <c r="Q522" s="624"/>
      <c r="R522" s="624"/>
      <c r="S522" s="624"/>
      <c r="T522" s="624"/>
      <c r="U522" s="624"/>
      <c r="V522" s="616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35.369220000000006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598"/>
      <c r="E524" s="598"/>
      <c r="F524" s="598"/>
      <c r="G524" s="598"/>
      <c r="H524" s="580"/>
      <c r="I524" s="579" t="s">
        <v>261</v>
      </c>
      <c r="J524" s="598"/>
      <c r="K524" s="598"/>
      <c r="L524" s="598"/>
      <c r="M524" s="598"/>
      <c r="N524" s="598"/>
      <c r="O524" s="598"/>
      <c r="P524" s="598"/>
      <c r="Q524" s="598"/>
      <c r="R524" s="598"/>
      <c r="S524" s="580"/>
      <c r="T524" s="579" t="s">
        <v>549</v>
      </c>
      <c r="U524" s="580"/>
      <c r="V524" s="579" t="s">
        <v>606</v>
      </c>
      <c r="W524" s="598"/>
      <c r="X524" s="598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573"/>
      <c r="O526" s="622"/>
      <c r="P526" s="622"/>
      <c r="Q526" s="622"/>
      <c r="R526" s="622"/>
      <c r="S526" s="622"/>
      <c r="T526" s="622"/>
      <c r="U526" s="622"/>
      <c r="V526" s="622"/>
      <c r="W526" s="622"/>
      <c r="X526" s="622"/>
      <c r="Y526" s="622"/>
      <c r="Z526" s="622"/>
      <c r="AA526" s="622"/>
      <c r="AB526" s="622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513.4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779.8</v>
      </c>
      <c r="E527" s="46">
        <f>IFERROR(Y90*1,"0")+IFERROR(Y91*1,"0")+IFERROR(Y92*1,"0")+IFERROR(Y96*1,"0")+IFERROR(Y97*1,"0")+IFERROR(Y98*1,"0")+IFERROR(Y99*1,"0")+IFERROR(Y100*1,"0")+IFERROR(Y101*1,"0")</f>
        <v>596.70000000000005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1114.8000000000002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659.40000000000009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2288.1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99.28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206.39999999999998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565.20000000000005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6033</v>
      </c>
      <c r="U527" s="46">
        <f>IFERROR(Y374*1,"0")+IFERROR(Y375*1,"0")+IFERROR(Y376*1,"0")+IFERROR(Y377*1,"0")+IFERROR(Y381*1,"0")+IFERROR(Y385*1,"0")+IFERROR(Y386*1,"0")+IFERROR(Y390*1,"0")</f>
        <v>1452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3474.0000000000005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