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AB46B8-3BBF-4C86-8803-7EC99E23ED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заказа'!$X$336:$X$336</definedName>
    <definedName name="GrossWeightTotalR">'Бланк заказа'!$Y$336:$Y$336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заказа'!$X$337:$X$337</definedName>
    <definedName name="PalletQtyTotalR">'Бланк заказа'!$Y$337:$Y$337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заказа'!$B$265:$B$265</definedName>
    <definedName name="ProductId101">'Бланк заказа'!$B$271:$B$271</definedName>
    <definedName name="ProductId102">'Бланк заказа'!$B$272:$B$272</definedName>
    <definedName name="ProductId103">'Бланк заказа'!$B$278:$B$278</definedName>
    <definedName name="ProductId104">'Бланк заказа'!$B$282:$B$282</definedName>
    <definedName name="ProductId105">'Бланк заказа'!$B$288:$B$288</definedName>
    <definedName name="ProductId106">'Бланк заказа'!$B$289:$B$289</definedName>
    <definedName name="ProductId107">'Бланк заказа'!$B$290:$B$290</definedName>
    <definedName name="ProductId108">'Бланк заказа'!$B$294:$B$294</definedName>
    <definedName name="ProductId109">'Бланк заказа'!$B$298:$B$298</definedName>
    <definedName name="ProductId11">'Бланк заказа'!$B$45:$B$45</definedName>
    <definedName name="ProductId110">'Бланк заказа'!$B$299:$B$299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заказа'!$B$332:$B$332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заказа'!$B$34:$B$34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заказа'!$B$147:$B$147</definedName>
    <definedName name="ProductId59">'Бланк заказа'!$B$152:$B$152</definedName>
    <definedName name="ProductId6">'Бланк заказа'!$B$36:$B$36</definedName>
    <definedName name="ProductId60">'Бланк заказа'!$B$157:$B$157</definedName>
    <definedName name="ProductId61">'Бланк заказа'!$B$162:$B$162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заказа'!$B$180:$B$180</definedName>
    <definedName name="ProductId67">'Бланк заказа'!$B$181:$B$181</definedName>
    <definedName name="ProductId68">'Бланк заказа'!$B$182:$B$182</definedName>
    <definedName name="ProductId69">'Бланк заказа'!$B$186:$B$186</definedName>
    <definedName name="ProductId7">'Бланк заказа'!$B$41:$B$41</definedName>
    <definedName name="ProductId70">'Бланк заказа'!$B$187:$B$187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заказа'!$B$199:$B$199</definedName>
    <definedName name="ProductId75">'Бланк заказа'!$B$205:$B$205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заказа'!$B$42:$B$42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заказа'!$B$228:$B$228</definedName>
    <definedName name="ProductId88">'Бланк заказа'!$B$229:$B$229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заказа'!$B$236:$B$236</definedName>
    <definedName name="ProductId92">'Бланк заказа'!$B$237:$B$237</definedName>
    <definedName name="ProductId93">'Бланк заказа'!$B$242:$B$242</definedName>
    <definedName name="ProductId94">'Бланк заказа'!$B$247:$B$247</definedName>
    <definedName name="ProductId95">'Бланк заказа'!$B$251:$B$251</definedName>
    <definedName name="ProductId96">'Бланк заказа'!$B$252:$B$252</definedName>
    <definedName name="ProductId97">'Бланк заказа'!$B$253:$B$253</definedName>
    <definedName name="ProductId98">'Бланк заказа'!$B$258:$B$258</definedName>
    <definedName name="ProductId99">'Бланк заказа'!$B$259:$B$259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заказа'!$X$265:$X$265</definedName>
    <definedName name="SalesQty101">'Бланк заказа'!$X$271:$X$271</definedName>
    <definedName name="SalesQty102">'Бланк заказа'!$X$272:$X$272</definedName>
    <definedName name="SalesQty103">'Бланк заказа'!$X$278:$X$278</definedName>
    <definedName name="SalesQty104">'Бланк заказа'!$X$282:$X$282</definedName>
    <definedName name="SalesQty105">'Бланк заказа'!$X$288:$X$288</definedName>
    <definedName name="SalesQty106">'Бланк заказа'!$X$289:$X$289</definedName>
    <definedName name="SalesQty107">'Бланк заказа'!$X$290:$X$290</definedName>
    <definedName name="SalesQty108">'Бланк заказа'!$X$294:$X$294</definedName>
    <definedName name="SalesQty109">'Бланк заказа'!$X$298:$X$298</definedName>
    <definedName name="SalesQty11">'Бланк заказа'!$X$45:$X$45</definedName>
    <definedName name="SalesQty110">'Бланк заказа'!$X$299:$X$299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заказа'!$X$332:$X$332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заказа'!$X$34:$X$34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заказа'!$X$147:$X$147</definedName>
    <definedName name="SalesQty59">'Бланк заказа'!$X$152:$X$152</definedName>
    <definedName name="SalesQty6">'Бланк заказа'!$X$36:$X$36</definedName>
    <definedName name="SalesQty60">'Бланк заказа'!$X$157:$X$157</definedName>
    <definedName name="SalesQty61">'Бланк заказа'!$X$162:$X$162</definedName>
    <definedName name="SalesQty62">'Бланк заказа'!$X$167:$X$167</definedName>
    <definedName name="SalesQty63">'Бланк заказа'!$X$173:$X$173</definedName>
    <definedName name="SalesQty64">'Бланк заказа'!$X$174:$X$174</definedName>
    <definedName name="SalesQty65">'Бланк заказа'!$X$179:$X$179</definedName>
    <definedName name="SalesQty66">'Бланк заказа'!$X$180:$X$180</definedName>
    <definedName name="SalesQty67">'Бланк заказа'!$X$181:$X$181</definedName>
    <definedName name="SalesQty68">'Бланк заказа'!$X$182:$X$182</definedName>
    <definedName name="SalesQty69">'Бланк заказа'!$X$186:$X$186</definedName>
    <definedName name="SalesQty7">'Бланк заказа'!$X$41:$X$41</definedName>
    <definedName name="SalesQty70">'Бланк заказа'!$X$187:$X$187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заказа'!$X$199:$X$199</definedName>
    <definedName name="SalesQty75">'Бланк заказа'!$X$205:$X$205</definedName>
    <definedName name="SalesQty76">'Бланк заказа'!$X$209:$X$209</definedName>
    <definedName name="SalesQty77">'Бланк заказа'!$X$210:$X$210</definedName>
    <definedName name="SalesQty78">'Бланк заказа'!$X$211:$X$211</definedName>
    <definedName name="SalesQty79">'Бланк заказа'!$X$212:$X$212</definedName>
    <definedName name="SalesQty8">'Бланк заказа'!$X$42:$X$42</definedName>
    <definedName name="SalesQty80">'Бланк заказа'!$X$217:$X$217</definedName>
    <definedName name="SalesQty81">'Бланк заказа'!$X$218:$X$218</definedName>
    <definedName name="SalesQty82">'Бланк заказа'!$X$219:$X$219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заказа'!$X$228:$X$228</definedName>
    <definedName name="SalesQty88">'Бланк заказа'!$X$229:$X$229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заказа'!$X$236:$X$236</definedName>
    <definedName name="SalesQty92">'Бланк заказа'!$X$237:$X$237</definedName>
    <definedName name="SalesQty93">'Бланк заказа'!$X$242:$X$242</definedName>
    <definedName name="SalesQty94">'Бланк заказа'!$X$247:$X$247</definedName>
    <definedName name="SalesQty95">'Бланк заказа'!$X$251:$X$251</definedName>
    <definedName name="SalesQty96">'Бланк заказа'!$X$252:$X$252</definedName>
    <definedName name="SalesQty97">'Бланк заказа'!$X$253:$X$253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заказа'!$Y$265:$Y$265</definedName>
    <definedName name="SalesRoundBox101">'Бланк заказа'!$Y$271:$Y$271</definedName>
    <definedName name="SalesRoundBox102">'Бланк заказа'!$Y$272:$Y$272</definedName>
    <definedName name="SalesRoundBox103">'Бланк заказа'!$Y$278:$Y$278</definedName>
    <definedName name="SalesRoundBox104">'Бланк заказа'!$Y$282:$Y$282</definedName>
    <definedName name="SalesRoundBox105">'Бланк заказа'!$Y$288:$Y$288</definedName>
    <definedName name="SalesRoundBox106">'Бланк заказа'!$Y$289:$Y$289</definedName>
    <definedName name="SalesRoundBox107">'Бланк заказа'!$Y$290:$Y$290</definedName>
    <definedName name="SalesRoundBox108">'Бланк заказа'!$Y$294:$Y$294</definedName>
    <definedName name="SalesRoundBox109">'Бланк заказа'!$Y$298:$Y$298</definedName>
    <definedName name="SalesRoundBox11">'Бланк заказа'!$Y$45:$Y$45</definedName>
    <definedName name="SalesRoundBox110">'Бланк заказа'!$Y$299:$Y$299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заказа'!$Y$332:$Y$332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заказа'!$Y$34:$Y$34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заказа'!$Y$147:$Y$147</definedName>
    <definedName name="SalesRoundBox59">'Бланк заказа'!$Y$152:$Y$152</definedName>
    <definedName name="SalesRoundBox6">'Бланк заказа'!$Y$36:$Y$36</definedName>
    <definedName name="SalesRoundBox60">'Бланк заказа'!$Y$157:$Y$157</definedName>
    <definedName name="SalesRoundBox61">'Бланк заказа'!$Y$162:$Y$162</definedName>
    <definedName name="SalesRoundBox62">'Бланк заказа'!$Y$167:$Y$167</definedName>
    <definedName name="SalesRoundBox63">'Бланк заказа'!$Y$173:$Y$173</definedName>
    <definedName name="SalesRoundBox64">'Бланк заказа'!$Y$174:$Y$174</definedName>
    <definedName name="SalesRoundBox65">'Бланк заказа'!$Y$179:$Y$179</definedName>
    <definedName name="SalesRoundBox66">'Бланк заказа'!$Y$180:$Y$180</definedName>
    <definedName name="SalesRoundBox67">'Бланк заказа'!$Y$181:$Y$181</definedName>
    <definedName name="SalesRoundBox68">'Бланк заказа'!$Y$182:$Y$182</definedName>
    <definedName name="SalesRoundBox69">'Бланк заказа'!$Y$186:$Y$186</definedName>
    <definedName name="SalesRoundBox7">'Бланк заказа'!$Y$41:$Y$41</definedName>
    <definedName name="SalesRoundBox70">'Бланк заказа'!$Y$187:$Y$187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заказа'!$Y$199:$Y$199</definedName>
    <definedName name="SalesRoundBox75">'Бланк заказа'!$Y$205:$Y$205</definedName>
    <definedName name="SalesRoundBox76">'Бланк заказа'!$Y$209:$Y$209</definedName>
    <definedName name="SalesRoundBox77">'Бланк заказа'!$Y$210:$Y$210</definedName>
    <definedName name="SalesRoundBox78">'Бланк заказа'!$Y$211:$Y$211</definedName>
    <definedName name="SalesRoundBox79">'Бланк заказа'!$Y$212:$Y$212</definedName>
    <definedName name="SalesRoundBox8">'Бланк заказа'!$Y$42:$Y$42</definedName>
    <definedName name="SalesRoundBox80">'Бланк заказа'!$Y$217:$Y$217</definedName>
    <definedName name="SalesRoundBox81">'Бланк заказа'!$Y$218:$Y$218</definedName>
    <definedName name="SalesRoundBox82">'Бланк заказа'!$Y$219:$Y$219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заказа'!$Y$228:$Y$228</definedName>
    <definedName name="SalesRoundBox88">'Бланк заказа'!$Y$229:$Y$229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заказа'!$Y$236:$Y$236</definedName>
    <definedName name="SalesRoundBox92">'Бланк заказа'!$Y$237:$Y$237</definedName>
    <definedName name="SalesRoundBox93">'Бланк заказа'!$Y$242:$Y$242</definedName>
    <definedName name="SalesRoundBox94">'Бланк заказа'!$Y$247:$Y$247</definedName>
    <definedName name="SalesRoundBox95">'Бланк заказа'!$Y$251:$Y$251</definedName>
    <definedName name="SalesRoundBox96">'Бланк заказа'!$Y$252:$Y$252</definedName>
    <definedName name="SalesRoundBox97">'Бланк заказа'!$Y$253:$Y$253</definedName>
    <definedName name="SalesRoundBox98">'Бланк заказа'!$Y$258:$Y$258</definedName>
    <definedName name="SalesRoundBox99">'Бланк заказа'!$Y$259:$Y$259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заказа'!$W$265:$W$265</definedName>
    <definedName name="UnitOfMeasure101">'Бланк заказа'!$W$271:$W$271</definedName>
    <definedName name="UnitOfMeasure102">'Бланк заказа'!$W$272:$W$272</definedName>
    <definedName name="UnitOfMeasure103">'Бланк заказа'!$W$278:$W$278</definedName>
    <definedName name="UnitOfMeasure104">'Бланк заказа'!$W$282:$W$282</definedName>
    <definedName name="UnitOfMeasure105">'Бланк заказа'!$W$288:$W$288</definedName>
    <definedName name="UnitOfMeasure106">'Бланк заказа'!$W$289:$W$289</definedName>
    <definedName name="UnitOfMeasure107">'Бланк заказа'!$W$290:$W$290</definedName>
    <definedName name="UnitOfMeasure108">'Бланк заказа'!$W$294:$W$294</definedName>
    <definedName name="UnitOfMeasure109">'Бланк заказа'!$W$298:$W$298</definedName>
    <definedName name="UnitOfMeasure11">'Бланк заказа'!$W$45:$W$45</definedName>
    <definedName name="UnitOfMeasure110">'Бланк заказа'!$W$299:$W$299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заказа'!$W$332:$W$332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заказа'!$W$34:$W$34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заказа'!$W$147:$W$147</definedName>
    <definedName name="UnitOfMeasure59">'Бланк заказа'!$W$152:$W$152</definedName>
    <definedName name="UnitOfMeasure6">'Бланк заказа'!$W$36:$W$36</definedName>
    <definedName name="UnitOfMeasure60">'Бланк заказа'!$W$157:$W$157</definedName>
    <definedName name="UnitOfMeasure61">'Бланк заказа'!$W$162:$W$162</definedName>
    <definedName name="UnitOfMeasure62">'Бланк заказа'!$W$167:$W$167</definedName>
    <definedName name="UnitOfMeasure63">'Бланк заказа'!$W$173:$W$173</definedName>
    <definedName name="UnitOfMeasure64">'Бланк заказа'!$W$174:$W$174</definedName>
    <definedName name="UnitOfMeasure65">'Бланк заказа'!$W$179:$W$179</definedName>
    <definedName name="UnitOfMeasure66">'Бланк заказа'!$W$180:$W$180</definedName>
    <definedName name="UnitOfMeasure67">'Бланк заказа'!$W$181:$W$181</definedName>
    <definedName name="UnitOfMeasure68">'Бланк заказа'!$W$182:$W$182</definedName>
    <definedName name="UnitOfMeasure69">'Бланк заказа'!$W$186:$W$186</definedName>
    <definedName name="UnitOfMeasure7">'Бланк заказа'!$W$41:$W$41</definedName>
    <definedName name="UnitOfMeasure70">'Бланк заказа'!$W$187:$W$187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заказа'!$W$199:$W$199</definedName>
    <definedName name="UnitOfMeasure75">'Бланк заказа'!$W$205:$W$205</definedName>
    <definedName name="UnitOfMeasure76">'Бланк заказа'!$W$209:$W$209</definedName>
    <definedName name="UnitOfMeasure77">'Бланк заказа'!$W$210:$W$210</definedName>
    <definedName name="UnitOfMeasure78">'Бланк заказа'!$W$211:$W$211</definedName>
    <definedName name="UnitOfMeasure79">'Бланк заказа'!$W$212:$W$212</definedName>
    <definedName name="UnitOfMeasure8">'Бланк заказа'!$W$42:$W$42</definedName>
    <definedName name="UnitOfMeasure80">'Бланк заказа'!$W$217:$W$217</definedName>
    <definedName name="UnitOfMeasure81">'Бланк заказа'!$W$218:$W$218</definedName>
    <definedName name="UnitOfMeasure82">'Бланк заказа'!$W$219:$W$219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заказа'!$W$228:$W$228</definedName>
    <definedName name="UnitOfMeasure88">'Бланк заказа'!$W$229:$W$229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заказа'!$W$236:$W$236</definedName>
    <definedName name="UnitOfMeasure92">'Бланк заказа'!$W$237:$W$237</definedName>
    <definedName name="UnitOfMeasure93">'Бланк заказа'!$W$242:$W$242</definedName>
    <definedName name="UnitOfMeasure94">'Бланк заказа'!$W$247:$W$247</definedName>
    <definedName name="UnitOfMeasure95">'Бланк заказа'!$W$251:$W$251</definedName>
    <definedName name="UnitOfMeasure96">'Бланк заказа'!$W$252:$W$252</definedName>
    <definedName name="UnitOfMeasure97">'Бланк заказа'!$W$253:$W$253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5" i="2" l="1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X334" i="2"/>
  <c r="X333" i="2"/>
  <c r="BO332" i="2"/>
  <c r="BM332" i="2"/>
  <c r="Z332" i="2"/>
  <c r="Z333" i="2" s="1"/>
  <c r="Y332" i="2"/>
  <c r="Y333" i="2" s="1"/>
  <c r="X329" i="2"/>
  <c r="X328" i="2"/>
  <c r="BO327" i="2"/>
  <c r="BM327" i="2"/>
  <c r="Z327" i="2"/>
  <c r="Y327" i="2"/>
  <c r="BP327" i="2" s="1"/>
  <c r="BO326" i="2"/>
  <c r="BM326" i="2"/>
  <c r="Z326" i="2"/>
  <c r="Y326" i="2"/>
  <c r="BP326" i="2" s="1"/>
  <c r="BO325" i="2"/>
  <c r="BM325" i="2"/>
  <c r="Z325" i="2"/>
  <c r="Y325" i="2"/>
  <c r="BP325" i="2" s="1"/>
  <c r="BO324" i="2"/>
  <c r="BM324" i="2"/>
  <c r="Z324" i="2"/>
  <c r="Y324" i="2"/>
  <c r="BP324" i="2" s="1"/>
  <c r="BO323" i="2"/>
  <c r="BM323" i="2"/>
  <c r="Z323" i="2"/>
  <c r="Y323" i="2"/>
  <c r="BP323" i="2" s="1"/>
  <c r="BO322" i="2"/>
  <c r="BM322" i="2"/>
  <c r="Z322" i="2"/>
  <c r="Y322" i="2"/>
  <c r="BP322" i="2" s="1"/>
  <c r="BO321" i="2"/>
  <c r="BN321" i="2"/>
  <c r="BM321" i="2"/>
  <c r="Z321" i="2"/>
  <c r="Y321" i="2"/>
  <c r="BP321" i="2" s="1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P318" i="2" s="1"/>
  <c r="P318" i="2"/>
  <c r="BO317" i="2"/>
  <c r="BM317" i="2"/>
  <c r="Z317" i="2"/>
  <c r="Y317" i="2"/>
  <c r="BP317" i="2" s="1"/>
  <c r="BO316" i="2"/>
  <c r="BM316" i="2"/>
  <c r="Z316" i="2"/>
  <c r="Y316" i="2"/>
  <c r="BP316" i="2" s="1"/>
  <c r="P316" i="2"/>
  <c r="BO315" i="2"/>
  <c r="BM315" i="2"/>
  <c r="Z315" i="2"/>
  <c r="Y315" i="2"/>
  <c r="BN315" i="2" s="1"/>
  <c r="BO314" i="2"/>
  <c r="BN314" i="2"/>
  <c r="BM314" i="2"/>
  <c r="Z314" i="2"/>
  <c r="Y314" i="2"/>
  <c r="BP314" i="2" s="1"/>
  <c r="P314" i="2"/>
  <c r="BO313" i="2"/>
  <c r="BM313" i="2"/>
  <c r="Z313" i="2"/>
  <c r="Y313" i="2"/>
  <c r="BP313" i="2" s="1"/>
  <c r="BO312" i="2"/>
  <c r="BN312" i="2"/>
  <c r="BM312" i="2"/>
  <c r="Z312" i="2"/>
  <c r="Y312" i="2"/>
  <c r="BP312" i="2" s="1"/>
  <c r="BP311" i="2"/>
  <c r="BO311" i="2"/>
  <c r="BN311" i="2"/>
  <c r="BM311" i="2"/>
  <c r="Z311" i="2"/>
  <c r="Y311" i="2"/>
  <c r="P311" i="2"/>
  <c r="BO310" i="2"/>
  <c r="BM310" i="2"/>
  <c r="Z310" i="2"/>
  <c r="Y310" i="2"/>
  <c r="BP310" i="2" s="1"/>
  <c r="BO309" i="2"/>
  <c r="BM309" i="2"/>
  <c r="Z309" i="2"/>
  <c r="Y309" i="2"/>
  <c r="Y329" i="2" s="1"/>
  <c r="X307" i="2"/>
  <c r="X306" i="2"/>
  <c r="BO305" i="2"/>
  <c r="BM305" i="2"/>
  <c r="Z305" i="2"/>
  <c r="Y305" i="2"/>
  <c r="BP305" i="2" s="1"/>
  <c r="P305" i="2"/>
  <c r="BO304" i="2"/>
  <c r="BM304" i="2"/>
  <c r="Z304" i="2"/>
  <c r="Y304" i="2"/>
  <c r="BP304" i="2" s="1"/>
  <c r="P304" i="2"/>
  <c r="BO303" i="2"/>
  <c r="BM303" i="2"/>
  <c r="Z303" i="2"/>
  <c r="Y303" i="2"/>
  <c r="Y306" i="2" s="1"/>
  <c r="X301" i="2"/>
  <c r="X300" i="2"/>
  <c r="BO299" i="2"/>
  <c r="BM299" i="2"/>
  <c r="Z299" i="2"/>
  <c r="Y299" i="2"/>
  <c r="BO298" i="2"/>
  <c r="BM298" i="2"/>
  <c r="Z298" i="2"/>
  <c r="Z300" i="2" s="1"/>
  <c r="Y298" i="2"/>
  <c r="Y301" i="2" s="1"/>
  <c r="P298" i="2"/>
  <c r="X296" i="2"/>
  <c r="X295" i="2"/>
  <c r="BO294" i="2"/>
  <c r="BM294" i="2"/>
  <c r="Z294" i="2"/>
  <c r="Z295" i="2" s="1"/>
  <c r="Y294" i="2"/>
  <c r="Y296" i="2" s="1"/>
  <c r="P294" i="2"/>
  <c r="X292" i="2"/>
  <c r="X291" i="2"/>
  <c r="BP290" i="2"/>
  <c r="BO290" i="2"/>
  <c r="BN290" i="2"/>
  <c r="BM290" i="2"/>
  <c r="Z290" i="2"/>
  <c r="Y290" i="2"/>
  <c r="BO289" i="2"/>
  <c r="BM289" i="2"/>
  <c r="Z289" i="2"/>
  <c r="Y289" i="2"/>
  <c r="BP288" i="2"/>
  <c r="BO288" i="2"/>
  <c r="BN288" i="2"/>
  <c r="BM288" i="2"/>
  <c r="Z288" i="2"/>
  <c r="Z291" i="2" s="1"/>
  <c r="Y288" i="2"/>
  <c r="Y292" i="2" s="1"/>
  <c r="Y284" i="2"/>
  <c r="X284" i="2"/>
  <c r="X283" i="2"/>
  <c r="BO282" i="2"/>
  <c r="BN282" i="2"/>
  <c r="BM282" i="2"/>
  <c r="Z282" i="2"/>
  <c r="Z283" i="2" s="1"/>
  <c r="Y282" i="2"/>
  <c r="Y283" i="2" s="1"/>
  <c r="P282" i="2"/>
  <c r="X280" i="2"/>
  <c r="X279" i="2"/>
  <c r="BO278" i="2"/>
  <c r="BM278" i="2"/>
  <c r="Z278" i="2"/>
  <c r="Z279" i="2" s="1"/>
  <c r="Y278" i="2"/>
  <c r="Y279" i="2" s="1"/>
  <c r="P278" i="2"/>
  <c r="X274" i="2"/>
  <c r="X273" i="2"/>
  <c r="BP272" i="2"/>
  <c r="BO272" i="2"/>
  <c r="BN272" i="2"/>
  <c r="BM272" i="2"/>
  <c r="Z272" i="2"/>
  <c r="Y272" i="2"/>
  <c r="P272" i="2"/>
  <c r="BO271" i="2"/>
  <c r="BM271" i="2"/>
  <c r="Z271" i="2"/>
  <c r="Y271" i="2"/>
  <c r="BP271" i="2" s="1"/>
  <c r="P271" i="2"/>
  <c r="Y267" i="2"/>
  <c r="X267" i="2"/>
  <c r="Y266" i="2"/>
  <c r="X266" i="2"/>
  <c r="BP265" i="2"/>
  <c r="BO265" i="2"/>
  <c r="BN265" i="2"/>
  <c r="BM265" i="2"/>
  <c r="Z265" i="2"/>
  <c r="Z266" i="2" s="1"/>
  <c r="Y265" i="2"/>
  <c r="P265" i="2"/>
  <c r="X261" i="2"/>
  <c r="X260" i="2"/>
  <c r="BO259" i="2"/>
  <c r="BM259" i="2"/>
  <c r="Z259" i="2"/>
  <c r="Y259" i="2"/>
  <c r="P259" i="2"/>
  <c r="BO258" i="2"/>
  <c r="BM258" i="2"/>
  <c r="Z258" i="2"/>
  <c r="Y258" i="2"/>
  <c r="BN258" i="2" s="1"/>
  <c r="P258" i="2"/>
  <c r="X255" i="2"/>
  <c r="X254" i="2"/>
  <c r="BO253" i="2"/>
  <c r="BM253" i="2"/>
  <c r="Z253" i="2"/>
  <c r="Y253" i="2"/>
  <c r="P253" i="2"/>
  <c r="BO252" i="2"/>
  <c r="BM252" i="2"/>
  <c r="Z252" i="2"/>
  <c r="Y252" i="2"/>
  <c r="BP252" i="2" s="1"/>
  <c r="P252" i="2"/>
  <c r="BO251" i="2"/>
  <c r="BM251" i="2"/>
  <c r="Z251" i="2"/>
  <c r="Y251" i="2"/>
  <c r="BP251" i="2" s="1"/>
  <c r="P251" i="2"/>
  <c r="X249" i="2"/>
  <c r="Z248" i="2"/>
  <c r="X248" i="2"/>
  <c r="BO247" i="2"/>
  <c r="BM247" i="2"/>
  <c r="Z247" i="2"/>
  <c r="Y247" i="2"/>
  <c r="BP247" i="2" s="1"/>
  <c r="P247" i="2"/>
  <c r="Y244" i="2"/>
  <c r="X244" i="2"/>
  <c r="Y243" i="2"/>
  <c r="X243" i="2"/>
  <c r="BP242" i="2"/>
  <c r="BO242" i="2"/>
  <c r="BN242" i="2"/>
  <c r="BM242" i="2"/>
  <c r="Z242" i="2"/>
  <c r="Z243" i="2" s="1"/>
  <c r="Y242" i="2"/>
  <c r="X239" i="2"/>
  <c r="X238" i="2"/>
  <c r="BO237" i="2"/>
  <c r="BM237" i="2"/>
  <c r="Z237" i="2"/>
  <c r="Y237" i="2"/>
  <c r="P237" i="2"/>
  <c r="BP236" i="2"/>
  <c r="BO236" i="2"/>
  <c r="BN236" i="2"/>
  <c r="BM236" i="2"/>
  <c r="Z236" i="2"/>
  <c r="Y236" i="2"/>
  <c r="P236" i="2"/>
  <c r="BO235" i="2"/>
  <c r="BM235" i="2"/>
  <c r="Z235" i="2"/>
  <c r="Y235" i="2"/>
  <c r="BP235" i="2" s="1"/>
  <c r="P235" i="2"/>
  <c r="BO234" i="2"/>
  <c r="BM234" i="2"/>
  <c r="Z234" i="2"/>
  <c r="Y234" i="2"/>
  <c r="Y239" i="2" s="1"/>
  <c r="P234" i="2"/>
  <c r="X231" i="2"/>
  <c r="X230" i="2"/>
  <c r="BO229" i="2"/>
  <c r="BM229" i="2"/>
  <c r="Z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Z227" i="2"/>
  <c r="Y227" i="2"/>
  <c r="BN227" i="2" s="1"/>
  <c r="P227" i="2"/>
  <c r="BO226" i="2"/>
  <c r="BN226" i="2"/>
  <c r="BM226" i="2"/>
  <c r="Z226" i="2"/>
  <c r="Y226" i="2"/>
  <c r="BP226" i="2" s="1"/>
  <c r="P226" i="2"/>
  <c r="BO225" i="2"/>
  <c r="BM225" i="2"/>
  <c r="Z225" i="2"/>
  <c r="Y225" i="2"/>
  <c r="Y230" i="2" s="1"/>
  <c r="P225" i="2"/>
  <c r="BP224" i="2"/>
  <c r="BO224" i="2"/>
  <c r="BN224" i="2"/>
  <c r="BM224" i="2"/>
  <c r="Z224" i="2"/>
  <c r="Z230" i="2" s="1"/>
  <c r="Y224" i="2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P218" i="2" s="1"/>
  <c r="P218" i="2"/>
  <c r="BO217" i="2"/>
  <c r="BM217" i="2"/>
  <c r="Z217" i="2"/>
  <c r="Z220" i="2" s="1"/>
  <c r="Y217" i="2"/>
  <c r="P217" i="2"/>
  <c r="X214" i="2"/>
  <c r="X213" i="2"/>
  <c r="BP212" i="2"/>
  <c r="BO212" i="2"/>
  <c r="BN212" i="2"/>
  <c r="BM212" i="2"/>
  <c r="Z212" i="2"/>
  <c r="Y212" i="2"/>
  <c r="P212" i="2"/>
  <c r="BO211" i="2"/>
  <c r="BM211" i="2"/>
  <c r="Z211" i="2"/>
  <c r="Y211" i="2"/>
  <c r="Y213" i="2" s="1"/>
  <c r="P211" i="2"/>
  <c r="BP210" i="2"/>
  <c r="BO210" i="2"/>
  <c r="BN210" i="2"/>
  <c r="BM210" i="2"/>
  <c r="Z210" i="2"/>
  <c r="Y210" i="2"/>
  <c r="P210" i="2"/>
  <c r="BO209" i="2"/>
  <c r="BN209" i="2"/>
  <c r="BM209" i="2"/>
  <c r="Z209" i="2"/>
  <c r="Z213" i="2" s="1"/>
  <c r="Y209" i="2"/>
  <c r="BP209" i="2" s="1"/>
  <c r="P209" i="2"/>
  <c r="X207" i="2"/>
  <c r="Z206" i="2"/>
  <c r="X206" i="2"/>
  <c r="BO205" i="2"/>
  <c r="BM205" i="2"/>
  <c r="Z205" i="2"/>
  <c r="Y205" i="2"/>
  <c r="BP205" i="2" s="1"/>
  <c r="X201" i="2"/>
  <c r="X200" i="2"/>
  <c r="BO199" i="2"/>
  <c r="BM199" i="2"/>
  <c r="Z199" i="2"/>
  <c r="Z200" i="2" s="1"/>
  <c r="Y199" i="2"/>
  <c r="Y201" i="2" s="1"/>
  <c r="X197" i="2"/>
  <c r="X196" i="2"/>
  <c r="BO195" i="2"/>
  <c r="BM195" i="2"/>
  <c r="Z195" i="2"/>
  <c r="Y195" i="2"/>
  <c r="BP195" i="2" s="1"/>
  <c r="P195" i="2"/>
  <c r="BO194" i="2"/>
  <c r="BM194" i="2"/>
  <c r="Z194" i="2"/>
  <c r="Z196" i="2" s="1"/>
  <c r="Y194" i="2"/>
  <c r="BP194" i="2" s="1"/>
  <c r="P194" i="2"/>
  <c r="BO193" i="2"/>
  <c r="BM193" i="2"/>
  <c r="Z193" i="2"/>
  <c r="Y193" i="2"/>
  <c r="Y197" i="2" s="1"/>
  <c r="P193" i="2"/>
  <c r="X189" i="2"/>
  <c r="X188" i="2"/>
  <c r="BP187" i="2"/>
  <c r="BO187" i="2"/>
  <c r="BN187" i="2"/>
  <c r="BM187" i="2"/>
  <c r="Z187" i="2"/>
  <c r="Y187" i="2"/>
  <c r="P187" i="2"/>
  <c r="BO186" i="2"/>
  <c r="BM186" i="2"/>
  <c r="Z186" i="2"/>
  <c r="Y186" i="2"/>
  <c r="BP186" i="2" s="1"/>
  <c r="P186" i="2"/>
  <c r="X184" i="2"/>
  <c r="X183" i="2"/>
  <c r="BO182" i="2"/>
  <c r="BM182" i="2"/>
  <c r="Z182" i="2"/>
  <c r="Y182" i="2"/>
  <c r="BP182" i="2" s="1"/>
  <c r="P182" i="2"/>
  <c r="BO181" i="2"/>
  <c r="BM181" i="2"/>
  <c r="Z181" i="2"/>
  <c r="Y181" i="2"/>
  <c r="BP181" i="2" s="1"/>
  <c r="P181" i="2"/>
  <c r="BO180" i="2"/>
  <c r="BM180" i="2"/>
  <c r="Z180" i="2"/>
  <c r="Y180" i="2"/>
  <c r="BO179" i="2"/>
  <c r="BM179" i="2"/>
  <c r="Z179" i="2"/>
  <c r="Z183" i="2" s="1"/>
  <c r="Y179" i="2"/>
  <c r="BP179" i="2" s="1"/>
  <c r="X176" i="2"/>
  <c r="X175" i="2"/>
  <c r="BP174" i="2"/>
  <c r="BO174" i="2"/>
  <c r="BN174" i="2"/>
  <c r="BM174" i="2"/>
  <c r="Z174" i="2"/>
  <c r="Y174" i="2"/>
  <c r="BP173" i="2"/>
  <c r="BO173" i="2"/>
  <c r="BN173" i="2"/>
  <c r="BM173" i="2"/>
  <c r="Z173" i="2"/>
  <c r="Y173" i="2"/>
  <c r="Y175" i="2" s="1"/>
  <c r="X169" i="2"/>
  <c r="X168" i="2"/>
  <c r="BO167" i="2"/>
  <c r="BM167" i="2"/>
  <c r="Z167" i="2"/>
  <c r="Z168" i="2" s="1"/>
  <c r="Y167" i="2"/>
  <c r="Y169" i="2" s="1"/>
  <c r="P167" i="2"/>
  <c r="X164" i="2"/>
  <c r="Z163" i="2"/>
  <c r="X163" i="2"/>
  <c r="BO162" i="2"/>
  <c r="BM162" i="2"/>
  <c r="Z162" i="2"/>
  <c r="Y162" i="2"/>
  <c r="Y163" i="2" s="1"/>
  <c r="P162" i="2"/>
  <c r="X159" i="2"/>
  <c r="Z158" i="2"/>
  <c r="X158" i="2"/>
  <c r="BO157" i="2"/>
  <c r="BM157" i="2"/>
  <c r="Z157" i="2"/>
  <c r="Y157" i="2"/>
  <c r="Y158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X148" i="2"/>
  <c r="BP147" i="2"/>
  <c r="BO147" i="2"/>
  <c r="BN147" i="2"/>
  <c r="BM147" i="2"/>
  <c r="Z147" i="2"/>
  <c r="Y147" i="2"/>
  <c r="BO146" i="2"/>
  <c r="BM146" i="2"/>
  <c r="Z146" i="2"/>
  <c r="Y146" i="2"/>
  <c r="BN146" i="2" s="1"/>
  <c r="P146" i="2"/>
  <c r="BP145" i="2"/>
  <c r="BO145" i="2"/>
  <c r="BN145" i="2"/>
  <c r="BM145" i="2"/>
  <c r="Z145" i="2"/>
  <c r="Y145" i="2"/>
  <c r="BO144" i="2"/>
  <c r="BM144" i="2"/>
  <c r="Z144" i="2"/>
  <c r="Z148" i="2" s="1"/>
  <c r="Y144" i="2"/>
  <c r="P144" i="2"/>
  <c r="X141" i="2"/>
  <c r="X140" i="2"/>
  <c r="BO139" i="2"/>
  <c r="BM139" i="2"/>
  <c r="Z139" i="2"/>
  <c r="Y139" i="2"/>
  <c r="BP139" i="2" s="1"/>
  <c r="P139" i="2"/>
  <c r="BO138" i="2"/>
  <c r="BM138" i="2"/>
  <c r="Z138" i="2"/>
  <c r="Y138" i="2"/>
  <c r="BN138" i="2" s="1"/>
  <c r="P138" i="2"/>
  <c r="BO137" i="2"/>
  <c r="BM137" i="2"/>
  <c r="Z137" i="2"/>
  <c r="Z140" i="2" s="1"/>
  <c r="Y137" i="2"/>
  <c r="P137" i="2"/>
  <c r="X134" i="2"/>
  <c r="X133" i="2"/>
  <c r="BO132" i="2"/>
  <c r="BM132" i="2"/>
  <c r="Z132" i="2"/>
  <c r="Y132" i="2"/>
  <c r="BP132" i="2" s="1"/>
  <c r="P132" i="2"/>
  <c r="BO131" i="2"/>
  <c r="BM131" i="2"/>
  <c r="Z131" i="2"/>
  <c r="Z133" i="2" s="1"/>
  <c r="Y131" i="2"/>
  <c r="P131" i="2"/>
  <c r="X128" i="2"/>
  <c r="X127" i="2"/>
  <c r="BO126" i="2"/>
  <c r="BN126" i="2"/>
  <c r="BM126" i="2"/>
  <c r="Z126" i="2"/>
  <c r="Z127" i="2" s="1"/>
  <c r="Y126" i="2"/>
  <c r="Y128" i="2" s="1"/>
  <c r="P126" i="2"/>
  <c r="X124" i="2"/>
  <c r="X123" i="2"/>
  <c r="BO122" i="2"/>
  <c r="BM122" i="2"/>
  <c r="Z122" i="2"/>
  <c r="Y122" i="2"/>
  <c r="BP122" i="2" s="1"/>
  <c r="P122" i="2"/>
  <c r="BO121" i="2"/>
  <c r="BM121" i="2"/>
  <c r="Z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Z119" i="2"/>
  <c r="Y119" i="2"/>
  <c r="BP119" i="2" s="1"/>
  <c r="P119" i="2"/>
  <c r="BO118" i="2"/>
  <c r="BM118" i="2"/>
  <c r="Z118" i="2"/>
  <c r="Y118" i="2"/>
  <c r="BP118" i="2" s="1"/>
  <c r="P118" i="2"/>
  <c r="BO117" i="2"/>
  <c r="BM117" i="2"/>
  <c r="Z117" i="2"/>
  <c r="Z123" i="2" s="1"/>
  <c r="Y117" i="2"/>
  <c r="BN117" i="2" s="1"/>
  <c r="P117" i="2"/>
  <c r="X114" i="2"/>
  <c r="X113" i="2"/>
  <c r="BO112" i="2"/>
  <c r="BM112" i="2"/>
  <c r="Z112" i="2"/>
  <c r="Y112" i="2"/>
  <c r="BP112" i="2" s="1"/>
  <c r="P112" i="2"/>
  <c r="BO111" i="2"/>
  <c r="BM111" i="2"/>
  <c r="Z111" i="2"/>
  <c r="Y111" i="2"/>
  <c r="BP111" i="2" s="1"/>
  <c r="P111" i="2"/>
  <c r="X108" i="2"/>
  <c r="X107" i="2"/>
  <c r="BO106" i="2"/>
  <c r="BM106" i="2"/>
  <c r="Z106" i="2"/>
  <c r="Y106" i="2"/>
  <c r="BP106" i="2" s="1"/>
  <c r="P106" i="2"/>
  <c r="BO105" i="2"/>
  <c r="BM105" i="2"/>
  <c r="Z105" i="2"/>
  <c r="Y105" i="2"/>
  <c r="BP105" i="2" s="1"/>
  <c r="BO104" i="2"/>
  <c r="BN104" i="2"/>
  <c r="BM104" i="2"/>
  <c r="Z104" i="2"/>
  <c r="Y104" i="2"/>
  <c r="BP104" i="2" s="1"/>
  <c r="BP103" i="2"/>
  <c r="BO103" i="2"/>
  <c r="BN103" i="2"/>
  <c r="BM103" i="2"/>
  <c r="Z103" i="2"/>
  <c r="Y103" i="2"/>
  <c r="P103" i="2"/>
  <c r="BO102" i="2"/>
  <c r="BM102" i="2"/>
  <c r="Z102" i="2"/>
  <c r="Y102" i="2"/>
  <c r="BP102" i="2" s="1"/>
  <c r="P102" i="2"/>
  <c r="BP101" i="2"/>
  <c r="BO101" i="2"/>
  <c r="BN101" i="2"/>
  <c r="BM101" i="2"/>
  <c r="Z101" i="2"/>
  <c r="Y101" i="2"/>
  <c r="BP100" i="2"/>
  <c r="BO100" i="2"/>
  <c r="BN100" i="2"/>
  <c r="BM100" i="2"/>
  <c r="Z100" i="2"/>
  <c r="Y100" i="2"/>
  <c r="P100" i="2"/>
  <c r="BO99" i="2"/>
  <c r="BM99" i="2"/>
  <c r="Z99" i="2"/>
  <c r="Y99" i="2"/>
  <c r="BN99" i="2" s="1"/>
  <c r="BO98" i="2"/>
  <c r="BM98" i="2"/>
  <c r="Z98" i="2"/>
  <c r="Y98" i="2"/>
  <c r="BP98" i="2" s="1"/>
  <c r="P98" i="2"/>
  <c r="BO97" i="2"/>
  <c r="BM97" i="2"/>
  <c r="Z97" i="2"/>
  <c r="Y97" i="2"/>
  <c r="BN97" i="2" s="1"/>
  <c r="P97" i="2"/>
  <c r="BO96" i="2"/>
  <c r="BN96" i="2"/>
  <c r="BM96" i="2"/>
  <c r="Z96" i="2"/>
  <c r="Y96" i="2"/>
  <c r="BP96" i="2" s="1"/>
  <c r="P96" i="2"/>
  <c r="BO95" i="2"/>
  <c r="BM95" i="2"/>
  <c r="Z95" i="2"/>
  <c r="Y95" i="2"/>
  <c r="Y108" i="2" s="1"/>
  <c r="X92" i="2"/>
  <c r="X91" i="2"/>
  <c r="BO90" i="2"/>
  <c r="BN90" i="2"/>
  <c r="BM90" i="2"/>
  <c r="Z90" i="2"/>
  <c r="Y90" i="2"/>
  <c r="P90" i="2"/>
  <c r="BO89" i="2"/>
  <c r="BM89" i="2"/>
  <c r="Z89" i="2"/>
  <c r="Y89" i="2"/>
  <c r="Y92" i="2" s="1"/>
  <c r="P89" i="2"/>
  <c r="X86" i="2"/>
  <c r="X85" i="2"/>
  <c r="BO84" i="2"/>
  <c r="BM84" i="2"/>
  <c r="Z84" i="2"/>
  <c r="Y84" i="2"/>
  <c r="BP84" i="2" s="1"/>
  <c r="P84" i="2"/>
  <c r="BP83" i="2"/>
  <c r="BO83" i="2"/>
  <c r="BN83" i="2"/>
  <c r="BM83" i="2"/>
  <c r="Z83" i="2"/>
  <c r="Y83" i="2"/>
  <c r="P83" i="2"/>
  <c r="X80" i="2"/>
  <c r="X79" i="2"/>
  <c r="BO78" i="2"/>
  <c r="BM78" i="2"/>
  <c r="Z78" i="2"/>
  <c r="Y78" i="2"/>
  <c r="BN78" i="2" s="1"/>
  <c r="P78" i="2"/>
  <c r="BO77" i="2"/>
  <c r="BM77" i="2"/>
  <c r="Z77" i="2"/>
  <c r="Z79" i="2" s="1"/>
  <c r="Y77" i="2"/>
  <c r="P77" i="2"/>
  <c r="X74" i="2"/>
  <c r="X73" i="2"/>
  <c r="BO72" i="2"/>
  <c r="BM72" i="2"/>
  <c r="Z72" i="2"/>
  <c r="Y72" i="2"/>
  <c r="P72" i="2"/>
  <c r="BP71" i="2"/>
  <c r="BO71" i="2"/>
  <c r="BN71" i="2"/>
  <c r="BM71" i="2"/>
  <c r="Z71" i="2"/>
  <c r="Y71" i="2"/>
  <c r="P71" i="2"/>
  <c r="BO70" i="2"/>
  <c r="BM70" i="2"/>
  <c r="Z70" i="2"/>
  <c r="Z73" i="2" s="1"/>
  <c r="Y70" i="2"/>
  <c r="P70" i="2"/>
  <c r="X68" i="2"/>
  <c r="X67" i="2"/>
  <c r="BO66" i="2"/>
  <c r="BM66" i="2"/>
  <c r="Z66" i="2"/>
  <c r="Y66" i="2"/>
  <c r="BN66" i="2" s="1"/>
  <c r="P66" i="2"/>
  <c r="BO65" i="2"/>
  <c r="BN65" i="2"/>
  <c r="BM65" i="2"/>
  <c r="Z65" i="2"/>
  <c r="Z67" i="2" s="1"/>
  <c r="Y65" i="2"/>
  <c r="BP65" i="2" s="1"/>
  <c r="P65" i="2"/>
  <c r="X63" i="2"/>
  <c r="Z62" i="2"/>
  <c r="X62" i="2"/>
  <c r="BO61" i="2"/>
  <c r="BM61" i="2"/>
  <c r="Z61" i="2"/>
  <c r="Y61" i="2"/>
  <c r="P61" i="2"/>
  <c r="X59" i="2"/>
  <c r="X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Y54" i="2"/>
  <c r="X54" i="2"/>
  <c r="Y53" i="2"/>
  <c r="X53" i="2"/>
  <c r="BP52" i="2"/>
  <c r="BO52" i="2"/>
  <c r="BN52" i="2"/>
  <c r="BM52" i="2"/>
  <c r="Z52" i="2"/>
  <c r="Z53" i="2" s="1"/>
  <c r="Y52" i="2"/>
  <c r="P52" i="2"/>
  <c r="X49" i="2"/>
  <c r="X48" i="2"/>
  <c r="BO47" i="2"/>
  <c r="BM47" i="2"/>
  <c r="Z47" i="2"/>
  <c r="Y47" i="2"/>
  <c r="BP47" i="2" s="1"/>
  <c r="P47" i="2"/>
  <c r="BP46" i="2"/>
  <c r="BO46" i="2"/>
  <c r="BN46" i="2"/>
  <c r="BM46" i="2"/>
  <c r="Z46" i="2"/>
  <c r="Y46" i="2"/>
  <c r="P46" i="2"/>
  <c r="BO45" i="2"/>
  <c r="BM45" i="2"/>
  <c r="Z45" i="2"/>
  <c r="Y45" i="2"/>
  <c r="BN45" i="2" s="1"/>
  <c r="P45" i="2"/>
  <c r="BO44" i="2"/>
  <c r="BM44" i="2"/>
  <c r="Z44" i="2"/>
  <c r="Y44" i="2"/>
  <c r="P44" i="2"/>
  <c r="BO43" i="2"/>
  <c r="BM43" i="2"/>
  <c r="Z43" i="2"/>
  <c r="Y43" i="2"/>
  <c r="BN43" i="2" s="1"/>
  <c r="P43" i="2"/>
  <c r="BO42" i="2"/>
  <c r="BN42" i="2"/>
  <c r="BM42" i="2"/>
  <c r="Z42" i="2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N35" i="2"/>
  <c r="BM35" i="2"/>
  <c r="Z35" i="2"/>
  <c r="Y35" i="2"/>
  <c r="BP35" i="2" s="1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BP28" i="2" s="1"/>
  <c r="P28" i="2"/>
  <c r="X24" i="2"/>
  <c r="X335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37" i="2" l="1"/>
  <c r="Z340" i="2" s="1"/>
  <c r="BP41" i="2"/>
  <c r="BN41" i="2"/>
  <c r="X336" i="2"/>
  <c r="X337" i="2"/>
  <c r="BN29" i="2"/>
  <c r="Y30" i="2"/>
  <c r="BP61" i="2"/>
  <c r="Y62" i="2"/>
  <c r="X339" i="2"/>
  <c r="BP72" i="2"/>
  <c r="BN72" i="2"/>
  <c r="Y74" i="2"/>
  <c r="Y80" i="2"/>
  <c r="BP77" i="2"/>
  <c r="BN77" i="2"/>
  <c r="Z85" i="2"/>
  <c r="BN84" i="2"/>
  <c r="Z91" i="2"/>
  <c r="BN89" i="2"/>
  <c r="BP89" i="2"/>
  <c r="Y91" i="2"/>
  <c r="Z107" i="2"/>
  <c r="BN95" i="2"/>
  <c r="BP95" i="2"/>
  <c r="BP97" i="2"/>
  <c r="BP99" i="2"/>
  <c r="BN102" i="2"/>
  <c r="BP138" i="2"/>
  <c r="BP146" i="2"/>
  <c r="Y149" i="2"/>
  <c r="BP152" i="2"/>
  <c r="Y159" i="2"/>
  <c r="Y164" i="2"/>
  <c r="BP167" i="2"/>
  <c r="Z175" i="2"/>
  <c r="Y184" i="2"/>
  <c r="Y188" i="2"/>
  <c r="Y189" i="2"/>
  <c r="Y231" i="2"/>
  <c r="Y238" i="2"/>
  <c r="Z254" i="2"/>
  <c r="BP258" i="2"/>
  <c r="Y260" i="2"/>
  <c r="Y300" i="2"/>
  <c r="BP303" i="2"/>
  <c r="BP315" i="2"/>
  <c r="BN332" i="2"/>
  <c r="Y334" i="2"/>
  <c r="Z48" i="2"/>
  <c r="Y49" i="2"/>
  <c r="BP43" i="2"/>
  <c r="Y48" i="2"/>
  <c r="Z58" i="2"/>
  <c r="BP66" i="2"/>
  <c r="Y67" i="2"/>
  <c r="Y73" i="2"/>
  <c r="BP70" i="2"/>
  <c r="BP78" i="2"/>
  <c r="Y85" i="2"/>
  <c r="Y86" i="2"/>
  <c r="Z113" i="2"/>
  <c r="BP117" i="2"/>
  <c r="BN121" i="2"/>
  <c r="BN122" i="2"/>
  <c r="Y123" i="2"/>
  <c r="Y134" i="2"/>
  <c r="Y141" i="2"/>
  <c r="BN139" i="2"/>
  <c r="Y148" i="2"/>
  <c r="BN157" i="2"/>
  <c r="BP157" i="2"/>
  <c r="BN162" i="2"/>
  <c r="BP162" i="2"/>
  <c r="Y176" i="2"/>
  <c r="BN179" i="2"/>
  <c r="BN182" i="2"/>
  <c r="Z188" i="2"/>
  <c r="BN186" i="2"/>
  <c r="Y206" i="2"/>
  <c r="Y214" i="2"/>
  <c r="Y221" i="2"/>
  <c r="BN225" i="2"/>
  <c r="BP225" i="2"/>
  <c r="BP227" i="2"/>
  <c r="Z238" i="2"/>
  <c r="BN234" i="2"/>
  <c r="BN235" i="2"/>
  <c r="BN237" i="2"/>
  <c r="Y248" i="2"/>
  <c r="BN252" i="2"/>
  <c r="Y255" i="2"/>
  <c r="Z260" i="2"/>
  <c r="Z273" i="2"/>
  <c r="BN271" i="2"/>
  <c r="Y274" i="2"/>
  <c r="Y280" i="2"/>
  <c r="Y291" i="2"/>
  <c r="BN298" i="2"/>
  <c r="BP298" i="2"/>
  <c r="Z306" i="2"/>
  <c r="Y307" i="2"/>
  <c r="Z328" i="2"/>
  <c r="BN310" i="2"/>
  <c r="BN317" i="2"/>
  <c r="BN318" i="2"/>
  <c r="BN322" i="2"/>
  <c r="BN325" i="2"/>
  <c r="BN327" i="2"/>
  <c r="X338" i="2"/>
  <c r="BN57" i="2"/>
  <c r="BN106" i="2"/>
  <c r="BN131" i="2"/>
  <c r="BN194" i="2"/>
  <c r="BN199" i="2"/>
  <c r="Y207" i="2"/>
  <c r="Y249" i="2"/>
  <c r="BN320" i="2"/>
  <c r="BN323" i="2"/>
  <c r="BN326" i="2"/>
  <c r="Y63" i="2"/>
  <c r="BN112" i="2"/>
  <c r="Y124" i="2"/>
  <c r="BN137" i="2"/>
  <c r="Y140" i="2"/>
  <c r="BN211" i="2"/>
  <c r="BN253" i="2"/>
  <c r="Y273" i="2"/>
  <c r="BP332" i="2"/>
  <c r="Y68" i="2"/>
  <c r="BN98" i="2"/>
  <c r="BN118" i="2"/>
  <c r="BP131" i="2"/>
  <c r="BN180" i="2"/>
  <c r="Y183" i="2"/>
  <c r="BP199" i="2"/>
  <c r="BN217" i="2"/>
  <c r="Y220" i="2"/>
  <c r="BN228" i="2"/>
  <c r="BN259" i="2"/>
  <c r="BN289" i="2"/>
  <c r="BN294" i="2"/>
  <c r="BN299" i="2"/>
  <c r="BN304" i="2"/>
  <c r="BN309" i="2"/>
  <c r="BP137" i="2"/>
  <c r="BN44" i="2"/>
  <c r="BP211" i="2"/>
  <c r="BP253" i="2"/>
  <c r="F9" i="2"/>
  <c r="Y31" i="2"/>
  <c r="BP44" i="2"/>
  <c r="Y58" i="2"/>
  <c r="Y107" i="2"/>
  <c r="BN152" i="2"/>
  <c r="BN167" i="2"/>
  <c r="BP180" i="2"/>
  <c r="Y200" i="2"/>
  <c r="BP217" i="2"/>
  <c r="BP259" i="2"/>
  <c r="BP289" i="2"/>
  <c r="BP294" i="2"/>
  <c r="BP299" i="2"/>
  <c r="BP309" i="2"/>
  <c r="BN36" i="2"/>
  <c r="BN47" i="2"/>
  <c r="Y113" i="2"/>
  <c r="BP234" i="2"/>
  <c r="BN251" i="2"/>
  <c r="Y254" i="2"/>
  <c r="BP282" i="2"/>
  <c r="Y295" i="2"/>
  <c r="BN324" i="2"/>
  <c r="A10" i="2"/>
  <c r="Y59" i="2"/>
  <c r="BN70" i="2"/>
  <c r="BN132" i="2"/>
  <c r="BN195" i="2"/>
  <c r="H9" i="2"/>
  <c r="J9" i="2"/>
  <c r="BN28" i="2"/>
  <c r="BP42" i="2"/>
  <c r="Y79" i="2"/>
  <c r="BP90" i="2"/>
  <c r="Y114" i="2"/>
  <c r="BP126" i="2"/>
  <c r="Y153" i="2"/>
  <c r="Y168" i="2"/>
  <c r="BP237" i="2"/>
  <c r="BN119" i="2"/>
  <c r="BN144" i="2"/>
  <c r="BN181" i="2"/>
  <c r="BN218" i="2"/>
  <c r="BN229" i="2"/>
  <c r="Y261" i="2"/>
  <c r="BN278" i="2"/>
  <c r="BN305" i="2"/>
  <c r="BN313" i="2"/>
  <c r="Y328" i="2"/>
  <c r="BP34" i="2"/>
  <c r="BP45" i="2"/>
  <c r="BN56" i="2"/>
  <c r="BN105" i="2"/>
  <c r="Y133" i="2"/>
  <c r="BP144" i="2"/>
  <c r="BN193" i="2"/>
  <c r="Y196" i="2"/>
  <c r="BN205" i="2"/>
  <c r="BN247" i="2"/>
  <c r="BP278" i="2"/>
  <c r="BN316" i="2"/>
  <c r="BN61" i="2"/>
  <c r="BN111" i="2"/>
  <c r="BN34" i="2"/>
  <c r="Y37" i="2"/>
  <c r="Y127" i="2"/>
  <c r="BP193" i="2"/>
  <c r="BN303" i="2"/>
  <c r="Y335" i="2" l="1"/>
  <c r="Y336" i="2"/>
  <c r="Y337" i="2"/>
  <c r="Y339" i="2"/>
  <c r="Y338" i="2" l="1"/>
  <c r="C348" i="2" l="1"/>
  <c r="B348" i="2"/>
  <c r="A348" i="2"/>
</calcChain>
</file>

<file path=xl/sharedStrings.xml><?xml version="1.0" encoding="utf-8"?>
<sst xmlns="http://schemas.openxmlformats.org/spreadsheetml/2006/main" count="2258" uniqueCount="531">
  <si>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</si>
  <si>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</si>
  <si>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</si>
  <si>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</si>
  <si>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</si>
  <si>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</si>
  <si>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</si>
  <si>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</si>
  <si>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</si>
  <si>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</si>
  <si>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</si>
  <si>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</si>
  <si>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</si>
  <si>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</si>
  <si>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</si>
  <si>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</si>
  <si>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</si>
  <si>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</si>
  <si>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</si>
  <si>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</si>
  <si>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</si>
  <si>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</si>
  <si>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</si>
  <si>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</si>
  <si>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</si>
  <si>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</si>
  <si>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</si>
  <si>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</si>
  <si>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</si>
  <si>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</si>
  <si>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</si>
  <si>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</si>
  <si>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</si>
  <si>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</si>
  <si>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</si>
  <si>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</si>
  <si>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</si>
  <si>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</si>
  <si>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</si>
  <si>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</si>
  <si>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</si>
  <si>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</si>
  <si>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</si>
  <si>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</si>
  <si>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</si>
  <si>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</si>
  <si>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</si>
  <si>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</si>
  <si>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</si>
  <si>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</si>
  <si>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</si>
  <si>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</si>
  <si>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</si>
  <si>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</si>
  <si>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</si>
  <si>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</si>
  <si>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</si>
  <si>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</si>
  <si>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</si>
  <si>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</si>
  <si>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</si>
  <si>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</si>
  <si>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</si>
  <si>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</si>
  <si>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</si>
  <si>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</si>
  <si>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</si>
  <si>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</si>
  <si>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</si>
  <si>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</si>
  <si>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</si>
  <si>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06.06.2025</t>
  </si>
  <si>
    <t>04.06.2025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</si>
  <si>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</si>
  <si>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</si>
  <si>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</si>
  <si>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</si>
  <si>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</si>
  <si>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</si>
  <si>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</si>
  <si>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</si>
  <si>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</si>
  <si>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</si>
  <si>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</si>
  <si>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</si>
  <si>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</si>
  <si>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</si>
  <si>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</si>
  <si>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</si>
  <si>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</si>
  <si>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</si>
  <si>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</si>
  <si>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</si>
  <si>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</si>
  <si>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</si>
  <si>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</si>
  <si>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</si>
  <si>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</si>
  <si>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</si>
  <si>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</si>
  <si>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</si>
  <si>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</si>
  <si>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</si>
  <si>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</si>
  <si>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</si>
  <si>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</si>
  <si>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</si>
  <si>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</si>
  <si>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</si>
  <si>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</si>
  <si>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</si>
  <si>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</si>
  <si>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</si>
  <si>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</si>
  <si>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</si>
  <si>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</si>
  <si>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</si>
  <si>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</si>
  <si>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</si>
  <si>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</si>
  <si>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</si>
  <si>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</si>
  <si>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</si>
  <si>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</si>
  <si>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</si>
  <si>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</si>
  <si>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</si>
  <si>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</si>
  <si>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</si>
  <si>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</si>
  <si>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</si>
  <si>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</si>
  <si>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</si>
  <si>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</si>
  <si>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</si>
  <si>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</si>
  <si>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</si>
  <si>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</si>
  <si>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</si>
  <si>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</si>
  <si>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</si>
  <si>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</si>
  <si>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</si>
  <si>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</si>
  <si>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</si>
  <si>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</si>
  <si>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</si>
  <si>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</si>
  <si>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</si>
  <si>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</si>
  <si>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</si>
  <si>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</si>
  <si>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</si>
  <si>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</si>
  <si>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</si>
  <si>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</si>
  <si>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</si>
  <si>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</si>
  <si>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</si>
  <si>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</si>
  <si>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</si>
  <si>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</si>
  <si>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</si>
  <si>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</si>
  <si>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</si>
  <si>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</si>
  <si>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</si>
  <si>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</si>
  <si>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</si>
  <si>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</si>
  <si>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</si>
  <si>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</si>
  <si>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</si>
  <si>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</si>
  <si>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</si>
  <si>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</si>
  <si>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</si>
  <si>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</si>
  <si>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</si>
  <si>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</si>
  <si>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SU003611</t>
  </si>
  <si>
    <t>P004604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</si>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</sst>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6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5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5" t="s">
        <v>26</v>
      </c>
      <c r="E1" s="355"/>
      <c r="F1" s="355"/>
      <c r="G1" s="14" t="s">
        <v>70</v>
      </c>
      <c r="H1" s="355" t="s">
        <v>47</v>
      </c>
      <c r="I1" s="355"/>
      <c r="J1" s="355"/>
      <c r="K1" s="355"/>
      <c r="L1" s="355"/>
      <c r="M1" s="355"/>
      <c r="N1" s="355"/>
      <c r="O1" s="355"/>
      <c r="P1" s="355"/>
      <c r="Q1" s="355"/>
      <c r="R1" s="356" t="s">
        <v>71</v>
      </c>
      <c r="S1" s="357"/>
      <c r="T1" s="35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8"/>
      <c r="R2" s="358"/>
      <c r="S2" s="358"/>
      <c r="T2" s="358"/>
      <c r="U2" s="358"/>
      <c r="V2" s="358"/>
      <c r="W2" s="35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8"/>
      <c r="Q3" s="358"/>
      <c r="R3" s="358"/>
      <c r="S3" s="358"/>
      <c r="T3" s="358"/>
      <c r="U3" s="358"/>
      <c r="V3" s="358"/>
      <c r="W3" s="35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/>
      <c r="I5" s="360"/>
      <c r="J5" s="360"/>
      <c r="K5" s="360"/>
      <c r="L5" s="360"/>
      <c r="M5" s="360"/>
      <c r="N5" s="75"/>
      <c r="P5" s="27" t="s">
        <v>4</v>
      </c>
      <c r="Q5" s="362">
        <v>45817</v>
      </c>
      <c r="R5" s="362"/>
      <c r="T5" s="363" t="s">
        <v>3</v>
      </c>
      <c r="U5" s="364"/>
      <c r="V5" s="365" t="s">
        <v>511</v>
      </c>
      <c r="W5" s="366"/>
      <c r="AB5" s="59"/>
      <c r="AC5" s="59"/>
      <c r="AD5" s="59"/>
      <c r="AE5" s="59"/>
    </row>
    <row r="6" spans="1:32" s="17" customFormat="1" ht="24" customHeight="1" x14ac:dyDescent="0.2">
      <c r="A6" s="359" t="s">
        <v>1</v>
      </c>
      <c r="B6" s="359"/>
      <c r="C6" s="359"/>
      <c r="D6" s="367" t="s">
        <v>512</v>
      </c>
      <c r="E6" s="367"/>
      <c r="F6" s="367"/>
      <c r="G6" s="367"/>
      <c r="H6" s="367"/>
      <c r="I6" s="367"/>
      <c r="J6" s="367"/>
      <c r="K6" s="367"/>
      <c r="L6" s="367"/>
      <c r="M6" s="367"/>
      <c r="N6" s="76"/>
      <c r="P6" s="27" t="s">
        <v>27</v>
      </c>
      <c r="Q6" s="368" t="str">
        <f>IF(Q5=0," ",CHOOSE(WEEKDAY(Q5,2),"Понедельник","Вторник","Среда","Четверг","Пятница","Суббота","Воскресенье"))</f>
        <v>Понедельник</v>
      </c>
      <c r="R6" s="368"/>
      <c r="T6" s="369" t="s">
        <v>5</v>
      </c>
      <c r="U6" s="370"/>
      <c r="V6" s="371" t="s">
        <v>73</v>
      </c>
      <c r="W6" s="37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79"/>
      <c r="N7" s="77"/>
      <c r="P7" s="29"/>
      <c r="Q7" s="48"/>
      <c r="R7" s="48"/>
      <c r="T7" s="369"/>
      <c r="U7" s="370"/>
      <c r="V7" s="373"/>
      <c r="W7" s="374"/>
      <c r="AB7" s="59"/>
      <c r="AC7" s="59"/>
      <c r="AD7" s="59"/>
      <c r="AE7" s="59"/>
    </row>
    <row r="8" spans="1:32" s="17" customFormat="1" ht="25.5" customHeight="1" x14ac:dyDescent="0.2">
      <c r="A8" s="380" t="s">
        <v>58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78"/>
      <c r="P8" s="27" t="s">
        <v>11</v>
      </c>
      <c r="Q8" s="382">
        <v>0.41666666666666669</v>
      </c>
      <c r="R8" s="382"/>
      <c r="T8" s="369"/>
      <c r="U8" s="370"/>
      <c r="V8" s="373"/>
      <c r="W8" s="374"/>
      <c r="AB8" s="59"/>
      <c r="AC8" s="59"/>
      <c r="AD8" s="59"/>
      <c r="AE8" s="59"/>
    </row>
    <row r="9" spans="1:32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46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73"/>
      <c r="P9" s="31" t="s">
        <v>15</v>
      </c>
      <c r="Q9" s="387"/>
      <c r="R9" s="387"/>
      <c r="T9" s="369"/>
      <c r="U9" s="370"/>
      <c r="V9" s="375"/>
      <c r="W9" s="37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8" t="str">
        <f>IFERROR(VLOOKUP($D$10,Proxy,2,FALSE),"")</f>
        <v/>
      </c>
      <c r="I10" s="388"/>
      <c r="J10" s="388"/>
      <c r="K10" s="388"/>
      <c r="L10" s="388"/>
      <c r="M10" s="388"/>
      <c r="N10" s="74"/>
      <c r="P10" s="31" t="s">
        <v>32</v>
      </c>
      <c r="Q10" s="389"/>
      <c r="R10" s="389"/>
      <c r="U10" s="29" t="s">
        <v>12</v>
      </c>
      <c r="V10" s="390" t="s">
        <v>74</v>
      </c>
      <c r="W10" s="39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92"/>
      <c r="R11" s="392"/>
      <c r="U11" s="29" t="s">
        <v>28</v>
      </c>
      <c r="V11" s="393" t="s">
        <v>55</v>
      </c>
      <c r="W11" s="39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4" t="s">
        <v>75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79"/>
      <c r="P12" s="27" t="s">
        <v>30</v>
      </c>
      <c r="Q12" s="382"/>
      <c r="R12" s="382"/>
      <c r="S12" s="28"/>
      <c r="T12"/>
      <c r="U12" s="29" t="s">
        <v>46</v>
      </c>
      <c r="V12" s="395"/>
      <c r="W12" s="395"/>
      <c r="X12"/>
      <c r="AB12" s="59"/>
      <c r="AC12" s="59"/>
      <c r="AD12" s="59"/>
      <c r="AE12" s="59"/>
    </row>
    <row r="13" spans="1:32" s="17" customFormat="1" ht="23.25" customHeight="1" x14ac:dyDescent="0.2">
      <c r="A13" s="394" t="s">
        <v>76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79"/>
      <c r="O13" s="31"/>
      <c r="P13" s="31" t="s">
        <v>31</v>
      </c>
      <c r="Q13" s="393"/>
      <c r="R13" s="39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4" t="s">
        <v>77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6" t="s">
        <v>78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80"/>
      <c r="O15"/>
      <c r="P15" s="397" t="s">
        <v>61</v>
      </c>
      <c r="Q15" s="397"/>
      <c r="R15" s="397"/>
      <c r="S15" s="397"/>
      <c r="T15" s="39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8"/>
      <c r="Q16" s="398"/>
      <c r="R16" s="398"/>
      <c r="S16" s="398"/>
      <c r="T16" s="39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1" t="s">
        <v>59</v>
      </c>
      <c r="B17" s="401" t="s">
        <v>49</v>
      </c>
      <c r="C17" s="403" t="s">
        <v>48</v>
      </c>
      <c r="D17" s="405" t="s">
        <v>50</v>
      </c>
      <c r="E17" s="406"/>
      <c r="F17" s="401" t="s">
        <v>21</v>
      </c>
      <c r="G17" s="401" t="s">
        <v>24</v>
      </c>
      <c r="H17" s="401" t="s">
        <v>22</v>
      </c>
      <c r="I17" s="401" t="s">
        <v>23</v>
      </c>
      <c r="J17" s="401" t="s">
        <v>16</v>
      </c>
      <c r="K17" s="401" t="s">
        <v>69</v>
      </c>
      <c r="L17" s="401" t="s">
        <v>67</v>
      </c>
      <c r="M17" s="401" t="s">
        <v>2</v>
      </c>
      <c r="N17" s="401" t="s">
        <v>66</v>
      </c>
      <c r="O17" s="401" t="s">
        <v>25</v>
      </c>
      <c r="P17" s="405" t="s">
        <v>17</v>
      </c>
      <c r="Q17" s="409"/>
      <c r="R17" s="409"/>
      <c r="S17" s="409"/>
      <c r="T17" s="406"/>
      <c r="U17" s="399" t="s">
        <v>56</v>
      </c>
      <c r="V17" s="400"/>
      <c r="W17" s="401" t="s">
        <v>6</v>
      </c>
      <c r="X17" s="401" t="s">
        <v>41</v>
      </c>
      <c r="Y17" s="411" t="s">
        <v>54</v>
      </c>
      <c r="Z17" s="413" t="s">
        <v>18</v>
      </c>
      <c r="AA17" s="415" t="s">
        <v>60</v>
      </c>
      <c r="AB17" s="415" t="s">
        <v>19</v>
      </c>
      <c r="AC17" s="415" t="s">
        <v>68</v>
      </c>
      <c r="AD17" s="417" t="s">
        <v>57</v>
      </c>
      <c r="AE17" s="418"/>
      <c r="AF17" s="419"/>
      <c r="AG17" s="85"/>
      <c r="BD17" s="84" t="s">
        <v>64</v>
      </c>
    </row>
    <row r="18" spans="1:68" ht="14.25" customHeight="1" x14ac:dyDescent="0.2">
      <c r="A18" s="402"/>
      <c r="B18" s="402"/>
      <c r="C18" s="404"/>
      <c r="D18" s="407"/>
      <c r="E18" s="408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7"/>
      <c r="Q18" s="410"/>
      <c r="R18" s="410"/>
      <c r="S18" s="410"/>
      <c r="T18" s="408"/>
      <c r="U18" s="86" t="s">
        <v>44</v>
      </c>
      <c r="V18" s="86" t="s">
        <v>43</v>
      </c>
      <c r="W18" s="402"/>
      <c r="X18" s="402"/>
      <c r="Y18" s="412"/>
      <c r="Z18" s="414"/>
      <c r="AA18" s="416"/>
      <c r="AB18" s="416"/>
      <c r="AC18" s="416"/>
      <c r="AD18" s="420"/>
      <c r="AE18" s="421"/>
      <c r="AF18" s="422"/>
      <c r="AG18" s="85"/>
      <c r="BD18" s="84"/>
    </row>
    <row r="19" spans="1:68" ht="27.75" customHeight="1" x14ac:dyDescent="0.2">
      <c r="A19" s="423" t="s">
        <v>79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54"/>
      <c r="AB19" s="54"/>
      <c r="AC19" s="54"/>
    </row>
    <row r="20" spans="1:68" ht="16.5" customHeight="1" x14ac:dyDescent="0.25">
      <c r="A20" s="424" t="s">
        <v>79</v>
      </c>
      <c r="B20" s="424"/>
      <c r="C20" s="424"/>
      <c r="D20" s="424"/>
      <c r="E20" s="424"/>
      <c r="F20" s="424"/>
      <c r="G20" s="424"/>
      <c r="H20" s="424"/>
      <c r="I20" s="424"/>
      <c r="J20" s="424"/>
      <c r="K20" s="424"/>
      <c r="L20" s="424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  <c r="AA20" s="65"/>
      <c r="AB20" s="65"/>
      <c r="AC20" s="82"/>
    </row>
    <row r="21" spans="1:68" ht="14.25" customHeight="1" x14ac:dyDescent="0.25">
      <c r="A21" s="425" t="s">
        <v>80</v>
      </c>
      <c r="B21" s="425"/>
      <c r="C21" s="425"/>
      <c r="D21" s="425"/>
      <c r="E21" s="425"/>
      <c r="F21" s="425"/>
      <c r="G21" s="425"/>
      <c r="H21" s="425"/>
      <c r="I21" s="425"/>
      <c r="J21" s="425"/>
      <c r="K21" s="425"/>
      <c r="L21" s="425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6">
        <v>4607111035752</v>
      </c>
      <c r="E22" s="42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8"/>
      <c r="R22" s="428"/>
      <c r="S22" s="428"/>
      <c r="T22" s="42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3"/>
      <c r="B23" s="433"/>
      <c r="C23" s="433"/>
      <c r="D23" s="433"/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4"/>
      <c r="P23" s="430" t="s">
        <v>40</v>
      </c>
      <c r="Q23" s="431"/>
      <c r="R23" s="431"/>
      <c r="S23" s="431"/>
      <c r="T23" s="431"/>
      <c r="U23" s="431"/>
      <c r="V23" s="43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3"/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4"/>
      <c r="P24" s="430" t="s">
        <v>40</v>
      </c>
      <c r="Q24" s="431"/>
      <c r="R24" s="431"/>
      <c r="S24" s="431"/>
      <c r="T24" s="431"/>
      <c r="U24" s="431"/>
      <c r="V24" s="43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3" t="s">
        <v>45</v>
      </c>
      <c r="B25" s="423"/>
      <c r="C25" s="423"/>
      <c r="D25" s="423"/>
      <c r="E25" s="423"/>
      <c r="F25" s="423"/>
      <c r="G25" s="423"/>
      <c r="H25" s="423"/>
      <c r="I25" s="423"/>
      <c r="J25" s="423"/>
      <c r="K25" s="423"/>
      <c r="L25" s="423"/>
      <c r="M25" s="423"/>
      <c r="N25" s="423"/>
      <c r="O25" s="423"/>
      <c r="P25" s="423"/>
      <c r="Q25" s="423"/>
      <c r="R25" s="423"/>
      <c r="S25" s="423"/>
      <c r="T25" s="423"/>
      <c r="U25" s="423"/>
      <c r="V25" s="423"/>
      <c r="W25" s="423"/>
      <c r="X25" s="423"/>
      <c r="Y25" s="423"/>
      <c r="Z25" s="423"/>
      <c r="AA25" s="54"/>
      <c r="AB25" s="54"/>
      <c r="AC25" s="54"/>
    </row>
    <row r="26" spans="1:68" ht="16.5" customHeight="1" x14ac:dyDescent="0.25">
      <c r="A26" s="424" t="s">
        <v>88</v>
      </c>
      <c r="B26" s="424"/>
      <c r="C26" s="424"/>
      <c r="D26" s="424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  <c r="AA26" s="65"/>
      <c r="AB26" s="65"/>
      <c r="AC26" s="82"/>
    </row>
    <row r="27" spans="1:68" ht="14.25" customHeight="1" x14ac:dyDescent="0.25">
      <c r="A27" s="425" t="s">
        <v>89</v>
      </c>
      <c r="B27" s="425"/>
      <c r="C27" s="425"/>
      <c r="D27" s="425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26">
        <v>4607111036537</v>
      </c>
      <c r="E28" s="42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3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28"/>
      <c r="R28" s="428"/>
      <c r="S28" s="428"/>
      <c r="T28" s="42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26">
        <v>4607111036605</v>
      </c>
      <c r="E29" s="42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3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28"/>
      <c r="R29" s="428"/>
      <c r="S29" s="428"/>
      <c r="T29" s="42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33"/>
      <c r="B30" s="433"/>
      <c r="C30" s="433"/>
      <c r="D30" s="433"/>
      <c r="E30" s="433"/>
      <c r="F30" s="433"/>
      <c r="G30" s="433"/>
      <c r="H30" s="433"/>
      <c r="I30" s="433"/>
      <c r="J30" s="433"/>
      <c r="K30" s="433"/>
      <c r="L30" s="433"/>
      <c r="M30" s="433"/>
      <c r="N30" s="433"/>
      <c r="O30" s="434"/>
      <c r="P30" s="430" t="s">
        <v>40</v>
      </c>
      <c r="Q30" s="431"/>
      <c r="R30" s="431"/>
      <c r="S30" s="431"/>
      <c r="T30" s="431"/>
      <c r="U30" s="431"/>
      <c r="V30" s="43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33"/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4"/>
      <c r="P31" s="430" t="s">
        <v>40</v>
      </c>
      <c r="Q31" s="431"/>
      <c r="R31" s="431"/>
      <c r="S31" s="431"/>
      <c r="T31" s="431"/>
      <c r="U31" s="431"/>
      <c r="V31" s="43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24" t="s">
        <v>97</v>
      </c>
      <c r="B32" s="424"/>
      <c r="C32" s="424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  <c r="AA32" s="65"/>
      <c r="AB32" s="65"/>
      <c r="AC32" s="82"/>
    </row>
    <row r="33" spans="1:68" ht="14.25" customHeight="1" x14ac:dyDescent="0.25">
      <c r="A33" s="425" t="s">
        <v>80</v>
      </c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26">
        <v>4620207490075</v>
      </c>
      <c r="E34" s="42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3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28"/>
      <c r="R34" s="428"/>
      <c r="S34" s="428"/>
      <c r="T34" s="42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26">
        <v>4620207490174</v>
      </c>
      <c r="E35" s="42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3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28"/>
      <c r="R35" s="428"/>
      <c r="S35" s="428"/>
      <c r="T35" s="42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26">
        <v>4620207490044</v>
      </c>
      <c r="E36" s="42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28"/>
      <c r="R36" s="428"/>
      <c r="S36" s="428"/>
      <c r="T36" s="42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33"/>
      <c r="B37" s="433"/>
      <c r="C37" s="433"/>
      <c r="D37" s="433"/>
      <c r="E37" s="433"/>
      <c r="F37" s="433"/>
      <c r="G37" s="433"/>
      <c r="H37" s="433"/>
      <c r="I37" s="433"/>
      <c r="J37" s="433"/>
      <c r="K37" s="433"/>
      <c r="L37" s="433"/>
      <c r="M37" s="433"/>
      <c r="N37" s="433"/>
      <c r="O37" s="434"/>
      <c r="P37" s="430" t="s">
        <v>40</v>
      </c>
      <c r="Q37" s="431"/>
      <c r="R37" s="431"/>
      <c r="S37" s="431"/>
      <c r="T37" s="431"/>
      <c r="U37" s="431"/>
      <c r="V37" s="43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33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4"/>
      <c r="P38" s="430" t="s">
        <v>40</v>
      </c>
      <c r="Q38" s="431"/>
      <c r="R38" s="431"/>
      <c r="S38" s="431"/>
      <c r="T38" s="431"/>
      <c r="U38" s="431"/>
      <c r="V38" s="43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24" t="s">
        <v>107</v>
      </c>
      <c r="B39" s="424"/>
      <c r="C39" s="424"/>
      <c r="D39" s="424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  <c r="AA39" s="65"/>
      <c r="AB39" s="65"/>
      <c r="AC39" s="82"/>
    </row>
    <row r="40" spans="1:68" ht="14.25" customHeight="1" x14ac:dyDescent="0.25">
      <c r="A40" s="425" t="s">
        <v>80</v>
      </c>
      <c r="B40" s="425"/>
      <c r="C40" s="425"/>
      <c r="D40" s="425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26">
        <v>4607111038999</v>
      </c>
      <c r="E41" s="426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4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28"/>
      <c r="R41" s="428"/>
      <c r="S41" s="428"/>
      <c r="T41" s="429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26">
        <v>4607111037183</v>
      </c>
      <c r="E42" s="426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4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28"/>
      <c r="R42" s="428"/>
      <c r="S42" s="428"/>
      <c r="T42" s="429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26">
        <v>4607111039385</v>
      </c>
      <c r="E43" s="426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4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28"/>
      <c r="R43" s="428"/>
      <c r="S43" s="428"/>
      <c r="T43" s="42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26">
        <v>4607111038982</v>
      </c>
      <c r="E44" s="426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28"/>
      <c r="R44" s="428"/>
      <c r="S44" s="428"/>
      <c r="T44" s="42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26">
        <v>4607111039354</v>
      </c>
      <c r="E45" s="426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4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28"/>
      <c r="R45" s="428"/>
      <c r="S45" s="428"/>
      <c r="T45" s="42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26">
        <v>4607111036889</v>
      </c>
      <c r="E46" s="426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28"/>
      <c r="R46" s="428"/>
      <c r="S46" s="428"/>
      <c r="T46" s="42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26">
        <v>4607111039330</v>
      </c>
      <c r="E47" s="426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28"/>
      <c r="R47" s="428"/>
      <c r="S47" s="428"/>
      <c r="T47" s="42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33"/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34"/>
      <c r="P48" s="430" t="s">
        <v>40</v>
      </c>
      <c r="Q48" s="431"/>
      <c r="R48" s="431"/>
      <c r="S48" s="431"/>
      <c r="T48" s="431"/>
      <c r="U48" s="431"/>
      <c r="V48" s="432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33"/>
      <c r="B49" s="433"/>
      <c r="C49" s="433"/>
      <c r="D49" s="433"/>
      <c r="E49" s="433"/>
      <c r="F49" s="433"/>
      <c r="G49" s="433"/>
      <c r="H49" s="433"/>
      <c r="I49" s="433"/>
      <c r="J49" s="433"/>
      <c r="K49" s="433"/>
      <c r="L49" s="433"/>
      <c r="M49" s="433"/>
      <c r="N49" s="433"/>
      <c r="O49" s="434"/>
      <c r="P49" s="430" t="s">
        <v>40</v>
      </c>
      <c r="Q49" s="431"/>
      <c r="R49" s="431"/>
      <c r="S49" s="431"/>
      <c r="T49" s="431"/>
      <c r="U49" s="431"/>
      <c r="V49" s="432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24" t="s">
        <v>124</v>
      </c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  <c r="AA50" s="65"/>
      <c r="AB50" s="65"/>
      <c r="AC50" s="82"/>
    </row>
    <row r="51" spans="1:68" ht="14.25" customHeight="1" x14ac:dyDescent="0.25">
      <c r="A51" s="425" t="s">
        <v>80</v>
      </c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26">
        <v>4620207490822</v>
      </c>
      <c r="E52" s="426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28"/>
      <c r="R52" s="428"/>
      <c r="S52" s="428"/>
      <c r="T52" s="429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33"/>
      <c r="B53" s="433"/>
      <c r="C53" s="433"/>
      <c r="D53" s="433"/>
      <c r="E53" s="433"/>
      <c r="F53" s="433"/>
      <c r="G53" s="433"/>
      <c r="H53" s="433"/>
      <c r="I53" s="433"/>
      <c r="J53" s="433"/>
      <c r="K53" s="433"/>
      <c r="L53" s="433"/>
      <c r="M53" s="433"/>
      <c r="N53" s="433"/>
      <c r="O53" s="434"/>
      <c r="P53" s="430" t="s">
        <v>40</v>
      </c>
      <c r="Q53" s="431"/>
      <c r="R53" s="431"/>
      <c r="S53" s="431"/>
      <c r="T53" s="431"/>
      <c r="U53" s="431"/>
      <c r="V53" s="432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33"/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4"/>
      <c r="P54" s="430" t="s">
        <v>40</v>
      </c>
      <c r="Q54" s="431"/>
      <c r="R54" s="431"/>
      <c r="S54" s="431"/>
      <c r="T54" s="431"/>
      <c r="U54" s="431"/>
      <c r="V54" s="432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25" t="s">
        <v>128</v>
      </c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4301100087</v>
      </c>
      <c r="D56" s="426">
        <v>4607111039743</v>
      </c>
      <c r="E56" s="426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28"/>
      <c r="R56" s="428"/>
      <c r="S56" s="428"/>
      <c r="T56" s="42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132</v>
      </c>
      <c r="B57" s="63" t="s">
        <v>133</v>
      </c>
      <c r="C57" s="36">
        <v>4301100088</v>
      </c>
      <c r="D57" s="426">
        <v>4607111037077</v>
      </c>
      <c r="E57" s="426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4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428"/>
      <c r="R57" s="428"/>
      <c r="S57" s="428"/>
      <c r="T57" s="42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131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33"/>
      <c r="B58" s="433"/>
      <c r="C58" s="433"/>
      <c r="D58" s="433"/>
      <c r="E58" s="433"/>
      <c r="F58" s="433"/>
      <c r="G58" s="433"/>
      <c r="H58" s="433"/>
      <c r="I58" s="433"/>
      <c r="J58" s="433"/>
      <c r="K58" s="433"/>
      <c r="L58" s="433"/>
      <c r="M58" s="433"/>
      <c r="N58" s="433"/>
      <c r="O58" s="434"/>
      <c r="P58" s="430" t="s">
        <v>40</v>
      </c>
      <c r="Q58" s="431"/>
      <c r="R58" s="431"/>
      <c r="S58" s="431"/>
      <c r="T58" s="431"/>
      <c r="U58" s="431"/>
      <c r="V58" s="432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33"/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4"/>
      <c r="P59" s="430" t="s">
        <v>40</v>
      </c>
      <c r="Q59" s="431"/>
      <c r="R59" s="431"/>
      <c r="S59" s="431"/>
      <c r="T59" s="431"/>
      <c r="U59" s="431"/>
      <c r="V59" s="432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25" t="s">
        <v>89</v>
      </c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4301132194</v>
      </c>
      <c r="D61" s="426">
        <v>4607111039712</v>
      </c>
      <c r="E61" s="426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28"/>
      <c r="R61" s="428"/>
      <c r="S61" s="428"/>
      <c r="T61" s="42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136</v>
      </c>
      <c r="AG61" s="81"/>
      <c r="AJ61" s="87" t="s">
        <v>87</v>
      </c>
      <c r="AK61" s="87">
        <v>1</v>
      </c>
      <c r="BB61" s="122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33"/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4"/>
      <c r="P62" s="430" t="s">
        <v>40</v>
      </c>
      <c r="Q62" s="431"/>
      <c r="R62" s="431"/>
      <c r="S62" s="431"/>
      <c r="T62" s="431"/>
      <c r="U62" s="431"/>
      <c r="V62" s="432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33"/>
      <c r="B63" s="433"/>
      <c r="C63" s="433"/>
      <c r="D63" s="433"/>
      <c r="E63" s="433"/>
      <c r="F63" s="433"/>
      <c r="G63" s="433"/>
      <c r="H63" s="433"/>
      <c r="I63" s="433"/>
      <c r="J63" s="433"/>
      <c r="K63" s="433"/>
      <c r="L63" s="433"/>
      <c r="M63" s="433"/>
      <c r="N63" s="433"/>
      <c r="O63" s="434"/>
      <c r="P63" s="430" t="s">
        <v>40</v>
      </c>
      <c r="Q63" s="431"/>
      <c r="R63" s="431"/>
      <c r="S63" s="431"/>
      <c r="T63" s="431"/>
      <c r="U63" s="431"/>
      <c r="V63" s="432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25" t="s">
        <v>137</v>
      </c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  <c r="AA64" s="66"/>
      <c r="AB64" s="66"/>
      <c r="AC64" s="83"/>
    </row>
    <row r="65" spans="1:68" ht="16.5" customHeight="1" x14ac:dyDescent="0.25">
      <c r="A65" s="63" t="s">
        <v>138</v>
      </c>
      <c r="B65" s="63" t="s">
        <v>139</v>
      </c>
      <c r="C65" s="36">
        <v>4301136018</v>
      </c>
      <c r="D65" s="426">
        <v>4607111037008</v>
      </c>
      <c r="E65" s="426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5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28"/>
      <c r="R65" s="428"/>
      <c r="S65" s="428"/>
      <c r="T65" s="42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140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141</v>
      </c>
      <c r="B66" s="63" t="s">
        <v>142</v>
      </c>
      <c r="C66" s="36">
        <v>4301136015</v>
      </c>
      <c r="D66" s="426">
        <v>4607111037398</v>
      </c>
      <c r="E66" s="426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28"/>
      <c r="R66" s="428"/>
      <c r="S66" s="428"/>
      <c r="T66" s="42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140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33"/>
      <c r="B67" s="433"/>
      <c r="C67" s="433"/>
      <c r="D67" s="433"/>
      <c r="E67" s="433"/>
      <c r="F67" s="433"/>
      <c r="G67" s="433"/>
      <c r="H67" s="433"/>
      <c r="I67" s="433"/>
      <c r="J67" s="433"/>
      <c r="K67" s="433"/>
      <c r="L67" s="433"/>
      <c r="M67" s="433"/>
      <c r="N67" s="433"/>
      <c r="O67" s="434"/>
      <c r="P67" s="430" t="s">
        <v>40</v>
      </c>
      <c r="Q67" s="431"/>
      <c r="R67" s="431"/>
      <c r="S67" s="431"/>
      <c r="T67" s="431"/>
      <c r="U67" s="431"/>
      <c r="V67" s="432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33"/>
      <c r="B68" s="433"/>
      <c r="C68" s="433"/>
      <c r="D68" s="433"/>
      <c r="E68" s="433"/>
      <c r="F68" s="433"/>
      <c r="G68" s="433"/>
      <c r="H68" s="433"/>
      <c r="I68" s="433"/>
      <c r="J68" s="433"/>
      <c r="K68" s="433"/>
      <c r="L68" s="433"/>
      <c r="M68" s="433"/>
      <c r="N68" s="433"/>
      <c r="O68" s="434"/>
      <c r="P68" s="430" t="s">
        <v>40</v>
      </c>
      <c r="Q68" s="431"/>
      <c r="R68" s="431"/>
      <c r="S68" s="431"/>
      <c r="T68" s="431"/>
      <c r="U68" s="431"/>
      <c r="V68" s="432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25" t="s">
        <v>143</v>
      </c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  <c r="AA69" s="66"/>
      <c r="AB69" s="66"/>
      <c r="AC69" s="83"/>
    </row>
    <row r="70" spans="1:68" ht="16.5" customHeight="1" x14ac:dyDescent="0.25">
      <c r="A70" s="63" t="s">
        <v>144</v>
      </c>
      <c r="B70" s="63" t="s">
        <v>145</v>
      </c>
      <c r="C70" s="36">
        <v>4301135664</v>
      </c>
      <c r="D70" s="426">
        <v>4607111039705</v>
      </c>
      <c r="E70" s="426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5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28"/>
      <c r="R70" s="428"/>
      <c r="S70" s="428"/>
      <c r="T70" s="42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140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146</v>
      </c>
      <c r="B71" s="63" t="s">
        <v>147</v>
      </c>
      <c r="C71" s="36">
        <v>4301135665</v>
      </c>
      <c r="D71" s="426">
        <v>4607111039729</v>
      </c>
      <c r="E71" s="426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28"/>
      <c r="R71" s="428"/>
      <c r="S71" s="428"/>
      <c r="T71" s="42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149</v>
      </c>
      <c r="B72" s="63" t="s">
        <v>150</v>
      </c>
      <c r="C72" s="36">
        <v>4301135702</v>
      </c>
      <c r="D72" s="426">
        <v>4620207490228</v>
      </c>
      <c r="E72" s="426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5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28"/>
      <c r="R72" s="428"/>
      <c r="S72" s="428"/>
      <c r="T72" s="429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33"/>
      <c r="B73" s="433"/>
      <c r="C73" s="433"/>
      <c r="D73" s="433"/>
      <c r="E73" s="433"/>
      <c r="F73" s="433"/>
      <c r="G73" s="433"/>
      <c r="H73" s="433"/>
      <c r="I73" s="433"/>
      <c r="J73" s="433"/>
      <c r="K73" s="433"/>
      <c r="L73" s="433"/>
      <c r="M73" s="433"/>
      <c r="N73" s="433"/>
      <c r="O73" s="434"/>
      <c r="P73" s="430" t="s">
        <v>40</v>
      </c>
      <c r="Q73" s="431"/>
      <c r="R73" s="431"/>
      <c r="S73" s="431"/>
      <c r="T73" s="431"/>
      <c r="U73" s="431"/>
      <c r="V73" s="432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33"/>
      <c r="B74" s="433"/>
      <c r="C74" s="433"/>
      <c r="D74" s="433"/>
      <c r="E74" s="433"/>
      <c r="F74" s="433"/>
      <c r="G74" s="433"/>
      <c r="H74" s="433"/>
      <c r="I74" s="433"/>
      <c r="J74" s="433"/>
      <c r="K74" s="433"/>
      <c r="L74" s="433"/>
      <c r="M74" s="433"/>
      <c r="N74" s="433"/>
      <c r="O74" s="434"/>
      <c r="P74" s="430" t="s">
        <v>40</v>
      </c>
      <c r="Q74" s="431"/>
      <c r="R74" s="431"/>
      <c r="S74" s="431"/>
      <c r="T74" s="431"/>
      <c r="U74" s="431"/>
      <c r="V74" s="432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24" t="s">
        <v>151</v>
      </c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  <c r="AA75" s="65"/>
      <c r="AB75" s="65"/>
      <c r="AC75" s="82"/>
    </row>
    <row r="76" spans="1:68" ht="14.25" customHeight="1" x14ac:dyDescent="0.25">
      <c r="A76" s="425" t="s">
        <v>80</v>
      </c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  <c r="AA76" s="66"/>
      <c r="AB76" s="66"/>
      <c r="AC76" s="83"/>
    </row>
    <row r="77" spans="1:68" ht="27" customHeight="1" x14ac:dyDescent="0.25">
      <c r="A77" s="63" t="s">
        <v>152</v>
      </c>
      <c r="B77" s="63" t="s">
        <v>153</v>
      </c>
      <c r="C77" s="36">
        <v>4301070977</v>
      </c>
      <c r="D77" s="426">
        <v>4607111037411</v>
      </c>
      <c r="E77" s="426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155</v>
      </c>
      <c r="L77" s="37" t="s">
        <v>86</v>
      </c>
      <c r="M77" s="38" t="s">
        <v>84</v>
      </c>
      <c r="N77" s="38"/>
      <c r="O77" s="37">
        <v>180</v>
      </c>
      <c r="P77" s="4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28"/>
      <c r="R77" s="428"/>
      <c r="S77" s="428"/>
      <c r="T77" s="42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154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156</v>
      </c>
      <c r="B78" s="63" t="s">
        <v>157</v>
      </c>
      <c r="C78" s="36">
        <v>4301070981</v>
      </c>
      <c r="D78" s="426">
        <v>4607111036728</v>
      </c>
      <c r="E78" s="426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85</v>
      </c>
      <c r="L78" s="37" t="s">
        <v>86</v>
      </c>
      <c r="M78" s="38" t="s">
        <v>84</v>
      </c>
      <c r="N78" s="38"/>
      <c r="O78" s="37">
        <v>180</v>
      </c>
      <c r="P78" s="4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28"/>
      <c r="R78" s="428"/>
      <c r="S78" s="428"/>
      <c r="T78" s="429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154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33"/>
      <c r="B79" s="433"/>
      <c r="C79" s="433"/>
      <c r="D79" s="433"/>
      <c r="E79" s="433"/>
      <c r="F79" s="433"/>
      <c r="G79" s="433"/>
      <c r="H79" s="433"/>
      <c r="I79" s="433"/>
      <c r="J79" s="433"/>
      <c r="K79" s="433"/>
      <c r="L79" s="433"/>
      <c r="M79" s="433"/>
      <c r="N79" s="433"/>
      <c r="O79" s="434"/>
      <c r="P79" s="430" t="s">
        <v>40</v>
      </c>
      <c r="Q79" s="431"/>
      <c r="R79" s="431"/>
      <c r="S79" s="431"/>
      <c r="T79" s="431"/>
      <c r="U79" s="431"/>
      <c r="V79" s="432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33"/>
      <c r="B80" s="433"/>
      <c r="C80" s="433"/>
      <c r="D80" s="433"/>
      <c r="E80" s="433"/>
      <c r="F80" s="433"/>
      <c r="G80" s="433"/>
      <c r="H80" s="433"/>
      <c r="I80" s="433"/>
      <c r="J80" s="433"/>
      <c r="K80" s="433"/>
      <c r="L80" s="433"/>
      <c r="M80" s="433"/>
      <c r="N80" s="433"/>
      <c r="O80" s="434"/>
      <c r="P80" s="430" t="s">
        <v>40</v>
      </c>
      <c r="Q80" s="431"/>
      <c r="R80" s="431"/>
      <c r="S80" s="431"/>
      <c r="T80" s="431"/>
      <c r="U80" s="431"/>
      <c r="V80" s="432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24" t="s">
        <v>158</v>
      </c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  <c r="AA81" s="65"/>
      <c r="AB81" s="65"/>
      <c r="AC81" s="82"/>
    </row>
    <row r="82" spans="1:68" ht="14.25" customHeight="1" x14ac:dyDescent="0.25">
      <c r="A82" s="425" t="s">
        <v>143</v>
      </c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66"/>
      <c r="AB82" s="66"/>
      <c r="AC82" s="83"/>
    </row>
    <row r="83" spans="1:68" ht="27" customHeight="1" x14ac:dyDescent="0.25">
      <c r="A83" s="63" t="s">
        <v>159</v>
      </c>
      <c r="B83" s="63" t="s">
        <v>160</v>
      </c>
      <c r="C83" s="36">
        <v>4301135574</v>
      </c>
      <c r="D83" s="426">
        <v>4607111033659</v>
      </c>
      <c r="E83" s="42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5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28"/>
      <c r="R83" s="428"/>
      <c r="S83" s="428"/>
      <c r="T83" s="429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37" t="s">
        <v>161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162</v>
      </c>
      <c r="B84" s="63" t="s">
        <v>163</v>
      </c>
      <c r="C84" s="36">
        <v>4301135586</v>
      </c>
      <c r="D84" s="426">
        <v>4607111033659</v>
      </c>
      <c r="E84" s="426"/>
      <c r="F84" s="62">
        <v>0.3</v>
      </c>
      <c r="G84" s="37">
        <v>6</v>
      </c>
      <c r="H84" s="62">
        <v>1.8</v>
      </c>
      <c r="I84" s="62">
        <v>2.2218</v>
      </c>
      <c r="J84" s="37">
        <v>140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5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28"/>
      <c r="R84" s="428"/>
      <c r="S84" s="428"/>
      <c r="T84" s="42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IFERROR(IF(X84="","",X84*0.00941),"")</f>
        <v>0</v>
      </c>
      <c r="AA84" s="68" t="s">
        <v>46</v>
      </c>
      <c r="AB84" s="69" t="s">
        <v>46</v>
      </c>
      <c r="AC84" s="139" t="s">
        <v>161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33"/>
      <c r="B85" s="433"/>
      <c r="C85" s="433"/>
      <c r="D85" s="433"/>
      <c r="E85" s="433"/>
      <c r="F85" s="433"/>
      <c r="G85" s="433"/>
      <c r="H85" s="433"/>
      <c r="I85" s="433"/>
      <c r="J85" s="433"/>
      <c r="K85" s="433"/>
      <c r="L85" s="433"/>
      <c r="M85" s="433"/>
      <c r="N85" s="433"/>
      <c r="O85" s="434"/>
      <c r="P85" s="430" t="s">
        <v>40</v>
      </c>
      <c r="Q85" s="431"/>
      <c r="R85" s="431"/>
      <c r="S85" s="431"/>
      <c r="T85" s="431"/>
      <c r="U85" s="431"/>
      <c r="V85" s="432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433"/>
      <c r="B86" s="433"/>
      <c r="C86" s="433"/>
      <c r="D86" s="433"/>
      <c r="E86" s="433"/>
      <c r="F86" s="433"/>
      <c r="G86" s="433"/>
      <c r="H86" s="433"/>
      <c r="I86" s="433"/>
      <c r="J86" s="433"/>
      <c r="K86" s="433"/>
      <c r="L86" s="433"/>
      <c r="M86" s="433"/>
      <c r="N86" s="433"/>
      <c r="O86" s="434"/>
      <c r="P86" s="430" t="s">
        <v>40</v>
      </c>
      <c r="Q86" s="431"/>
      <c r="R86" s="431"/>
      <c r="S86" s="431"/>
      <c r="T86" s="431"/>
      <c r="U86" s="431"/>
      <c r="V86" s="432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424" t="s">
        <v>164</v>
      </c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65"/>
      <c r="AB87" s="65"/>
      <c r="AC87" s="82"/>
    </row>
    <row r="88" spans="1:68" ht="14.25" customHeight="1" x14ac:dyDescent="0.25">
      <c r="A88" s="425" t="s">
        <v>165</v>
      </c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  <c r="AA88" s="66"/>
      <c r="AB88" s="66"/>
      <c r="AC88" s="83"/>
    </row>
    <row r="89" spans="1:68" ht="27" customHeight="1" x14ac:dyDescent="0.25">
      <c r="A89" s="63" t="s">
        <v>166</v>
      </c>
      <c r="B89" s="63" t="s">
        <v>167</v>
      </c>
      <c r="C89" s="36">
        <v>4301131047</v>
      </c>
      <c r="D89" s="426">
        <v>4607111034120</v>
      </c>
      <c r="E89" s="426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6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28"/>
      <c r="R89" s="428"/>
      <c r="S89" s="428"/>
      <c r="T89" s="429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168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169</v>
      </c>
      <c r="B90" s="63" t="s">
        <v>170</v>
      </c>
      <c r="C90" s="36">
        <v>4301131046</v>
      </c>
      <c r="D90" s="426">
        <v>4607111034137</v>
      </c>
      <c r="E90" s="426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28"/>
      <c r="R90" s="428"/>
      <c r="S90" s="428"/>
      <c r="T90" s="429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33"/>
      <c r="B91" s="433"/>
      <c r="C91" s="433"/>
      <c r="D91" s="433"/>
      <c r="E91" s="433"/>
      <c r="F91" s="433"/>
      <c r="G91" s="433"/>
      <c r="H91" s="433"/>
      <c r="I91" s="433"/>
      <c r="J91" s="433"/>
      <c r="K91" s="433"/>
      <c r="L91" s="433"/>
      <c r="M91" s="433"/>
      <c r="N91" s="433"/>
      <c r="O91" s="434"/>
      <c r="P91" s="430" t="s">
        <v>40</v>
      </c>
      <c r="Q91" s="431"/>
      <c r="R91" s="431"/>
      <c r="S91" s="431"/>
      <c r="T91" s="431"/>
      <c r="U91" s="431"/>
      <c r="V91" s="432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33"/>
      <c r="B92" s="433"/>
      <c r="C92" s="433"/>
      <c r="D92" s="433"/>
      <c r="E92" s="433"/>
      <c r="F92" s="433"/>
      <c r="G92" s="433"/>
      <c r="H92" s="433"/>
      <c r="I92" s="433"/>
      <c r="J92" s="433"/>
      <c r="K92" s="433"/>
      <c r="L92" s="433"/>
      <c r="M92" s="433"/>
      <c r="N92" s="433"/>
      <c r="O92" s="434"/>
      <c r="P92" s="430" t="s">
        <v>40</v>
      </c>
      <c r="Q92" s="431"/>
      <c r="R92" s="431"/>
      <c r="S92" s="431"/>
      <c r="T92" s="431"/>
      <c r="U92" s="431"/>
      <c r="V92" s="432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24" t="s">
        <v>172</v>
      </c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  <c r="AA93" s="65"/>
      <c r="AB93" s="65"/>
      <c r="AC93" s="82"/>
    </row>
    <row r="94" spans="1:68" ht="14.25" customHeight="1" x14ac:dyDescent="0.25">
      <c r="A94" s="425" t="s">
        <v>143</v>
      </c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  <c r="AA94" s="66"/>
      <c r="AB94" s="66"/>
      <c r="AC94" s="83"/>
    </row>
    <row r="95" spans="1:68" ht="27" customHeight="1" x14ac:dyDescent="0.25">
      <c r="A95" s="63" t="s">
        <v>173</v>
      </c>
      <c r="B95" s="63" t="s">
        <v>174</v>
      </c>
      <c r="C95" s="36">
        <v>4301135763</v>
      </c>
      <c r="D95" s="426">
        <v>4620207491027</v>
      </c>
      <c r="E95" s="426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62" t="s">
        <v>175</v>
      </c>
      <c r="Q95" s="428"/>
      <c r="R95" s="428"/>
      <c r="S95" s="428"/>
      <c r="T95" s="42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6" si="6">IFERROR(IF(X95="","",X95),"")</f>
        <v>0</v>
      </c>
      <c r="Z95" s="41">
        <f>IFERROR(IF(X95="","",X95*0.01788),"")</f>
        <v>0</v>
      </c>
      <c r="AA95" s="68" t="s">
        <v>46</v>
      </c>
      <c r="AB95" s="69" t="s">
        <v>46</v>
      </c>
      <c r="AC95" s="145" t="s">
        <v>161</v>
      </c>
      <c r="AG95" s="81"/>
      <c r="AJ95" s="87" t="s">
        <v>87</v>
      </c>
      <c r="AK95" s="87">
        <v>1</v>
      </c>
      <c r="BB95" s="146" t="s">
        <v>93</v>
      </c>
      <c r="BM95" s="81">
        <f t="shared" ref="BM95:BM106" si="7">IFERROR(X95*I95,"0")</f>
        <v>0</v>
      </c>
      <c r="BN95" s="81">
        <f t="shared" ref="BN95:BN106" si="8">IFERROR(Y95*I95,"0")</f>
        <v>0</v>
      </c>
      <c r="BO95" s="81">
        <f t="shared" ref="BO95:BO106" si="9">IFERROR(X95/J95,"0")</f>
        <v>0</v>
      </c>
      <c r="BP95" s="81">
        <f t="shared" ref="BP95:BP106" si="10">IFERROR(Y95/J95,"0")</f>
        <v>0</v>
      </c>
    </row>
    <row r="96" spans="1:68" ht="27" customHeight="1" x14ac:dyDescent="0.25">
      <c r="A96" s="63" t="s">
        <v>176</v>
      </c>
      <c r="B96" s="63" t="s">
        <v>177</v>
      </c>
      <c r="C96" s="36">
        <v>4301135587</v>
      </c>
      <c r="D96" s="426">
        <v>4607111033451</v>
      </c>
      <c r="E96" s="426"/>
      <c r="F96" s="62">
        <v>0.3</v>
      </c>
      <c r="G96" s="37">
        <v>6</v>
      </c>
      <c r="H96" s="62">
        <v>1.8</v>
      </c>
      <c r="I96" s="62">
        <v>2.2218</v>
      </c>
      <c r="J96" s="37">
        <v>140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6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28"/>
      <c r="R96" s="428"/>
      <c r="S96" s="428"/>
      <c r="T96" s="42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>IFERROR(IF(X96="","",X96*0.00941),"")</f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87</v>
      </c>
      <c r="AK96" s="87">
        <v>1</v>
      </c>
      <c r="BB96" s="148" t="s">
        <v>93</v>
      </c>
      <c r="BM96" s="81">
        <f t="shared" si="7"/>
        <v>0</v>
      </c>
      <c r="BN96" s="81">
        <f t="shared" si="8"/>
        <v>0</v>
      </c>
      <c r="BO96" s="81">
        <f t="shared" si="9"/>
        <v>0</v>
      </c>
      <c r="BP96" s="81">
        <f t="shared" si="10"/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4301135577</v>
      </c>
      <c r="D97" s="426">
        <v>4607111033451</v>
      </c>
      <c r="E97" s="426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6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8"/>
      <c r="R97" s="428"/>
      <c r="S97" s="428"/>
      <c r="T97" s="42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ref="Z97:Z106" si="11">IFERROR(IF(X97="","",X97*0.01788),"")</f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87</v>
      </c>
      <c r="AK97" s="87">
        <v>1</v>
      </c>
      <c r="BB97" s="150" t="s">
        <v>93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180</v>
      </c>
      <c r="B98" s="63" t="s">
        <v>181</v>
      </c>
      <c r="C98" s="36">
        <v>4301135576</v>
      </c>
      <c r="D98" s="426">
        <v>4607111033451</v>
      </c>
      <c r="E98" s="426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65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428"/>
      <c r="R98" s="428"/>
      <c r="S98" s="428"/>
      <c r="T98" s="42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11"/>
        <v>0</v>
      </c>
      <c r="AA98" s="68" t="s">
        <v>46</v>
      </c>
      <c r="AB98" s="69" t="s">
        <v>46</v>
      </c>
      <c r="AC98" s="151" t="s">
        <v>161</v>
      </c>
      <c r="AG98" s="81"/>
      <c r="AJ98" s="87" t="s">
        <v>87</v>
      </c>
      <c r="AK98" s="87">
        <v>1</v>
      </c>
      <c r="BB98" s="152" t="s">
        <v>93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182</v>
      </c>
      <c r="B99" s="63" t="s">
        <v>183</v>
      </c>
      <c r="C99" s="36">
        <v>4301135793</v>
      </c>
      <c r="D99" s="426">
        <v>4620207491003</v>
      </c>
      <c r="E99" s="426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66" t="s">
        <v>184</v>
      </c>
      <c r="Q99" s="428"/>
      <c r="R99" s="428"/>
      <c r="S99" s="428"/>
      <c r="T99" s="429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11"/>
        <v>0</v>
      </c>
      <c r="AA99" s="68" t="s">
        <v>46</v>
      </c>
      <c r="AB99" s="69" t="s">
        <v>46</v>
      </c>
      <c r="AC99" s="153" t="s">
        <v>161</v>
      </c>
      <c r="AG99" s="81"/>
      <c r="AJ99" s="87" t="s">
        <v>87</v>
      </c>
      <c r="AK99" s="87">
        <v>1</v>
      </c>
      <c r="BB99" s="154" t="s">
        <v>93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185</v>
      </c>
      <c r="B100" s="63" t="s">
        <v>186</v>
      </c>
      <c r="C100" s="36">
        <v>4301135595</v>
      </c>
      <c r="D100" s="426">
        <v>4607111035141</v>
      </c>
      <c r="E100" s="426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6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100" s="428"/>
      <c r="R100" s="428"/>
      <c r="S100" s="428"/>
      <c r="T100" s="429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11"/>
        <v>0</v>
      </c>
      <c r="AA100" s="68" t="s">
        <v>46</v>
      </c>
      <c r="AB100" s="69" t="s">
        <v>46</v>
      </c>
      <c r="AC100" s="155" t="s">
        <v>187</v>
      </c>
      <c r="AG100" s="81"/>
      <c r="AJ100" s="87" t="s">
        <v>87</v>
      </c>
      <c r="AK100" s="87">
        <v>1</v>
      </c>
      <c r="BB100" s="156" t="s">
        <v>93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188</v>
      </c>
      <c r="B101" s="63" t="s">
        <v>189</v>
      </c>
      <c r="C101" s="36">
        <v>4301135768</v>
      </c>
      <c r="D101" s="426">
        <v>4620207491034</v>
      </c>
      <c r="E101" s="426"/>
      <c r="F101" s="62">
        <v>0.24</v>
      </c>
      <c r="G101" s="37">
        <v>12</v>
      </c>
      <c r="H101" s="62">
        <v>2.88</v>
      </c>
      <c r="I101" s="62">
        <v>3.5836000000000001</v>
      </c>
      <c r="J101" s="37">
        <v>70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68" t="s">
        <v>190</v>
      </c>
      <c r="Q101" s="428"/>
      <c r="R101" s="428"/>
      <c r="S101" s="428"/>
      <c r="T101" s="429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11"/>
        <v>0</v>
      </c>
      <c r="AA101" s="68" t="s">
        <v>46</v>
      </c>
      <c r="AB101" s="69" t="s">
        <v>46</v>
      </c>
      <c r="AC101" s="157" t="s">
        <v>187</v>
      </c>
      <c r="AG101" s="81"/>
      <c r="AJ101" s="87" t="s">
        <v>87</v>
      </c>
      <c r="AK101" s="87">
        <v>1</v>
      </c>
      <c r="BB101" s="158" t="s">
        <v>93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191</v>
      </c>
      <c r="B102" s="63" t="s">
        <v>192</v>
      </c>
      <c r="C102" s="36">
        <v>4301135298</v>
      </c>
      <c r="D102" s="426">
        <v>4607111033444</v>
      </c>
      <c r="E102" s="426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6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2" s="428"/>
      <c r="R102" s="428"/>
      <c r="S102" s="428"/>
      <c r="T102" s="429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11"/>
        <v>0</v>
      </c>
      <c r="AA102" s="68" t="s">
        <v>46</v>
      </c>
      <c r="AB102" s="69" t="s">
        <v>46</v>
      </c>
      <c r="AC102" s="159" t="s">
        <v>161</v>
      </c>
      <c r="AG102" s="81"/>
      <c r="AJ102" s="87" t="s">
        <v>87</v>
      </c>
      <c r="AK102" s="87">
        <v>1</v>
      </c>
      <c r="BB102" s="160" t="s">
        <v>93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193</v>
      </c>
      <c r="B103" s="63" t="s">
        <v>194</v>
      </c>
      <c r="C103" s="36">
        <v>4301135578</v>
      </c>
      <c r="D103" s="426">
        <v>4607111033444</v>
      </c>
      <c r="E103" s="426"/>
      <c r="F103" s="62">
        <v>0.3</v>
      </c>
      <c r="G103" s="37">
        <v>12</v>
      </c>
      <c r="H103" s="62">
        <v>3.6</v>
      </c>
      <c r="I103" s="62">
        <v>4.3036000000000003</v>
      </c>
      <c r="J103" s="37">
        <v>70</v>
      </c>
      <c r="K103" s="37" t="s">
        <v>94</v>
      </c>
      <c r="L103" s="37" t="s">
        <v>86</v>
      </c>
      <c r="M103" s="38" t="s">
        <v>84</v>
      </c>
      <c r="N103" s="38"/>
      <c r="O103" s="37">
        <v>180</v>
      </c>
      <c r="P103" s="4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428"/>
      <c r="R103" s="428"/>
      <c r="S103" s="428"/>
      <c r="T103" s="42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11"/>
        <v>0</v>
      </c>
      <c r="AA103" s="68" t="s">
        <v>46</v>
      </c>
      <c r="AB103" s="69" t="s">
        <v>46</v>
      </c>
      <c r="AC103" s="161" t="s">
        <v>161</v>
      </c>
      <c r="AG103" s="81"/>
      <c r="AJ103" s="87" t="s">
        <v>87</v>
      </c>
      <c r="AK103" s="87">
        <v>1</v>
      </c>
      <c r="BB103" s="162" t="s">
        <v>93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ht="27" customHeight="1" x14ac:dyDescent="0.25">
      <c r="A104" s="63" t="s">
        <v>195</v>
      </c>
      <c r="B104" s="63" t="s">
        <v>196</v>
      </c>
      <c r="C104" s="36">
        <v>4301135760</v>
      </c>
      <c r="D104" s="426">
        <v>4620207491010</v>
      </c>
      <c r="E104" s="426"/>
      <c r="F104" s="62">
        <v>0.24</v>
      </c>
      <c r="G104" s="37">
        <v>12</v>
      </c>
      <c r="H104" s="62">
        <v>2.88</v>
      </c>
      <c r="I104" s="62">
        <v>3.5836000000000001</v>
      </c>
      <c r="J104" s="37">
        <v>70</v>
      </c>
      <c r="K104" s="37" t="s">
        <v>94</v>
      </c>
      <c r="L104" s="37" t="s">
        <v>86</v>
      </c>
      <c r="M104" s="38" t="s">
        <v>84</v>
      </c>
      <c r="N104" s="38"/>
      <c r="O104" s="37">
        <v>180</v>
      </c>
      <c r="P104" s="471" t="s">
        <v>197</v>
      </c>
      <c r="Q104" s="428"/>
      <c r="R104" s="428"/>
      <c r="S104" s="428"/>
      <c r="T104" s="429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11"/>
        <v>0</v>
      </c>
      <c r="AA104" s="68" t="s">
        <v>46</v>
      </c>
      <c r="AB104" s="69" t="s">
        <v>46</v>
      </c>
      <c r="AC104" s="163" t="s">
        <v>161</v>
      </c>
      <c r="AG104" s="81"/>
      <c r="AJ104" s="87" t="s">
        <v>87</v>
      </c>
      <c r="AK104" s="87">
        <v>1</v>
      </c>
      <c r="BB104" s="164" t="s">
        <v>93</v>
      </c>
      <c r="BM104" s="81">
        <f t="shared" si="7"/>
        <v>0</v>
      </c>
      <c r="BN104" s="81">
        <f t="shared" si="8"/>
        <v>0</v>
      </c>
      <c r="BO104" s="81">
        <f t="shared" si="9"/>
        <v>0</v>
      </c>
      <c r="BP104" s="81">
        <f t="shared" si="10"/>
        <v>0</v>
      </c>
    </row>
    <row r="105" spans="1:68" ht="27" customHeight="1" x14ac:dyDescent="0.25">
      <c r="A105" s="63" t="s">
        <v>198</v>
      </c>
      <c r="B105" s="63" t="s">
        <v>199</v>
      </c>
      <c r="C105" s="36">
        <v>4301135571</v>
      </c>
      <c r="D105" s="426">
        <v>4607111035028</v>
      </c>
      <c r="E105" s="426"/>
      <c r="F105" s="62">
        <v>0.48</v>
      </c>
      <c r="G105" s="37">
        <v>8</v>
      </c>
      <c r="H105" s="62">
        <v>3.84</v>
      </c>
      <c r="I105" s="62">
        <v>4.4488000000000003</v>
      </c>
      <c r="J105" s="37">
        <v>70</v>
      </c>
      <c r="K105" s="37" t="s">
        <v>94</v>
      </c>
      <c r="L105" s="37" t="s">
        <v>86</v>
      </c>
      <c r="M105" s="38" t="s">
        <v>84</v>
      </c>
      <c r="N105" s="38"/>
      <c r="O105" s="37">
        <v>180</v>
      </c>
      <c r="P105" s="472" t="s">
        <v>200</v>
      </c>
      <c r="Q105" s="428"/>
      <c r="R105" s="428"/>
      <c r="S105" s="428"/>
      <c r="T105" s="42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6"/>
        <v>0</v>
      </c>
      <c r="Z105" s="41">
        <f t="shared" si="11"/>
        <v>0</v>
      </c>
      <c r="AA105" s="68" t="s">
        <v>46</v>
      </c>
      <c r="AB105" s="69" t="s">
        <v>46</v>
      </c>
      <c r="AC105" s="165" t="s">
        <v>161</v>
      </c>
      <c r="AG105" s="81"/>
      <c r="AJ105" s="87" t="s">
        <v>87</v>
      </c>
      <c r="AK105" s="87">
        <v>1</v>
      </c>
      <c r="BB105" s="166" t="s">
        <v>93</v>
      </c>
      <c r="BM105" s="81">
        <f t="shared" si="7"/>
        <v>0</v>
      </c>
      <c r="BN105" s="81">
        <f t="shared" si="8"/>
        <v>0</v>
      </c>
      <c r="BO105" s="81">
        <f t="shared" si="9"/>
        <v>0</v>
      </c>
      <c r="BP105" s="81">
        <f t="shared" si="10"/>
        <v>0</v>
      </c>
    </row>
    <row r="106" spans="1:68" ht="27" customHeight="1" x14ac:dyDescent="0.25">
      <c r="A106" s="63" t="s">
        <v>201</v>
      </c>
      <c r="B106" s="63" t="s">
        <v>202</v>
      </c>
      <c r="C106" s="36">
        <v>4301135285</v>
      </c>
      <c r="D106" s="426">
        <v>4607111036407</v>
      </c>
      <c r="E106" s="426"/>
      <c r="F106" s="62">
        <v>0.3</v>
      </c>
      <c r="G106" s="37">
        <v>14</v>
      </c>
      <c r="H106" s="62">
        <v>4.2</v>
      </c>
      <c r="I106" s="62">
        <v>4.5292000000000003</v>
      </c>
      <c r="J106" s="37">
        <v>70</v>
      </c>
      <c r="K106" s="37" t="s">
        <v>94</v>
      </c>
      <c r="L106" s="37" t="s">
        <v>86</v>
      </c>
      <c r="M106" s="38" t="s">
        <v>84</v>
      </c>
      <c r="N106" s="38"/>
      <c r="O106" s="37">
        <v>180</v>
      </c>
      <c r="P106" s="4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428"/>
      <c r="R106" s="428"/>
      <c r="S106" s="428"/>
      <c r="T106" s="42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6"/>
        <v>0</v>
      </c>
      <c r="Z106" s="41">
        <f t="shared" si="11"/>
        <v>0</v>
      </c>
      <c r="AA106" s="68" t="s">
        <v>46</v>
      </c>
      <c r="AB106" s="69" t="s">
        <v>46</v>
      </c>
      <c r="AC106" s="167" t="s">
        <v>203</v>
      </c>
      <c r="AG106" s="81"/>
      <c r="AJ106" s="87" t="s">
        <v>87</v>
      </c>
      <c r="AK106" s="87">
        <v>1</v>
      </c>
      <c r="BB106" s="168" t="s">
        <v>93</v>
      </c>
      <c r="BM106" s="81">
        <f t="shared" si="7"/>
        <v>0</v>
      </c>
      <c r="BN106" s="81">
        <f t="shared" si="8"/>
        <v>0</v>
      </c>
      <c r="BO106" s="81">
        <f t="shared" si="9"/>
        <v>0</v>
      </c>
      <c r="BP106" s="81">
        <f t="shared" si="10"/>
        <v>0</v>
      </c>
    </row>
    <row r="107" spans="1:68" x14ac:dyDescent="0.2">
      <c r="A107" s="433"/>
      <c r="B107" s="433"/>
      <c r="C107" s="433"/>
      <c r="D107" s="433"/>
      <c r="E107" s="433"/>
      <c r="F107" s="433"/>
      <c r="G107" s="433"/>
      <c r="H107" s="433"/>
      <c r="I107" s="433"/>
      <c r="J107" s="433"/>
      <c r="K107" s="433"/>
      <c r="L107" s="433"/>
      <c r="M107" s="433"/>
      <c r="N107" s="433"/>
      <c r="O107" s="434"/>
      <c r="P107" s="430" t="s">
        <v>40</v>
      </c>
      <c r="Q107" s="431"/>
      <c r="R107" s="431"/>
      <c r="S107" s="431"/>
      <c r="T107" s="431"/>
      <c r="U107" s="431"/>
      <c r="V107" s="432"/>
      <c r="W107" s="42" t="s">
        <v>39</v>
      </c>
      <c r="X107" s="43">
        <f>IFERROR(SUM(X95:X106),"0")</f>
        <v>0</v>
      </c>
      <c r="Y107" s="43">
        <f>IFERROR(SUM(Y95:Y106),"0")</f>
        <v>0</v>
      </c>
      <c r="Z107" s="43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433"/>
      <c r="B108" s="433"/>
      <c r="C108" s="433"/>
      <c r="D108" s="433"/>
      <c r="E108" s="433"/>
      <c r="F108" s="433"/>
      <c r="G108" s="433"/>
      <c r="H108" s="433"/>
      <c r="I108" s="433"/>
      <c r="J108" s="433"/>
      <c r="K108" s="433"/>
      <c r="L108" s="433"/>
      <c r="M108" s="433"/>
      <c r="N108" s="433"/>
      <c r="O108" s="434"/>
      <c r="P108" s="430" t="s">
        <v>40</v>
      </c>
      <c r="Q108" s="431"/>
      <c r="R108" s="431"/>
      <c r="S108" s="431"/>
      <c r="T108" s="431"/>
      <c r="U108" s="431"/>
      <c r="V108" s="432"/>
      <c r="W108" s="42" t="s">
        <v>0</v>
      </c>
      <c r="X108" s="43">
        <f>IFERROR(SUMPRODUCT(X95:X106*H95:H106),"0")</f>
        <v>0</v>
      </c>
      <c r="Y108" s="43">
        <f>IFERROR(SUMPRODUCT(Y95:Y106*H95:H106),"0")</f>
        <v>0</v>
      </c>
      <c r="Z108" s="42"/>
      <c r="AA108" s="67"/>
      <c r="AB108" s="67"/>
      <c r="AC108" s="67"/>
    </row>
    <row r="109" spans="1:68" ht="16.5" customHeight="1" x14ac:dyDescent="0.25">
      <c r="A109" s="424" t="s">
        <v>204</v>
      </c>
      <c r="B109" s="424"/>
      <c r="C109" s="424"/>
      <c r="D109" s="424"/>
      <c r="E109" s="424"/>
      <c r="F109" s="424"/>
      <c r="G109" s="424"/>
      <c r="H109" s="424"/>
      <c r="I109" s="424"/>
      <c r="J109" s="424"/>
      <c r="K109" s="424"/>
      <c r="L109" s="424"/>
      <c r="M109" s="424"/>
      <c r="N109" s="424"/>
      <c r="O109" s="424"/>
      <c r="P109" s="424"/>
      <c r="Q109" s="424"/>
      <c r="R109" s="424"/>
      <c r="S109" s="424"/>
      <c r="T109" s="424"/>
      <c r="U109" s="424"/>
      <c r="V109" s="424"/>
      <c r="W109" s="424"/>
      <c r="X109" s="424"/>
      <c r="Y109" s="424"/>
      <c r="Z109" s="424"/>
      <c r="AA109" s="65"/>
      <c r="AB109" s="65"/>
      <c r="AC109" s="82"/>
    </row>
    <row r="110" spans="1:68" ht="14.25" customHeight="1" x14ac:dyDescent="0.25">
      <c r="A110" s="425" t="s">
        <v>137</v>
      </c>
      <c r="B110" s="425"/>
      <c r="C110" s="425"/>
      <c r="D110" s="425"/>
      <c r="E110" s="425"/>
      <c r="F110" s="425"/>
      <c r="G110" s="425"/>
      <c r="H110" s="425"/>
      <c r="I110" s="425"/>
      <c r="J110" s="425"/>
      <c r="K110" s="425"/>
      <c r="L110" s="425"/>
      <c r="M110" s="425"/>
      <c r="N110" s="425"/>
      <c r="O110" s="425"/>
      <c r="P110" s="425"/>
      <c r="Q110" s="425"/>
      <c r="R110" s="425"/>
      <c r="S110" s="425"/>
      <c r="T110" s="425"/>
      <c r="U110" s="425"/>
      <c r="V110" s="425"/>
      <c r="W110" s="425"/>
      <c r="X110" s="425"/>
      <c r="Y110" s="425"/>
      <c r="Z110" s="425"/>
      <c r="AA110" s="66"/>
      <c r="AB110" s="66"/>
      <c r="AC110" s="83"/>
    </row>
    <row r="111" spans="1:68" ht="27" customHeight="1" x14ac:dyDescent="0.25">
      <c r="A111" s="63" t="s">
        <v>205</v>
      </c>
      <c r="B111" s="63" t="s">
        <v>206</v>
      </c>
      <c r="C111" s="36">
        <v>4301136070</v>
      </c>
      <c r="D111" s="426">
        <v>4607025784012</v>
      </c>
      <c r="E111" s="426"/>
      <c r="F111" s="62">
        <v>0.09</v>
      </c>
      <c r="G111" s="37">
        <v>24</v>
      </c>
      <c r="H111" s="62">
        <v>2.16</v>
      </c>
      <c r="I111" s="62">
        <v>2.4912000000000001</v>
      </c>
      <c r="J111" s="37">
        <v>126</v>
      </c>
      <c r="K111" s="37" t="s">
        <v>94</v>
      </c>
      <c r="L111" s="37" t="s">
        <v>86</v>
      </c>
      <c r="M111" s="38" t="s">
        <v>84</v>
      </c>
      <c r="N111" s="38"/>
      <c r="O111" s="37">
        <v>180</v>
      </c>
      <c r="P111" s="4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428"/>
      <c r="R111" s="428"/>
      <c r="S111" s="428"/>
      <c r="T111" s="429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IFERROR(IF(X111="","",X111*0.00936),"")</f>
        <v>0</v>
      </c>
      <c r="AA111" s="68" t="s">
        <v>46</v>
      </c>
      <c r="AB111" s="69" t="s">
        <v>46</v>
      </c>
      <c r="AC111" s="169" t="s">
        <v>207</v>
      </c>
      <c r="AG111" s="81"/>
      <c r="AJ111" s="87" t="s">
        <v>87</v>
      </c>
      <c r="AK111" s="87">
        <v>1</v>
      </c>
      <c r="BB111" s="170" t="s">
        <v>93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208</v>
      </c>
      <c r="B112" s="63" t="s">
        <v>209</v>
      </c>
      <c r="C112" s="36">
        <v>4301136079</v>
      </c>
      <c r="D112" s="426">
        <v>4607025784319</v>
      </c>
      <c r="E112" s="426"/>
      <c r="F112" s="62">
        <v>0.36</v>
      </c>
      <c r="G112" s="37">
        <v>10</v>
      </c>
      <c r="H112" s="62">
        <v>3.6</v>
      </c>
      <c r="I112" s="62">
        <v>4.2439999999999998</v>
      </c>
      <c r="J112" s="37">
        <v>70</v>
      </c>
      <c r="K112" s="37" t="s">
        <v>94</v>
      </c>
      <c r="L112" s="37" t="s">
        <v>86</v>
      </c>
      <c r="M112" s="38" t="s">
        <v>84</v>
      </c>
      <c r="N112" s="38"/>
      <c r="O112" s="37">
        <v>180</v>
      </c>
      <c r="P112" s="47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2" s="428"/>
      <c r="R112" s="428"/>
      <c r="S112" s="428"/>
      <c r="T112" s="429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161</v>
      </c>
      <c r="AG112" s="81"/>
      <c r="AJ112" s="87" t="s">
        <v>87</v>
      </c>
      <c r="AK112" s="87">
        <v>1</v>
      </c>
      <c r="BB112" s="172" t="s">
        <v>93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33"/>
      <c r="B113" s="433"/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34"/>
      <c r="P113" s="430" t="s">
        <v>40</v>
      </c>
      <c r="Q113" s="431"/>
      <c r="R113" s="431"/>
      <c r="S113" s="431"/>
      <c r="T113" s="431"/>
      <c r="U113" s="431"/>
      <c r="V113" s="432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33"/>
      <c r="B114" s="433"/>
      <c r="C114" s="433"/>
      <c r="D114" s="433"/>
      <c r="E114" s="433"/>
      <c r="F114" s="433"/>
      <c r="G114" s="433"/>
      <c r="H114" s="433"/>
      <c r="I114" s="433"/>
      <c r="J114" s="433"/>
      <c r="K114" s="433"/>
      <c r="L114" s="433"/>
      <c r="M114" s="433"/>
      <c r="N114" s="433"/>
      <c r="O114" s="434"/>
      <c r="P114" s="430" t="s">
        <v>40</v>
      </c>
      <c r="Q114" s="431"/>
      <c r="R114" s="431"/>
      <c r="S114" s="431"/>
      <c r="T114" s="431"/>
      <c r="U114" s="431"/>
      <c r="V114" s="432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424" t="s">
        <v>210</v>
      </c>
      <c r="B115" s="424"/>
      <c r="C115" s="424"/>
      <c r="D115" s="424"/>
      <c r="E115" s="424"/>
      <c r="F115" s="424"/>
      <c r="G115" s="424"/>
      <c r="H115" s="424"/>
      <c r="I115" s="424"/>
      <c r="J115" s="424"/>
      <c r="K115" s="424"/>
      <c r="L115" s="424"/>
      <c r="M115" s="424"/>
      <c r="N115" s="424"/>
      <c r="O115" s="424"/>
      <c r="P115" s="424"/>
      <c r="Q115" s="424"/>
      <c r="R115" s="424"/>
      <c r="S115" s="424"/>
      <c r="T115" s="424"/>
      <c r="U115" s="424"/>
      <c r="V115" s="424"/>
      <c r="W115" s="424"/>
      <c r="X115" s="424"/>
      <c r="Y115" s="424"/>
      <c r="Z115" s="424"/>
      <c r="AA115" s="65"/>
      <c r="AB115" s="65"/>
      <c r="AC115" s="82"/>
    </row>
    <row r="116" spans="1:68" ht="14.25" customHeight="1" x14ac:dyDescent="0.25">
      <c r="A116" s="425" t="s">
        <v>80</v>
      </c>
      <c r="B116" s="425"/>
      <c r="C116" s="425"/>
      <c r="D116" s="425"/>
      <c r="E116" s="425"/>
      <c r="F116" s="425"/>
      <c r="G116" s="425"/>
      <c r="H116" s="425"/>
      <c r="I116" s="425"/>
      <c r="J116" s="425"/>
      <c r="K116" s="425"/>
      <c r="L116" s="425"/>
      <c r="M116" s="425"/>
      <c r="N116" s="425"/>
      <c r="O116" s="425"/>
      <c r="P116" s="425"/>
      <c r="Q116" s="425"/>
      <c r="R116" s="425"/>
      <c r="S116" s="425"/>
      <c r="T116" s="425"/>
      <c r="U116" s="425"/>
      <c r="V116" s="425"/>
      <c r="W116" s="425"/>
      <c r="X116" s="425"/>
      <c r="Y116" s="425"/>
      <c r="Z116" s="425"/>
      <c r="AA116" s="66"/>
      <c r="AB116" s="66"/>
      <c r="AC116" s="83"/>
    </row>
    <row r="117" spans="1:68" ht="27" customHeight="1" x14ac:dyDescent="0.25">
      <c r="A117" s="63" t="s">
        <v>211</v>
      </c>
      <c r="B117" s="63" t="s">
        <v>212</v>
      </c>
      <c r="C117" s="36">
        <v>4301071074</v>
      </c>
      <c r="D117" s="426">
        <v>4620207491157</v>
      </c>
      <c r="E117" s="426"/>
      <c r="F117" s="62">
        <v>0.7</v>
      </c>
      <c r="G117" s="37">
        <v>10</v>
      </c>
      <c r="H117" s="62">
        <v>7</v>
      </c>
      <c r="I117" s="62">
        <v>7.28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428"/>
      <c r="R117" s="428"/>
      <c r="S117" s="428"/>
      <c r="T117" s="429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ref="Y117:Y122" si="12">IFERROR(IF(X117="","",X117),"")</f>
        <v>0</v>
      </c>
      <c r="Z117" s="41">
        <f t="shared" ref="Z117:Z122" si="13">IFERROR(IF(X117="","",X117*0.0155),"")</f>
        <v>0</v>
      </c>
      <c r="AA117" s="68" t="s">
        <v>46</v>
      </c>
      <c r="AB117" s="69" t="s">
        <v>46</v>
      </c>
      <c r="AC117" s="173" t="s">
        <v>213</v>
      </c>
      <c r="AG117" s="81"/>
      <c r="AJ117" s="87" t="s">
        <v>87</v>
      </c>
      <c r="AK117" s="87">
        <v>1</v>
      </c>
      <c r="BB117" s="174" t="s">
        <v>70</v>
      </c>
      <c r="BM117" s="81">
        <f t="shared" ref="BM117:BM122" si="14">IFERROR(X117*I117,"0")</f>
        <v>0</v>
      </c>
      <c r="BN117" s="81">
        <f t="shared" ref="BN117:BN122" si="15">IFERROR(Y117*I117,"0")</f>
        <v>0</v>
      </c>
      <c r="BO117" s="81">
        <f t="shared" ref="BO117:BO122" si="16">IFERROR(X117/J117,"0")</f>
        <v>0</v>
      </c>
      <c r="BP117" s="81">
        <f t="shared" ref="BP117:BP122" si="17">IFERROR(Y117/J117,"0")</f>
        <v>0</v>
      </c>
    </row>
    <row r="118" spans="1:68" ht="27" customHeight="1" x14ac:dyDescent="0.25">
      <c r="A118" s="63" t="s">
        <v>214</v>
      </c>
      <c r="B118" s="63" t="s">
        <v>215</v>
      </c>
      <c r="C118" s="36">
        <v>4301071051</v>
      </c>
      <c r="D118" s="426">
        <v>4607111039262</v>
      </c>
      <c r="E118" s="426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7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428"/>
      <c r="R118" s="428"/>
      <c r="S118" s="428"/>
      <c r="T118" s="429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154</v>
      </c>
      <c r="AG118" s="81"/>
      <c r="AJ118" s="87" t="s">
        <v>87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216</v>
      </c>
      <c r="B119" s="63" t="s">
        <v>217</v>
      </c>
      <c r="C119" s="36">
        <v>4301071038</v>
      </c>
      <c r="D119" s="426">
        <v>4607111039248</v>
      </c>
      <c r="E119" s="426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7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428"/>
      <c r="R119" s="428"/>
      <c r="S119" s="428"/>
      <c r="T119" s="429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154</v>
      </c>
      <c r="AG119" s="81"/>
      <c r="AJ119" s="87" t="s">
        <v>87</v>
      </c>
      <c r="AK119" s="87">
        <v>1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27" customHeight="1" x14ac:dyDescent="0.25">
      <c r="A120" s="63" t="s">
        <v>218</v>
      </c>
      <c r="B120" s="63" t="s">
        <v>219</v>
      </c>
      <c r="C120" s="36">
        <v>4301070976</v>
      </c>
      <c r="D120" s="426">
        <v>4607111034144</v>
      </c>
      <c r="E120" s="426"/>
      <c r="F120" s="62">
        <v>0.9</v>
      </c>
      <c r="G120" s="37">
        <v>8</v>
      </c>
      <c r="H120" s="62">
        <v>7.2</v>
      </c>
      <c r="I120" s="62">
        <v>7.4859999999999998</v>
      </c>
      <c r="J120" s="37">
        <v>84</v>
      </c>
      <c r="K120" s="37" t="s">
        <v>85</v>
      </c>
      <c r="L120" s="37" t="s">
        <v>86</v>
      </c>
      <c r="M120" s="38" t="s">
        <v>84</v>
      </c>
      <c r="N120" s="38"/>
      <c r="O120" s="37">
        <v>180</v>
      </c>
      <c r="P120" s="47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428"/>
      <c r="R120" s="428"/>
      <c r="S120" s="428"/>
      <c r="T120" s="429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2"/>
        <v>0</v>
      </c>
      <c r="Z120" s="41">
        <f t="shared" si="13"/>
        <v>0</v>
      </c>
      <c r="AA120" s="68" t="s">
        <v>46</v>
      </c>
      <c r="AB120" s="69" t="s">
        <v>46</v>
      </c>
      <c r="AC120" s="179" t="s">
        <v>154</v>
      </c>
      <c r="AG120" s="81"/>
      <c r="AJ120" s="87" t="s">
        <v>87</v>
      </c>
      <c r="AK120" s="87">
        <v>1</v>
      </c>
      <c r="BB120" s="180" t="s">
        <v>70</v>
      </c>
      <c r="BM120" s="81">
        <f t="shared" si="14"/>
        <v>0</v>
      </c>
      <c r="BN120" s="81">
        <f t="shared" si="15"/>
        <v>0</v>
      </c>
      <c r="BO120" s="81">
        <f t="shared" si="16"/>
        <v>0</v>
      </c>
      <c r="BP120" s="81">
        <f t="shared" si="17"/>
        <v>0</v>
      </c>
    </row>
    <row r="121" spans="1:68" ht="27" customHeight="1" x14ac:dyDescent="0.25">
      <c r="A121" s="63" t="s">
        <v>220</v>
      </c>
      <c r="B121" s="63" t="s">
        <v>221</v>
      </c>
      <c r="C121" s="36">
        <v>4301071049</v>
      </c>
      <c r="D121" s="426">
        <v>4607111039293</v>
      </c>
      <c r="E121" s="426"/>
      <c r="F121" s="62">
        <v>0.4</v>
      </c>
      <c r="G121" s="37">
        <v>16</v>
      </c>
      <c r="H121" s="62">
        <v>6.4</v>
      </c>
      <c r="I121" s="62">
        <v>6.7195999999999998</v>
      </c>
      <c r="J121" s="37">
        <v>84</v>
      </c>
      <c r="K121" s="37" t="s">
        <v>85</v>
      </c>
      <c r="L121" s="37" t="s">
        <v>86</v>
      </c>
      <c r="M121" s="38" t="s">
        <v>84</v>
      </c>
      <c r="N121" s="38"/>
      <c r="O121" s="37">
        <v>180</v>
      </c>
      <c r="P121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428"/>
      <c r="R121" s="428"/>
      <c r="S121" s="428"/>
      <c r="T121" s="429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2"/>
        <v>0</v>
      </c>
      <c r="Z121" s="41">
        <f t="shared" si="13"/>
        <v>0</v>
      </c>
      <c r="AA121" s="68" t="s">
        <v>46</v>
      </c>
      <c r="AB121" s="69" t="s">
        <v>46</v>
      </c>
      <c r="AC121" s="181" t="s">
        <v>154</v>
      </c>
      <c r="AG121" s="81"/>
      <c r="AJ121" s="87" t="s">
        <v>87</v>
      </c>
      <c r="AK121" s="87">
        <v>1</v>
      </c>
      <c r="BB121" s="182" t="s">
        <v>70</v>
      </c>
      <c r="BM121" s="81">
        <f t="shared" si="14"/>
        <v>0</v>
      </c>
      <c r="BN121" s="81">
        <f t="shared" si="15"/>
        <v>0</v>
      </c>
      <c r="BO121" s="81">
        <f t="shared" si="16"/>
        <v>0</v>
      </c>
      <c r="BP121" s="81">
        <f t="shared" si="17"/>
        <v>0</v>
      </c>
    </row>
    <row r="122" spans="1:68" ht="27" customHeight="1" x14ac:dyDescent="0.25">
      <c r="A122" s="63" t="s">
        <v>222</v>
      </c>
      <c r="B122" s="63" t="s">
        <v>223</v>
      </c>
      <c r="C122" s="36">
        <v>4301071039</v>
      </c>
      <c r="D122" s="426">
        <v>4607111039279</v>
      </c>
      <c r="E122" s="426"/>
      <c r="F122" s="62">
        <v>0.7</v>
      </c>
      <c r="G122" s="37">
        <v>10</v>
      </c>
      <c r="H122" s="62">
        <v>7</v>
      </c>
      <c r="I122" s="62">
        <v>7.3</v>
      </c>
      <c r="J122" s="37">
        <v>84</v>
      </c>
      <c r="K122" s="37" t="s">
        <v>85</v>
      </c>
      <c r="L122" s="37" t="s">
        <v>86</v>
      </c>
      <c r="M122" s="38" t="s">
        <v>84</v>
      </c>
      <c r="N122" s="38"/>
      <c r="O122" s="37">
        <v>180</v>
      </c>
      <c r="P122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428"/>
      <c r="R122" s="428"/>
      <c r="S122" s="428"/>
      <c r="T122" s="429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2"/>
        <v>0</v>
      </c>
      <c r="Z122" s="41">
        <f t="shared" si="13"/>
        <v>0</v>
      </c>
      <c r="AA122" s="68" t="s">
        <v>46</v>
      </c>
      <c r="AB122" s="69" t="s">
        <v>46</v>
      </c>
      <c r="AC122" s="183" t="s">
        <v>154</v>
      </c>
      <c r="AG122" s="81"/>
      <c r="AJ122" s="87" t="s">
        <v>87</v>
      </c>
      <c r="AK122" s="87">
        <v>1</v>
      </c>
      <c r="BB122" s="184" t="s">
        <v>70</v>
      </c>
      <c r="BM122" s="81">
        <f t="shared" si="14"/>
        <v>0</v>
      </c>
      <c r="BN122" s="81">
        <f t="shared" si="15"/>
        <v>0</v>
      </c>
      <c r="BO122" s="81">
        <f t="shared" si="16"/>
        <v>0</v>
      </c>
      <c r="BP122" s="81">
        <f t="shared" si="17"/>
        <v>0</v>
      </c>
    </row>
    <row r="123" spans="1:68" x14ac:dyDescent="0.2">
      <c r="A123" s="433"/>
      <c r="B123" s="433"/>
      <c r="C123" s="433"/>
      <c r="D123" s="433"/>
      <c r="E123" s="433"/>
      <c r="F123" s="433"/>
      <c r="G123" s="433"/>
      <c r="H123" s="433"/>
      <c r="I123" s="433"/>
      <c r="J123" s="433"/>
      <c r="K123" s="433"/>
      <c r="L123" s="433"/>
      <c r="M123" s="433"/>
      <c r="N123" s="433"/>
      <c r="O123" s="434"/>
      <c r="P123" s="430" t="s">
        <v>40</v>
      </c>
      <c r="Q123" s="431"/>
      <c r="R123" s="431"/>
      <c r="S123" s="431"/>
      <c r="T123" s="431"/>
      <c r="U123" s="431"/>
      <c r="V123" s="432"/>
      <c r="W123" s="42" t="s">
        <v>39</v>
      </c>
      <c r="X123" s="43">
        <f>IFERROR(SUM(X117:X122),"0")</f>
        <v>0</v>
      </c>
      <c r="Y123" s="43">
        <f>IFERROR(SUM(Y117:Y122),"0")</f>
        <v>0</v>
      </c>
      <c r="Z123" s="43">
        <f>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33"/>
      <c r="B124" s="433"/>
      <c r="C124" s="433"/>
      <c r="D124" s="433"/>
      <c r="E124" s="433"/>
      <c r="F124" s="433"/>
      <c r="G124" s="433"/>
      <c r="H124" s="433"/>
      <c r="I124" s="433"/>
      <c r="J124" s="433"/>
      <c r="K124" s="433"/>
      <c r="L124" s="433"/>
      <c r="M124" s="433"/>
      <c r="N124" s="433"/>
      <c r="O124" s="434"/>
      <c r="P124" s="430" t="s">
        <v>40</v>
      </c>
      <c r="Q124" s="431"/>
      <c r="R124" s="431"/>
      <c r="S124" s="431"/>
      <c r="T124" s="431"/>
      <c r="U124" s="431"/>
      <c r="V124" s="432"/>
      <c r="W124" s="42" t="s">
        <v>0</v>
      </c>
      <c r="X124" s="43">
        <f>IFERROR(SUMPRODUCT(X117:X122*H117:H122),"0")</f>
        <v>0</v>
      </c>
      <c r="Y124" s="43">
        <f>IFERROR(SUMPRODUCT(Y117:Y122*H117:H122),"0")</f>
        <v>0</v>
      </c>
      <c r="Z124" s="42"/>
      <c r="AA124" s="67"/>
      <c r="AB124" s="67"/>
      <c r="AC124" s="67"/>
    </row>
    <row r="125" spans="1:68" ht="14.25" customHeight="1" x14ac:dyDescent="0.25">
      <c r="A125" s="425" t="s">
        <v>143</v>
      </c>
      <c r="B125" s="425"/>
      <c r="C125" s="425"/>
      <c r="D125" s="425"/>
      <c r="E125" s="425"/>
      <c r="F125" s="425"/>
      <c r="G125" s="425"/>
      <c r="H125" s="425"/>
      <c r="I125" s="425"/>
      <c r="J125" s="425"/>
      <c r="K125" s="425"/>
      <c r="L125" s="425"/>
      <c r="M125" s="425"/>
      <c r="N125" s="425"/>
      <c r="O125" s="425"/>
      <c r="P125" s="425"/>
      <c r="Q125" s="425"/>
      <c r="R125" s="425"/>
      <c r="S125" s="425"/>
      <c r="T125" s="425"/>
      <c r="U125" s="425"/>
      <c r="V125" s="425"/>
      <c r="W125" s="425"/>
      <c r="X125" s="425"/>
      <c r="Y125" s="425"/>
      <c r="Z125" s="425"/>
      <c r="AA125" s="66"/>
      <c r="AB125" s="66"/>
      <c r="AC125" s="83"/>
    </row>
    <row r="126" spans="1:68" ht="27" customHeight="1" x14ac:dyDescent="0.25">
      <c r="A126" s="63" t="s">
        <v>224</v>
      </c>
      <c r="B126" s="63" t="s">
        <v>225</v>
      </c>
      <c r="C126" s="36">
        <v>4301135670</v>
      </c>
      <c r="D126" s="426">
        <v>4620207490983</v>
      </c>
      <c r="E126" s="426"/>
      <c r="F126" s="62">
        <v>0.22</v>
      </c>
      <c r="G126" s="37">
        <v>12</v>
      </c>
      <c r="H126" s="62">
        <v>2.64</v>
      </c>
      <c r="I126" s="62">
        <v>3.3435999999999999</v>
      </c>
      <c r="J126" s="37">
        <v>70</v>
      </c>
      <c r="K126" s="37" t="s">
        <v>94</v>
      </c>
      <c r="L126" s="37" t="s">
        <v>86</v>
      </c>
      <c r="M126" s="38" t="s">
        <v>84</v>
      </c>
      <c r="N126" s="38"/>
      <c r="O126" s="37">
        <v>180</v>
      </c>
      <c r="P126" s="48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428"/>
      <c r="R126" s="428"/>
      <c r="S126" s="428"/>
      <c r="T126" s="429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5" t="s">
        <v>226</v>
      </c>
      <c r="AG126" s="81"/>
      <c r="AJ126" s="87" t="s">
        <v>87</v>
      </c>
      <c r="AK126" s="87">
        <v>1</v>
      </c>
      <c r="BB126" s="186" t="s">
        <v>93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433"/>
      <c r="B127" s="433"/>
      <c r="C127" s="433"/>
      <c r="D127" s="433"/>
      <c r="E127" s="433"/>
      <c r="F127" s="433"/>
      <c r="G127" s="433"/>
      <c r="H127" s="433"/>
      <c r="I127" s="433"/>
      <c r="J127" s="433"/>
      <c r="K127" s="433"/>
      <c r="L127" s="433"/>
      <c r="M127" s="433"/>
      <c r="N127" s="433"/>
      <c r="O127" s="434"/>
      <c r="P127" s="430" t="s">
        <v>40</v>
      </c>
      <c r="Q127" s="431"/>
      <c r="R127" s="431"/>
      <c r="S127" s="431"/>
      <c r="T127" s="431"/>
      <c r="U127" s="431"/>
      <c r="V127" s="432"/>
      <c r="W127" s="42" t="s">
        <v>39</v>
      </c>
      <c r="X127" s="43">
        <f>IFERROR(SUM(X126:X126),"0")</f>
        <v>0</v>
      </c>
      <c r="Y127" s="43">
        <f>IFERROR(SUM(Y126:Y126),"0")</f>
        <v>0</v>
      </c>
      <c r="Z127" s="43">
        <f>IFERROR(IF(Z126="",0,Z126),"0")</f>
        <v>0</v>
      </c>
      <c r="AA127" s="67"/>
      <c r="AB127" s="67"/>
      <c r="AC127" s="67"/>
    </row>
    <row r="128" spans="1:68" x14ac:dyDescent="0.2">
      <c r="A128" s="433"/>
      <c r="B128" s="433"/>
      <c r="C128" s="433"/>
      <c r="D128" s="433"/>
      <c r="E128" s="433"/>
      <c r="F128" s="433"/>
      <c r="G128" s="433"/>
      <c r="H128" s="433"/>
      <c r="I128" s="433"/>
      <c r="J128" s="433"/>
      <c r="K128" s="433"/>
      <c r="L128" s="433"/>
      <c r="M128" s="433"/>
      <c r="N128" s="433"/>
      <c r="O128" s="434"/>
      <c r="P128" s="430" t="s">
        <v>40</v>
      </c>
      <c r="Q128" s="431"/>
      <c r="R128" s="431"/>
      <c r="S128" s="431"/>
      <c r="T128" s="431"/>
      <c r="U128" s="431"/>
      <c r="V128" s="432"/>
      <c r="W128" s="42" t="s">
        <v>0</v>
      </c>
      <c r="X128" s="43">
        <f>IFERROR(SUMPRODUCT(X126:X126*H126:H126),"0")</f>
        <v>0</v>
      </c>
      <c r="Y128" s="43">
        <f>IFERROR(SUMPRODUCT(Y126:Y126*H126:H126),"0")</f>
        <v>0</v>
      </c>
      <c r="Z128" s="42"/>
      <c r="AA128" s="67"/>
      <c r="AB128" s="67"/>
      <c r="AC128" s="67"/>
    </row>
    <row r="129" spans="1:68" ht="16.5" customHeight="1" x14ac:dyDescent="0.25">
      <c r="A129" s="424" t="s">
        <v>227</v>
      </c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4"/>
      <c r="N129" s="424"/>
      <c r="O129" s="424"/>
      <c r="P129" s="424"/>
      <c r="Q129" s="424"/>
      <c r="R129" s="424"/>
      <c r="S129" s="424"/>
      <c r="T129" s="424"/>
      <c r="U129" s="424"/>
      <c r="V129" s="424"/>
      <c r="W129" s="424"/>
      <c r="X129" s="424"/>
      <c r="Y129" s="424"/>
      <c r="Z129" s="424"/>
      <c r="AA129" s="65"/>
      <c r="AB129" s="65"/>
      <c r="AC129" s="82"/>
    </row>
    <row r="130" spans="1:68" ht="14.25" customHeight="1" x14ac:dyDescent="0.25">
      <c r="A130" s="425" t="s">
        <v>143</v>
      </c>
      <c r="B130" s="425"/>
      <c r="C130" s="425"/>
      <c r="D130" s="425"/>
      <c r="E130" s="425"/>
      <c r="F130" s="425"/>
      <c r="G130" s="425"/>
      <c r="H130" s="425"/>
      <c r="I130" s="425"/>
      <c r="J130" s="425"/>
      <c r="K130" s="425"/>
      <c r="L130" s="425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5"/>
      <c r="Y130" s="425"/>
      <c r="Z130" s="425"/>
      <c r="AA130" s="66"/>
      <c r="AB130" s="66"/>
      <c r="AC130" s="83"/>
    </row>
    <row r="131" spans="1:68" ht="27" customHeight="1" x14ac:dyDescent="0.25">
      <c r="A131" s="63" t="s">
        <v>228</v>
      </c>
      <c r="B131" s="63" t="s">
        <v>229</v>
      </c>
      <c r="C131" s="36">
        <v>4301135555</v>
      </c>
      <c r="D131" s="426">
        <v>4607111034014</v>
      </c>
      <c r="E131" s="42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94</v>
      </c>
      <c r="L131" s="37" t="s">
        <v>86</v>
      </c>
      <c r="M131" s="38" t="s">
        <v>84</v>
      </c>
      <c r="N131" s="38"/>
      <c r="O131" s="37">
        <v>180</v>
      </c>
      <c r="P131" s="48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428"/>
      <c r="R131" s="428"/>
      <c r="S131" s="428"/>
      <c r="T131" s="42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87" t="s">
        <v>230</v>
      </c>
      <c r="AG131" s="81"/>
      <c r="AJ131" s="87" t="s">
        <v>87</v>
      </c>
      <c r="AK131" s="87">
        <v>1</v>
      </c>
      <c r="BB131" s="188" t="s">
        <v>93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27" customHeight="1" x14ac:dyDescent="0.25">
      <c r="A132" s="63" t="s">
        <v>231</v>
      </c>
      <c r="B132" s="63" t="s">
        <v>232</v>
      </c>
      <c r="C132" s="36">
        <v>4301135532</v>
      </c>
      <c r="D132" s="426">
        <v>4607111033994</v>
      </c>
      <c r="E132" s="426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94</v>
      </c>
      <c r="L132" s="37" t="s">
        <v>86</v>
      </c>
      <c r="M132" s="38" t="s">
        <v>84</v>
      </c>
      <c r="N132" s="38"/>
      <c r="O132" s="37">
        <v>180</v>
      </c>
      <c r="P132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428"/>
      <c r="R132" s="428"/>
      <c r="S132" s="428"/>
      <c r="T132" s="429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9" t="s">
        <v>161</v>
      </c>
      <c r="AG132" s="81"/>
      <c r="AJ132" s="87" t="s">
        <v>87</v>
      </c>
      <c r="AK132" s="87">
        <v>1</v>
      </c>
      <c r="BB132" s="190" t="s">
        <v>93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33"/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34"/>
      <c r="P133" s="430" t="s">
        <v>40</v>
      </c>
      <c r="Q133" s="431"/>
      <c r="R133" s="431"/>
      <c r="S133" s="431"/>
      <c r="T133" s="431"/>
      <c r="U133" s="431"/>
      <c r="V133" s="432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433"/>
      <c r="B134" s="433"/>
      <c r="C134" s="433"/>
      <c r="D134" s="433"/>
      <c r="E134" s="433"/>
      <c r="F134" s="433"/>
      <c r="G134" s="433"/>
      <c r="H134" s="433"/>
      <c r="I134" s="433"/>
      <c r="J134" s="433"/>
      <c r="K134" s="433"/>
      <c r="L134" s="433"/>
      <c r="M134" s="433"/>
      <c r="N134" s="433"/>
      <c r="O134" s="434"/>
      <c r="P134" s="430" t="s">
        <v>40</v>
      </c>
      <c r="Q134" s="431"/>
      <c r="R134" s="431"/>
      <c r="S134" s="431"/>
      <c r="T134" s="431"/>
      <c r="U134" s="431"/>
      <c r="V134" s="432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424" t="s">
        <v>233</v>
      </c>
      <c r="B135" s="424"/>
      <c r="C135" s="424"/>
      <c r="D135" s="424"/>
      <c r="E135" s="424"/>
      <c r="F135" s="424"/>
      <c r="G135" s="424"/>
      <c r="H135" s="424"/>
      <c r="I135" s="424"/>
      <c r="J135" s="424"/>
      <c r="K135" s="424"/>
      <c r="L135" s="424"/>
      <c r="M135" s="424"/>
      <c r="N135" s="424"/>
      <c r="O135" s="424"/>
      <c r="P135" s="424"/>
      <c r="Q135" s="424"/>
      <c r="R135" s="424"/>
      <c r="S135" s="424"/>
      <c r="T135" s="424"/>
      <c r="U135" s="424"/>
      <c r="V135" s="424"/>
      <c r="W135" s="424"/>
      <c r="X135" s="424"/>
      <c r="Y135" s="424"/>
      <c r="Z135" s="424"/>
      <c r="AA135" s="65"/>
      <c r="AB135" s="65"/>
      <c r="AC135" s="82"/>
    </row>
    <row r="136" spans="1:68" ht="14.25" customHeight="1" x14ac:dyDescent="0.25">
      <c r="A136" s="425" t="s">
        <v>143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25"/>
      <c r="AA136" s="66"/>
      <c r="AB136" s="66"/>
      <c r="AC136" s="83"/>
    </row>
    <row r="137" spans="1:68" ht="27" customHeight="1" x14ac:dyDescent="0.25">
      <c r="A137" s="63" t="s">
        <v>234</v>
      </c>
      <c r="B137" s="63" t="s">
        <v>235</v>
      </c>
      <c r="C137" s="36">
        <v>4301135291</v>
      </c>
      <c r="D137" s="426">
        <v>4607111036414</v>
      </c>
      <c r="E137" s="426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94</v>
      </c>
      <c r="L137" s="37" t="s">
        <v>86</v>
      </c>
      <c r="M137" s="38" t="s">
        <v>84</v>
      </c>
      <c r="N137" s="38"/>
      <c r="O137" s="37">
        <v>180</v>
      </c>
      <c r="P137" s="485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428"/>
      <c r="R137" s="428"/>
      <c r="S137" s="428"/>
      <c r="T137" s="42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236</v>
      </c>
      <c r="AG137" s="81"/>
      <c r="AJ137" s="87" t="s">
        <v>87</v>
      </c>
      <c r="AK137" s="87">
        <v>1</v>
      </c>
      <c r="BB137" s="192" t="s">
        <v>93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237</v>
      </c>
      <c r="B138" s="63" t="s">
        <v>238</v>
      </c>
      <c r="C138" s="36">
        <v>4301135549</v>
      </c>
      <c r="D138" s="426">
        <v>4607111039095</v>
      </c>
      <c r="E138" s="426"/>
      <c r="F138" s="62">
        <v>0.25</v>
      </c>
      <c r="G138" s="37">
        <v>12</v>
      </c>
      <c r="H138" s="62">
        <v>3</v>
      </c>
      <c r="I138" s="62">
        <v>3.7480000000000002</v>
      </c>
      <c r="J138" s="37">
        <v>70</v>
      </c>
      <c r="K138" s="37" t="s">
        <v>94</v>
      </c>
      <c r="L138" s="37" t="s">
        <v>86</v>
      </c>
      <c r="M138" s="38" t="s">
        <v>84</v>
      </c>
      <c r="N138" s="38"/>
      <c r="O138" s="37">
        <v>180</v>
      </c>
      <c r="P138" s="4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428"/>
      <c r="R138" s="428"/>
      <c r="S138" s="428"/>
      <c r="T138" s="42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3" t="s">
        <v>239</v>
      </c>
      <c r="AG138" s="81"/>
      <c r="AJ138" s="87" t="s">
        <v>87</v>
      </c>
      <c r="AK138" s="87">
        <v>1</v>
      </c>
      <c r="BB138" s="194" t="s">
        <v>93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6.5" customHeight="1" x14ac:dyDescent="0.25">
      <c r="A139" s="63" t="s">
        <v>240</v>
      </c>
      <c r="B139" s="63" t="s">
        <v>241</v>
      </c>
      <c r="C139" s="36">
        <v>4301135550</v>
      </c>
      <c r="D139" s="426">
        <v>4607111034199</v>
      </c>
      <c r="E139" s="426"/>
      <c r="F139" s="62">
        <v>0.25</v>
      </c>
      <c r="G139" s="37">
        <v>12</v>
      </c>
      <c r="H139" s="62">
        <v>3</v>
      </c>
      <c r="I139" s="62">
        <v>3.7035999999999998</v>
      </c>
      <c r="J139" s="37">
        <v>70</v>
      </c>
      <c r="K139" s="37" t="s">
        <v>94</v>
      </c>
      <c r="L139" s="37" t="s">
        <v>86</v>
      </c>
      <c r="M139" s="38" t="s">
        <v>84</v>
      </c>
      <c r="N139" s="38"/>
      <c r="O139" s="37">
        <v>180</v>
      </c>
      <c r="P139" s="48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428"/>
      <c r="R139" s="428"/>
      <c r="S139" s="428"/>
      <c r="T139" s="429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5" t="s">
        <v>242</v>
      </c>
      <c r="AG139" s="81"/>
      <c r="AJ139" s="87" t="s">
        <v>87</v>
      </c>
      <c r="AK139" s="87">
        <v>1</v>
      </c>
      <c r="BB139" s="196" t="s">
        <v>93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33"/>
      <c r="B140" s="433"/>
      <c r="C140" s="433"/>
      <c r="D140" s="433"/>
      <c r="E140" s="433"/>
      <c r="F140" s="433"/>
      <c r="G140" s="433"/>
      <c r="H140" s="433"/>
      <c r="I140" s="433"/>
      <c r="J140" s="433"/>
      <c r="K140" s="433"/>
      <c r="L140" s="433"/>
      <c r="M140" s="433"/>
      <c r="N140" s="433"/>
      <c r="O140" s="434"/>
      <c r="P140" s="430" t="s">
        <v>40</v>
      </c>
      <c r="Q140" s="431"/>
      <c r="R140" s="431"/>
      <c r="S140" s="431"/>
      <c r="T140" s="431"/>
      <c r="U140" s="431"/>
      <c r="V140" s="432"/>
      <c r="W140" s="42" t="s">
        <v>39</v>
      </c>
      <c r="X140" s="43">
        <f>IFERROR(SUM(X137:X139),"0")</f>
        <v>0</v>
      </c>
      <c r="Y140" s="43">
        <f>IFERROR(SUM(Y137:Y139),"0")</f>
        <v>0</v>
      </c>
      <c r="Z140" s="43">
        <f>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433"/>
      <c r="B141" s="433"/>
      <c r="C141" s="433"/>
      <c r="D141" s="433"/>
      <c r="E141" s="433"/>
      <c r="F141" s="433"/>
      <c r="G141" s="433"/>
      <c r="H141" s="433"/>
      <c r="I141" s="433"/>
      <c r="J141" s="433"/>
      <c r="K141" s="433"/>
      <c r="L141" s="433"/>
      <c r="M141" s="433"/>
      <c r="N141" s="433"/>
      <c r="O141" s="434"/>
      <c r="P141" s="430" t="s">
        <v>40</v>
      </c>
      <c r="Q141" s="431"/>
      <c r="R141" s="431"/>
      <c r="S141" s="431"/>
      <c r="T141" s="431"/>
      <c r="U141" s="431"/>
      <c r="V141" s="432"/>
      <c r="W141" s="42" t="s">
        <v>0</v>
      </c>
      <c r="X141" s="43">
        <f>IFERROR(SUMPRODUCT(X137:X139*H137:H139),"0")</f>
        <v>0</v>
      </c>
      <c r="Y141" s="43">
        <f>IFERROR(SUMPRODUCT(Y137:Y139*H137:H139),"0")</f>
        <v>0</v>
      </c>
      <c r="Z141" s="42"/>
      <c r="AA141" s="67"/>
      <c r="AB141" s="67"/>
      <c r="AC141" s="67"/>
    </row>
    <row r="142" spans="1:68" ht="16.5" customHeight="1" x14ac:dyDescent="0.25">
      <c r="A142" s="424" t="s">
        <v>243</v>
      </c>
      <c r="B142" s="424"/>
      <c r="C142" s="424"/>
      <c r="D142" s="424"/>
      <c r="E142" s="424"/>
      <c r="F142" s="424"/>
      <c r="G142" s="424"/>
      <c r="H142" s="424"/>
      <c r="I142" s="424"/>
      <c r="J142" s="424"/>
      <c r="K142" s="424"/>
      <c r="L142" s="424"/>
      <c r="M142" s="424"/>
      <c r="N142" s="424"/>
      <c r="O142" s="424"/>
      <c r="P142" s="424"/>
      <c r="Q142" s="424"/>
      <c r="R142" s="424"/>
      <c r="S142" s="424"/>
      <c r="T142" s="424"/>
      <c r="U142" s="424"/>
      <c r="V142" s="424"/>
      <c r="W142" s="424"/>
      <c r="X142" s="424"/>
      <c r="Y142" s="424"/>
      <c r="Z142" s="424"/>
      <c r="AA142" s="65"/>
      <c r="AB142" s="65"/>
      <c r="AC142" s="82"/>
    </row>
    <row r="143" spans="1:68" ht="14.25" customHeight="1" x14ac:dyDescent="0.25">
      <c r="A143" s="425" t="s">
        <v>143</v>
      </c>
      <c r="B143" s="425"/>
      <c r="C143" s="425"/>
      <c r="D143" s="425"/>
      <c r="E143" s="425"/>
      <c r="F143" s="425"/>
      <c r="G143" s="425"/>
      <c r="H143" s="425"/>
      <c r="I143" s="425"/>
      <c r="J143" s="425"/>
      <c r="K143" s="425"/>
      <c r="L143" s="425"/>
      <c r="M143" s="425"/>
      <c r="N143" s="425"/>
      <c r="O143" s="425"/>
      <c r="P143" s="425"/>
      <c r="Q143" s="425"/>
      <c r="R143" s="425"/>
      <c r="S143" s="425"/>
      <c r="T143" s="425"/>
      <c r="U143" s="425"/>
      <c r="V143" s="425"/>
      <c r="W143" s="425"/>
      <c r="X143" s="425"/>
      <c r="Y143" s="425"/>
      <c r="Z143" s="425"/>
      <c r="AA143" s="66"/>
      <c r="AB143" s="66"/>
      <c r="AC143" s="83"/>
    </row>
    <row r="144" spans="1:68" ht="27" customHeight="1" x14ac:dyDescent="0.25">
      <c r="A144" s="63" t="s">
        <v>244</v>
      </c>
      <c r="B144" s="63" t="s">
        <v>245</v>
      </c>
      <c r="C144" s="36">
        <v>4301135275</v>
      </c>
      <c r="D144" s="426">
        <v>4607111034380</v>
      </c>
      <c r="E144" s="426"/>
      <c r="F144" s="62">
        <v>0.25</v>
      </c>
      <c r="G144" s="37">
        <v>12</v>
      </c>
      <c r="H144" s="62">
        <v>3</v>
      </c>
      <c r="I144" s="62">
        <v>3.28</v>
      </c>
      <c r="J144" s="37">
        <v>70</v>
      </c>
      <c r="K144" s="37" t="s">
        <v>94</v>
      </c>
      <c r="L144" s="37" t="s">
        <v>86</v>
      </c>
      <c r="M144" s="38" t="s">
        <v>84</v>
      </c>
      <c r="N144" s="38"/>
      <c r="O144" s="37">
        <v>180</v>
      </c>
      <c r="P144" s="4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4" s="428"/>
      <c r="R144" s="428"/>
      <c r="S144" s="428"/>
      <c r="T144" s="429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246</v>
      </c>
      <c r="AG144" s="81"/>
      <c r="AJ144" s="87" t="s">
        <v>87</v>
      </c>
      <c r="AK144" s="87">
        <v>1</v>
      </c>
      <c r="BB144" s="198" t="s">
        <v>93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27" customHeight="1" x14ac:dyDescent="0.25">
      <c r="A145" s="63" t="s">
        <v>247</v>
      </c>
      <c r="B145" s="63" t="s">
        <v>248</v>
      </c>
      <c r="C145" s="36">
        <v>4301135753</v>
      </c>
      <c r="D145" s="426">
        <v>4620207490914</v>
      </c>
      <c r="E145" s="426"/>
      <c r="F145" s="62">
        <v>0.2</v>
      </c>
      <c r="G145" s="37">
        <v>12</v>
      </c>
      <c r="H145" s="62">
        <v>2.4</v>
      </c>
      <c r="I145" s="62">
        <v>2.68</v>
      </c>
      <c r="J145" s="37">
        <v>70</v>
      </c>
      <c r="K145" s="37" t="s">
        <v>94</v>
      </c>
      <c r="L145" s="37" t="s">
        <v>86</v>
      </c>
      <c r="M145" s="38" t="s">
        <v>84</v>
      </c>
      <c r="N145" s="38"/>
      <c r="O145" s="37">
        <v>180</v>
      </c>
      <c r="P145" s="489" t="s">
        <v>249</v>
      </c>
      <c r="Q145" s="428"/>
      <c r="R145" s="428"/>
      <c r="S145" s="428"/>
      <c r="T145" s="429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9" t="s">
        <v>230</v>
      </c>
      <c r="AG145" s="81"/>
      <c r="AJ145" s="87" t="s">
        <v>87</v>
      </c>
      <c r="AK145" s="87">
        <v>1</v>
      </c>
      <c r="BB145" s="200" t="s">
        <v>93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250</v>
      </c>
      <c r="B146" s="63" t="s">
        <v>251</v>
      </c>
      <c r="C146" s="36">
        <v>4301135277</v>
      </c>
      <c r="D146" s="426">
        <v>4607111034397</v>
      </c>
      <c r="E146" s="426"/>
      <c r="F146" s="62">
        <v>0.25</v>
      </c>
      <c r="G146" s="37">
        <v>12</v>
      </c>
      <c r="H146" s="62">
        <v>3</v>
      </c>
      <c r="I146" s="62">
        <v>3.28</v>
      </c>
      <c r="J146" s="37">
        <v>70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428"/>
      <c r="R146" s="428"/>
      <c r="S146" s="428"/>
      <c r="T146" s="429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201" t="s">
        <v>230</v>
      </c>
      <c r="AG146" s="81"/>
      <c r="AJ146" s="87" t="s">
        <v>87</v>
      </c>
      <c r="AK146" s="87">
        <v>1</v>
      </c>
      <c r="BB146" s="202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252</v>
      </c>
      <c r="B147" s="63" t="s">
        <v>253</v>
      </c>
      <c r="C147" s="36">
        <v>4301135778</v>
      </c>
      <c r="D147" s="426">
        <v>4620207490853</v>
      </c>
      <c r="E147" s="426"/>
      <c r="F147" s="62">
        <v>0.2</v>
      </c>
      <c r="G147" s="37">
        <v>12</v>
      </c>
      <c r="H147" s="62">
        <v>2.4</v>
      </c>
      <c r="I147" s="62">
        <v>2.68</v>
      </c>
      <c r="J147" s="37">
        <v>70</v>
      </c>
      <c r="K147" s="37" t="s">
        <v>94</v>
      </c>
      <c r="L147" s="37" t="s">
        <v>86</v>
      </c>
      <c r="M147" s="38" t="s">
        <v>84</v>
      </c>
      <c r="N147" s="38"/>
      <c r="O147" s="37">
        <v>180</v>
      </c>
      <c r="P147" s="491" t="s">
        <v>254</v>
      </c>
      <c r="Q147" s="428"/>
      <c r="R147" s="428"/>
      <c r="S147" s="428"/>
      <c r="T147" s="42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IFERROR(IF(X147="","",X147*0.01788),"")</f>
        <v>0</v>
      </c>
      <c r="AA147" s="68" t="s">
        <v>46</v>
      </c>
      <c r="AB147" s="69" t="s">
        <v>46</v>
      </c>
      <c r="AC147" s="203" t="s">
        <v>230</v>
      </c>
      <c r="AG147" s="81"/>
      <c r="AJ147" s="87" t="s">
        <v>87</v>
      </c>
      <c r="AK147" s="87">
        <v>1</v>
      </c>
      <c r="BB147" s="204" t="s">
        <v>93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33"/>
      <c r="B148" s="433"/>
      <c r="C148" s="433"/>
      <c r="D148" s="433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34"/>
      <c r="P148" s="430" t="s">
        <v>40</v>
      </c>
      <c r="Q148" s="431"/>
      <c r="R148" s="431"/>
      <c r="S148" s="431"/>
      <c r="T148" s="431"/>
      <c r="U148" s="431"/>
      <c r="V148" s="432"/>
      <c r="W148" s="42" t="s">
        <v>39</v>
      </c>
      <c r="X148" s="43">
        <f>IFERROR(SUM(X144:X147),"0")</f>
        <v>0</v>
      </c>
      <c r="Y148" s="43">
        <f>IFERROR(SUM(Y144:Y147),"0")</f>
        <v>0</v>
      </c>
      <c r="Z148" s="43">
        <f>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433"/>
      <c r="B149" s="433"/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4"/>
      <c r="P149" s="430" t="s">
        <v>40</v>
      </c>
      <c r="Q149" s="431"/>
      <c r="R149" s="431"/>
      <c r="S149" s="431"/>
      <c r="T149" s="431"/>
      <c r="U149" s="431"/>
      <c r="V149" s="432"/>
      <c r="W149" s="42" t="s">
        <v>0</v>
      </c>
      <c r="X149" s="43">
        <f>IFERROR(SUMPRODUCT(X144:X147*H144:H147),"0")</f>
        <v>0</v>
      </c>
      <c r="Y149" s="43">
        <f>IFERROR(SUMPRODUCT(Y144:Y147*H144:H147),"0")</f>
        <v>0</v>
      </c>
      <c r="Z149" s="42"/>
      <c r="AA149" s="67"/>
      <c r="AB149" s="67"/>
      <c r="AC149" s="67"/>
    </row>
    <row r="150" spans="1:68" ht="16.5" customHeight="1" x14ac:dyDescent="0.25">
      <c r="A150" s="424" t="s">
        <v>255</v>
      </c>
      <c r="B150" s="424"/>
      <c r="C150" s="424"/>
      <c r="D150" s="424"/>
      <c r="E150" s="424"/>
      <c r="F150" s="424"/>
      <c r="G150" s="424"/>
      <c r="H150" s="424"/>
      <c r="I150" s="424"/>
      <c r="J150" s="424"/>
      <c r="K150" s="424"/>
      <c r="L150" s="424"/>
      <c r="M150" s="424"/>
      <c r="N150" s="424"/>
      <c r="O150" s="424"/>
      <c r="P150" s="424"/>
      <c r="Q150" s="424"/>
      <c r="R150" s="424"/>
      <c r="S150" s="424"/>
      <c r="T150" s="424"/>
      <c r="U150" s="424"/>
      <c r="V150" s="424"/>
      <c r="W150" s="424"/>
      <c r="X150" s="424"/>
      <c r="Y150" s="424"/>
      <c r="Z150" s="424"/>
      <c r="AA150" s="65"/>
      <c r="AB150" s="65"/>
      <c r="AC150" s="82"/>
    </row>
    <row r="151" spans="1:68" ht="14.25" customHeight="1" x14ac:dyDescent="0.25">
      <c r="A151" s="425" t="s">
        <v>143</v>
      </c>
      <c r="B151" s="425"/>
      <c r="C151" s="425"/>
      <c r="D151" s="425"/>
      <c r="E151" s="425"/>
      <c r="F151" s="425"/>
      <c r="G151" s="425"/>
      <c r="H151" s="425"/>
      <c r="I151" s="425"/>
      <c r="J151" s="425"/>
      <c r="K151" s="425"/>
      <c r="L151" s="425"/>
      <c r="M151" s="425"/>
      <c r="N151" s="425"/>
      <c r="O151" s="425"/>
      <c r="P151" s="425"/>
      <c r="Q151" s="425"/>
      <c r="R151" s="425"/>
      <c r="S151" s="425"/>
      <c r="T151" s="425"/>
      <c r="U151" s="425"/>
      <c r="V151" s="425"/>
      <c r="W151" s="425"/>
      <c r="X151" s="425"/>
      <c r="Y151" s="425"/>
      <c r="Z151" s="425"/>
      <c r="AA151" s="66"/>
      <c r="AB151" s="66"/>
      <c r="AC151" s="83"/>
    </row>
    <row r="152" spans="1:68" ht="27" customHeight="1" x14ac:dyDescent="0.25">
      <c r="A152" s="63" t="s">
        <v>256</v>
      </c>
      <c r="B152" s="63" t="s">
        <v>257</v>
      </c>
      <c r="C152" s="36">
        <v>4301135570</v>
      </c>
      <c r="D152" s="426">
        <v>4607111035806</v>
      </c>
      <c r="E152" s="426"/>
      <c r="F152" s="62">
        <v>0.25</v>
      </c>
      <c r="G152" s="37">
        <v>12</v>
      </c>
      <c r="H152" s="62">
        <v>3</v>
      </c>
      <c r="I152" s="62">
        <v>3.7035999999999998</v>
      </c>
      <c r="J152" s="37">
        <v>70</v>
      </c>
      <c r="K152" s="37" t="s">
        <v>94</v>
      </c>
      <c r="L152" s="37" t="s">
        <v>86</v>
      </c>
      <c r="M152" s="38" t="s">
        <v>84</v>
      </c>
      <c r="N152" s="38"/>
      <c r="O152" s="37">
        <v>180</v>
      </c>
      <c r="P152" s="49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2" s="428"/>
      <c r="R152" s="428"/>
      <c r="S152" s="428"/>
      <c r="T152" s="42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IFERROR(IF(X152="","",X152*0.01788),"")</f>
        <v>0</v>
      </c>
      <c r="AA152" s="68" t="s">
        <v>46</v>
      </c>
      <c r="AB152" s="69" t="s">
        <v>46</v>
      </c>
      <c r="AC152" s="205" t="s">
        <v>258</v>
      </c>
      <c r="AG152" s="81"/>
      <c r="AJ152" s="87" t="s">
        <v>87</v>
      </c>
      <c r="AK152" s="87">
        <v>1</v>
      </c>
      <c r="BB152" s="206" t="s">
        <v>93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33"/>
      <c r="B153" s="433"/>
      <c r="C153" s="433"/>
      <c r="D153" s="433"/>
      <c r="E153" s="433"/>
      <c r="F153" s="433"/>
      <c r="G153" s="433"/>
      <c r="H153" s="433"/>
      <c r="I153" s="433"/>
      <c r="J153" s="433"/>
      <c r="K153" s="433"/>
      <c r="L153" s="433"/>
      <c r="M153" s="433"/>
      <c r="N153" s="433"/>
      <c r="O153" s="434"/>
      <c r="P153" s="430" t="s">
        <v>40</v>
      </c>
      <c r="Q153" s="431"/>
      <c r="R153" s="431"/>
      <c r="S153" s="431"/>
      <c r="T153" s="431"/>
      <c r="U153" s="431"/>
      <c r="V153" s="432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33"/>
      <c r="B154" s="433"/>
      <c r="C154" s="433"/>
      <c r="D154" s="433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34"/>
      <c r="P154" s="430" t="s">
        <v>40</v>
      </c>
      <c r="Q154" s="431"/>
      <c r="R154" s="431"/>
      <c r="S154" s="431"/>
      <c r="T154" s="431"/>
      <c r="U154" s="431"/>
      <c r="V154" s="432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424" t="s">
        <v>259</v>
      </c>
      <c r="B155" s="424"/>
      <c r="C155" s="424"/>
      <c r="D155" s="424"/>
      <c r="E155" s="424"/>
      <c r="F155" s="424"/>
      <c r="G155" s="424"/>
      <c r="H155" s="424"/>
      <c r="I155" s="424"/>
      <c r="J155" s="424"/>
      <c r="K155" s="424"/>
      <c r="L155" s="424"/>
      <c r="M155" s="424"/>
      <c r="N155" s="424"/>
      <c r="O155" s="424"/>
      <c r="P155" s="424"/>
      <c r="Q155" s="424"/>
      <c r="R155" s="424"/>
      <c r="S155" s="424"/>
      <c r="T155" s="424"/>
      <c r="U155" s="424"/>
      <c r="V155" s="424"/>
      <c r="W155" s="424"/>
      <c r="X155" s="424"/>
      <c r="Y155" s="424"/>
      <c r="Z155" s="424"/>
      <c r="AA155" s="65"/>
      <c r="AB155" s="65"/>
      <c r="AC155" s="82"/>
    </row>
    <row r="156" spans="1:68" ht="14.25" customHeight="1" x14ac:dyDescent="0.25">
      <c r="A156" s="425" t="s">
        <v>143</v>
      </c>
      <c r="B156" s="425"/>
      <c r="C156" s="425"/>
      <c r="D156" s="425"/>
      <c r="E156" s="425"/>
      <c r="F156" s="425"/>
      <c r="G156" s="425"/>
      <c r="H156" s="425"/>
      <c r="I156" s="425"/>
      <c r="J156" s="425"/>
      <c r="K156" s="425"/>
      <c r="L156" s="425"/>
      <c r="M156" s="425"/>
      <c r="N156" s="425"/>
      <c r="O156" s="425"/>
      <c r="P156" s="425"/>
      <c r="Q156" s="425"/>
      <c r="R156" s="425"/>
      <c r="S156" s="425"/>
      <c r="T156" s="425"/>
      <c r="U156" s="425"/>
      <c r="V156" s="425"/>
      <c r="W156" s="425"/>
      <c r="X156" s="425"/>
      <c r="Y156" s="425"/>
      <c r="Z156" s="425"/>
      <c r="AA156" s="66"/>
      <c r="AB156" s="66"/>
      <c r="AC156" s="83"/>
    </row>
    <row r="157" spans="1:68" ht="16.5" customHeight="1" x14ac:dyDescent="0.25">
      <c r="A157" s="63" t="s">
        <v>260</v>
      </c>
      <c r="B157" s="63" t="s">
        <v>261</v>
      </c>
      <c r="C157" s="36">
        <v>4301135607</v>
      </c>
      <c r="D157" s="426">
        <v>4607111039613</v>
      </c>
      <c r="E157" s="426"/>
      <c r="F157" s="62">
        <v>0.09</v>
      </c>
      <c r="G157" s="37">
        <v>30</v>
      </c>
      <c r="H157" s="62">
        <v>2.7</v>
      </c>
      <c r="I157" s="62">
        <v>3.09</v>
      </c>
      <c r="J157" s="37">
        <v>126</v>
      </c>
      <c r="K157" s="37" t="s">
        <v>94</v>
      </c>
      <c r="L157" s="37" t="s">
        <v>86</v>
      </c>
      <c r="M157" s="38" t="s">
        <v>84</v>
      </c>
      <c r="N157" s="38"/>
      <c r="O157" s="37">
        <v>180</v>
      </c>
      <c r="P157" s="49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7" s="428"/>
      <c r="R157" s="428"/>
      <c r="S157" s="428"/>
      <c r="T157" s="42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IFERROR(IF(X157="","",X157*0.00936),"")</f>
        <v>0</v>
      </c>
      <c r="AA157" s="68" t="s">
        <v>46</v>
      </c>
      <c r="AB157" s="69" t="s">
        <v>46</v>
      </c>
      <c r="AC157" s="207" t="s">
        <v>239</v>
      </c>
      <c r="AG157" s="81"/>
      <c r="AJ157" s="87" t="s">
        <v>87</v>
      </c>
      <c r="AK157" s="87">
        <v>1</v>
      </c>
      <c r="BB157" s="208" t="s">
        <v>93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33"/>
      <c r="B158" s="433"/>
      <c r="C158" s="433"/>
      <c r="D158" s="433"/>
      <c r="E158" s="433"/>
      <c r="F158" s="433"/>
      <c r="G158" s="433"/>
      <c r="H158" s="433"/>
      <c r="I158" s="433"/>
      <c r="J158" s="433"/>
      <c r="K158" s="433"/>
      <c r="L158" s="433"/>
      <c r="M158" s="433"/>
      <c r="N158" s="433"/>
      <c r="O158" s="434"/>
      <c r="P158" s="430" t="s">
        <v>40</v>
      </c>
      <c r="Q158" s="431"/>
      <c r="R158" s="431"/>
      <c r="S158" s="431"/>
      <c r="T158" s="431"/>
      <c r="U158" s="431"/>
      <c r="V158" s="432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433"/>
      <c r="B159" s="433"/>
      <c r="C159" s="433"/>
      <c r="D159" s="433"/>
      <c r="E159" s="433"/>
      <c r="F159" s="433"/>
      <c r="G159" s="433"/>
      <c r="H159" s="433"/>
      <c r="I159" s="433"/>
      <c r="J159" s="433"/>
      <c r="K159" s="433"/>
      <c r="L159" s="433"/>
      <c r="M159" s="433"/>
      <c r="N159" s="433"/>
      <c r="O159" s="434"/>
      <c r="P159" s="430" t="s">
        <v>40</v>
      </c>
      <c r="Q159" s="431"/>
      <c r="R159" s="431"/>
      <c r="S159" s="431"/>
      <c r="T159" s="431"/>
      <c r="U159" s="431"/>
      <c r="V159" s="432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16.5" customHeight="1" x14ac:dyDescent="0.25">
      <c r="A160" s="424" t="s">
        <v>262</v>
      </c>
      <c r="B160" s="424"/>
      <c r="C160" s="424"/>
      <c r="D160" s="424"/>
      <c r="E160" s="424"/>
      <c r="F160" s="424"/>
      <c r="G160" s="424"/>
      <c r="H160" s="424"/>
      <c r="I160" s="424"/>
      <c r="J160" s="424"/>
      <c r="K160" s="424"/>
      <c r="L160" s="424"/>
      <c r="M160" s="424"/>
      <c r="N160" s="424"/>
      <c r="O160" s="424"/>
      <c r="P160" s="424"/>
      <c r="Q160" s="424"/>
      <c r="R160" s="424"/>
      <c r="S160" s="424"/>
      <c r="T160" s="424"/>
      <c r="U160" s="424"/>
      <c r="V160" s="424"/>
      <c r="W160" s="424"/>
      <c r="X160" s="424"/>
      <c r="Y160" s="424"/>
      <c r="Z160" s="424"/>
      <c r="AA160" s="65"/>
      <c r="AB160" s="65"/>
      <c r="AC160" s="82"/>
    </row>
    <row r="161" spans="1:68" ht="14.25" customHeight="1" x14ac:dyDescent="0.25">
      <c r="A161" s="425" t="s">
        <v>263</v>
      </c>
      <c r="B161" s="425"/>
      <c r="C161" s="425"/>
      <c r="D161" s="425"/>
      <c r="E161" s="425"/>
      <c r="F161" s="425"/>
      <c r="G161" s="425"/>
      <c r="H161" s="425"/>
      <c r="I161" s="425"/>
      <c r="J161" s="425"/>
      <c r="K161" s="425"/>
      <c r="L161" s="425"/>
      <c r="M161" s="425"/>
      <c r="N161" s="425"/>
      <c r="O161" s="425"/>
      <c r="P161" s="425"/>
      <c r="Q161" s="425"/>
      <c r="R161" s="425"/>
      <c r="S161" s="425"/>
      <c r="T161" s="425"/>
      <c r="U161" s="425"/>
      <c r="V161" s="425"/>
      <c r="W161" s="425"/>
      <c r="X161" s="425"/>
      <c r="Y161" s="425"/>
      <c r="Z161" s="425"/>
      <c r="AA161" s="66"/>
      <c r="AB161" s="66"/>
      <c r="AC161" s="83"/>
    </row>
    <row r="162" spans="1:68" ht="27" customHeight="1" x14ac:dyDescent="0.25">
      <c r="A162" s="63" t="s">
        <v>264</v>
      </c>
      <c r="B162" s="63" t="s">
        <v>265</v>
      </c>
      <c r="C162" s="36">
        <v>4301135540</v>
      </c>
      <c r="D162" s="426">
        <v>4607111035646</v>
      </c>
      <c r="E162" s="426"/>
      <c r="F162" s="62">
        <v>0.2</v>
      </c>
      <c r="G162" s="37">
        <v>8</v>
      </c>
      <c r="H162" s="62">
        <v>1.6</v>
      </c>
      <c r="I162" s="62">
        <v>2.12</v>
      </c>
      <c r="J162" s="37">
        <v>72</v>
      </c>
      <c r="K162" s="37" t="s">
        <v>267</v>
      </c>
      <c r="L162" s="37" t="s">
        <v>86</v>
      </c>
      <c r="M162" s="38" t="s">
        <v>84</v>
      </c>
      <c r="N162" s="38"/>
      <c r="O162" s="37">
        <v>180</v>
      </c>
      <c r="P162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2" s="428"/>
      <c r="R162" s="428"/>
      <c r="S162" s="428"/>
      <c r="T162" s="429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IFERROR(IF(X162="","",X162*0.01157),"")</f>
        <v>0</v>
      </c>
      <c r="AA162" s="68" t="s">
        <v>46</v>
      </c>
      <c r="AB162" s="69" t="s">
        <v>46</v>
      </c>
      <c r="AC162" s="209" t="s">
        <v>266</v>
      </c>
      <c r="AG162" s="81"/>
      <c r="AJ162" s="87" t="s">
        <v>87</v>
      </c>
      <c r="AK162" s="87">
        <v>1</v>
      </c>
      <c r="BB162" s="210" t="s">
        <v>93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33"/>
      <c r="B163" s="433"/>
      <c r="C163" s="433"/>
      <c r="D163" s="433"/>
      <c r="E163" s="433"/>
      <c r="F163" s="433"/>
      <c r="G163" s="433"/>
      <c r="H163" s="433"/>
      <c r="I163" s="433"/>
      <c r="J163" s="433"/>
      <c r="K163" s="433"/>
      <c r="L163" s="433"/>
      <c r="M163" s="433"/>
      <c r="N163" s="433"/>
      <c r="O163" s="434"/>
      <c r="P163" s="430" t="s">
        <v>40</v>
      </c>
      <c r="Q163" s="431"/>
      <c r="R163" s="431"/>
      <c r="S163" s="431"/>
      <c r="T163" s="431"/>
      <c r="U163" s="431"/>
      <c r="V163" s="432"/>
      <c r="W163" s="42" t="s">
        <v>39</v>
      </c>
      <c r="X163" s="43">
        <f>IFERROR(SUM(X162:X162),"0")</f>
        <v>0</v>
      </c>
      <c r="Y163" s="43">
        <f>IFERROR(SUM(Y162:Y162),"0")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433"/>
      <c r="B164" s="433"/>
      <c r="C164" s="433"/>
      <c r="D164" s="433"/>
      <c r="E164" s="433"/>
      <c r="F164" s="433"/>
      <c r="G164" s="433"/>
      <c r="H164" s="433"/>
      <c r="I164" s="433"/>
      <c r="J164" s="433"/>
      <c r="K164" s="433"/>
      <c r="L164" s="433"/>
      <c r="M164" s="433"/>
      <c r="N164" s="433"/>
      <c r="O164" s="434"/>
      <c r="P164" s="430" t="s">
        <v>40</v>
      </c>
      <c r="Q164" s="431"/>
      <c r="R164" s="431"/>
      <c r="S164" s="431"/>
      <c r="T164" s="431"/>
      <c r="U164" s="431"/>
      <c r="V164" s="432"/>
      <c r="W164" s="42" t="s">
        <v>0</v>
      </c>
      <c r="X164" s="43">
        <f>IFERROR(SUMPRODUCT(X162:X162*H162:H162),"0")</f>
        <v>0</v>
      </c>
      <c r="Y164" s="43">
        <f>IFERROR(SUMPRODUCT(Y162:Y162*H162:H162),"0")</f>
        <v>0</v>
      </c>
      <c r="Z164" s="42"/>
      <c r="AA164" s="67"/>
      <c r="AB164" s="67"/>
      <c r="AC164" s="67"/>
    </row>
    <row r="165" spans="1:68" ht="16.5" customHeight="1" x14ac:dyDescent="0.25">
      <c r="A165" s="424" t="s">
        <v>268</v>
      </c>
      <c r="B165" s="424"/>
      <c r="C165" s="424"/>
      <c r="D165" s="424"/>
      <c r="E165" s="424"/>
      <c r="F165" s="424"/>
      <c r="G165" s="424"/>
      <c r="H165" s="424"/>
      <c r="I165" s="424"/>
      <c r="J165" s="424"/>
      <c r="K165" s="424"/>
      <c r="L165" s="424"/>
      <c r="M165" s="424"/>
      <c r="N165" s="424"/>
      <c r="O165" s="424"/>
      <c r="P165" s="424"/>
      <c r="Q165" s="424"/>
      <c r="R165" s="424"/>
      <c r="S165" s="424"/>
      <c r="T165" s="424"/>
      <c r="U165" s="424"/>
      <c r="V165" s="424"/>
      <c r="W165" s="424"/>
      <c r="X165" s="424"/>
      <c r="Y165" s="424"/>
      <c r="Z165" s="424"/>
      <c r="AA165" s="65"/>
      <c r="AB165" s="65"/>
      <c r="AC165" s="82"/>
    </row>
    <row r="166" spans="1:68" ht="14.25" customHeight="1" x14ac:dyDescent="0.25">
      <c r="A166" s="425" t="s">
        <v>143</v>
      </c>
      <c r="B166" s="425"/>
      <c r="C166" s="425"/>
      <c r="D166" s="425"/>
      <c r="E166" s="425"/>
      <c r="F166" s="425"/>
      <c r="G166" s="425"/>
      <c r="H166" s="425"/>
      <c r="I166" s="425"/>
      <c r="J166" s="425"/>
      <c r="K166" s="425"/>
      <c r="L166" s="425"/>
      <c r="M166" s="425"/>
      <c r="N166" s="425"/>
      <c r="O166" s="425"/>
      <c r="P166" s="425"/>
      <c r="Q166" s="425"/>
      <c r="R166" s="425"/>
      <c r="S166" s="425"/>
      <c r="T166" s="425"/>
      <c r="U166" s="425"/>
      <c r="V166" s="425"/>
      <c r="W166" s="425"/>
      <c r="X166" s="425"/>
      <c r="Y166" s="425"/>
      <c r="Z166" s="425"/>
      <c r="AA166" s="66"/>
      <c r="AB166" s="66"/>
      <c r="AC166" s="83"/>
    </row>
    <row r="167" spans="1:68" ht="27" customHeight="1" x14ac:dyDescent="0.25">
      <c r="A167" s="63" t="s">
        <v>269</v>
      </c>
      <c r="B167" s="63" t="s">
        <v>270</v>
      </c>
      <c r="C167" s="36">
        <v>4301135591</v>
      </c>
      <c r="D167" s="426">
        <v>4607111036568</v>
      </c>
      <c r="E167" s="426"/>
      <c r="F167" s="62">
        <v>0.28000000000000003</v>
      </c>
      <c r="G167" s="37">
        <v>6</v>
      </c>
      <c r="H167" s="62">
        <v>1.68</v>
      </c>
      <c r="I167" s="62">
        <v>2.1017999999999999</v>
      </c>
      <c r="J167" s="37">
        <v>140</v>
      </c>
      <c r="K167" s="37" t="s">
        <v>94</v>
      </c>
      <c r="L167" s="37" t="s">
        <v>86</v>
      </c>
      <c r="M167" s="38" t="s">
        <v>84</v>
      </c>
      <c r="N167" s="38"/>
      <c r="O167" s="37">
        <v>180</v>
      </c>
      <c r="P167" s="49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7" s="428"/>
      <c r="R167" s="428"/>
      <c r="S167" s="428"/>
      <c r="T167" s="42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IFERROR(IF(X167="","",X167*0.00941),"")</f>
        <v>0</v>
      </c>
      <c r="AA167" s="68" t="s">
        <v>46</v>
      </c>
      <c r="AB167" s="69" t="s">
        <v>46</v>
      </c>
      <c r="AC167" s="211" t="s">
        <v>271</v>
      </c>
      <c r="AG167" s="81"/>
      <c r="AJ167" s="87" t="s">
        <v>87</v>
      </c>
      <c r="AK167" s="87">
        <v>1</v>
      </c>
      <c r="BB167" s="212" t="s">
        <v>93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33"/>
      <c r="B168" s="433"/>
      <c r="C168" s="433"/>
      <c r="D168" s="433"/>
      <c r="E168" s="433"/>
      <c r="F168" s="433"/>
      <c r="G168" s="433"/>
      <c r="H168" s="433"/>
      <c r="I168" s="433"/>
      <c r="J168" s="433"/>
      <c r="K168" s="433"/>
      <c r="L168" s="433"/>
      <c r="M168" s="433"/>
      <c r="N168" s="433"/>
      <c r="O168" s="434"/>
      <c r="P168" s="430" t="s">
        <v>40</v>
      </c>
      <c r="Q168" s="431"/>
      <c r="R168" s="431"/>
      <c r="S168" s="431"/>
      <c r="T168" s="431"/>
      <c r="U168" s="431"/>
      <c r="V168" s="432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433"/>
      <c r="B169" s="433"/>
      <c r="C169" s="433"/>
      <c r="D169" s="433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34"/>
      <c r="P169" s="430" t="s">
        <v>40</v>
      </c>
      <c r="Q169" s="431"/>
      <c r="R169" s="431"/>
      <c r="S169" s="431"/>
      <c r="T169" s="431"/>
      <c r="U169" s="431"/>
      <c r="V169" s="432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27.75" customHeight="1" x14ac:dyDescent="0.2">
      <c r="A170" s="423" t="s">
        <v>272</v>
      </c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3"/>
      <c r="O170" s="423"/>
      <c r="P170" s="423"/>
      <c r="Q170" s="423"/>
      <c r="R170" s="423"/>
      <c r="S170" s="423"/>
      <c r="T170" s="423"/>
      <c r="U170" s="423"/>
      <c r="V170" s="423"/>
      <c r="W170" s="423"/>
      <c r="X170" s="423"/>
      <c r="Y170" s="423"/>
      <c r="Z170" s="423"/>
      <c r="AA170" s="54"/>
      <c r="AB170" s="54"/>
      <c r="AC170" s="54"/>
    </row>
    <row r="171" spans="1:68" ht="16.5" customHeight="1" x14ac:dyDescent="0.25">
      <c r="A171" s="424" t="s">
        <v>273</v>
      </c>
      <c r="B171" s="424"/>
      <c r="C171" s="424"/>
      <c r="D171" s="424"/>
      <c r="E171" s="424"/>
      <c r="F171" s="424"/>
      <c r="G171" s="424"/>
      <c r="H171" s="424"/>
      <c r="I171" s="424"/>
      <c r="J171" s="424"/>
      <c r="K171" s="424"/>
      <c r="L171" s="424"/>
      <c r="M171" s="424"/>
      <c r="N171" s="424"/>
      <c r="O171" s="424"/>
      <c r="P171" s="424"/>
      <c r="Q171" s="424"/>
      <c r="R171" s="424"/>
      <c r="S171" s="424"/>
      <c r="T171" s="424"/>
      <c r="U171" s="424"/>
      <c r="V171" s="424"/>
      <c r="W171" s="424"/>
      <c r="X171" s="424"/>
      <c r="Y171" s="424"/>
      <c r="Z171" s="424"/>
      <c r="AA171" s="65"/>
      <c r="AB171" s="65"/>
      <c r="AC171" s="82"/>
    </row>
    <row r="172" spans="1:68" ht="14.25" customHeight="1" x14ac:dyDescent="0.25">
      <c r="A172" s="425" t="s">
        <v>143</v>
      </c>
      <c r="B172" s="425"/>
      <c r="C172" s="425"/>
      <c r="D172" s="425"/>
      <c r="E172" s="425"/>
      <c r="F172" s="425"/>
      <c r="G172" s="425"/>
      <c r="H172" s="425"/>
      <c r="I172" s="425"/>
      <c r="J172" s="425"/>
      <c r="K172" s="425"/>
      <c r="L172" s="425"/>
      <c r="M172" s="425"/>
      <c r="N172" s="425"/>
      <c r="O172" s="425"/>
      <c r="P172" s="425"/>
      <c r="Q172" s="425"/>
      <c r="R172" s="425"/>
      <c r="S172" s="425"/>
      <c r="T172" s="425"/>
      <c r="U172" s="425"/>
      <c r="V172" s="425"/>
      <c r="W172" s="425"/>
      <c r="X172" s="425"/>
      <c r="Y172" s="425"/>
      <c r="Z172" s="425"/>
      <c r="AA172" s="66"/>
      <c r="AB172" s="66"/>
      <c r="AC172" s="83"/>
    </row>
    <row r="173" spans="1:68" ht="16.5" customHeight="1" x14ac:dyDescent="0.25">
      <c r="A173" s="63" t="s">
        <v>274</v>
      </c>
      <c r="B173" s="63" t="s">
        <v>275</v>
      </c>
      <c r="C173" s="36">
        <v>4301135679</v>
      </c>
      <c r="D173" s="426">
        <v>4620207490372</v>
      </c>
      <c r="E173" s="426"/>
      <c r="F173" s="62">
        <v>5.5</v>
      </c>
      <c r="G173" s="37">
        <v>1</v>
      </c>
      <c r="H173" s="62">
        <v>5.5</v>
      </c>
      <c r="I173" s="62">
        <v>5.7350000000000003</v>
      </c>
      <c r="J173" s="37">
        <v>84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96" t="s">
        <v>276</v>
      </c>
      <c r="Q173" s="428"/>
      <c r="R173" s="428"/>
      <c r="S173" s="428"/>
      <c r="T173" s="429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IFERROR(IF(X173="","",X173*0.0155),"")</f>
        <v>0</v>
      </c>
      <c r="AA173" s="68" t="s">
        <v>46</v>
      </c>
      <c r="AB173" s="69" t="s">
        <v>46</v>
      </c>
      <c r="AC173" s="213" t="s">
        <v>277</v>
      </c>
      <c r="AG173" s="81"/>
      <c r="AJ173" s="87" t="s">
        <v>87</v>
      </c>
      <c r="AK173" s="87">
        <v>1</v>
      </c>
      <c r="BB173" s="214" t="s">
        <v>93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278</v>
      </c>
      <c r="B174" s="63" t="s">
        <v>279</v>
      </c>
      <c r="C174" s="36">
        <v>4301135548</v>
      </c>
      <c r="D174" s="426">
        <v>4607111039057</v>
      </c>
      <c r="E174" s="426"/>
      <c r="F174" s="62">
        <v>1.8</v>
      </c>
      <c r="G174" s="37">
        <v>1</v>
      </c>
      <c r="H174" s="62">
        <v>1.8</v>
      </c>
      <c r="I174" s="62">
        <v>1.9</v>
      </c>
      <c r="J174" s="37">
        <v>234</v>
      </c>
      <c r="K174" s="37" t="s">
        <v>155</v>
      </c>
      <c r="L174" s="37" t="s">
        <v>86</v>
      </c>
      <c r="M174" s="38" t="s">
        <v>84</v>
      </c>
      <c r="N174" s="38"/>
      <c r="O174" s="37">
        <v>180</v>
      </c>
      <c r="P174" s="497" t="s">
        <v>280</v>
      </c>
      <c r="Q174" s="428"/>
      <c r="R174" s="428"/>
      <c r="S174" s="428"/>
      <c r="T174" s="429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IFERROR(IF(X174="","",X174*0.00502),"")</f>
        <v>0</v>
      </c>
      <c r="AA174" s="68" t="s">
        <v>46</v>
      </c>
      <c r="AB174" s="69" t="s">
        <v>46</v>
      </c>
      <c r="AC174" s="215" t="s">
        <v>239</v>
      </c>
      <c r="AG174" s="81"/>
      <c r="AJ174" s="87" t="s">
        <v>87</v>
      </c>
      <c r="AK174" s="87">
        <v>1</v>
      </c>
      <c r="BB174" s="216" t="s">
        <v>93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33"/>
      <c r="B175" s="433"/>
      <c r="C175" s="433"/>
      <c r="D175" s="433"/>
      <c r="E175" s="433"/>
      <c r="F175" s="433"/>
      <c r="G175" s="433"/>
      <c r="H175" s="433"/>
      <c r="I175" s="433"/>
      <c r="J175" s="433"/>
      <c r="K175" s="433"/>
      <c r="L175" s="433"/>
      <c r="M175" s="433"/>
      <c r="N175" s="433"/>
      <c r="O175" s="434"/>
      <c r="P175" s="430" t="s">
        <v>40</v>
      </c>
      <c r="Q175" s="431"/>
      <c r="R175" s="431"/>
      <c r="S175" s="431"/>
      <c r="T175" s="431"/>
      <c r="U175" s="431"/>
      <c r="V175" s="432"/>
      <c r="W175" s="42" t="s">
        <v>39</v>
      </c>
      <c r="X175" s="43">
        <f>IFERROR(SUM(X173:X174),"0")</f>
        <v>0</v>
      </c>
      <c r="Y175" s="43">
        <f>IFERROR(SUM(Y173:Y174),"0")</f>
        <v>0</v>
      </c>
      <c r="Z175" s="43">
        <f>IFERROR(IF(Z173="",0,Z173),"0")+IFERROR(IF(Z174="",0,Z174),"0")</f>
        <v>0</v>
      </c>
      <c r="AA175" s="67"/>
      <c r="AB175" s="67"/>
      <c r="AC175" s="67"/>
    </row>
    <row r="176" spans="1:68" x14ac:dyDescent="0.2">
      <c r="A176" s="433"/>
      <c r="B176" s="433"/>
      <c r="C176" s="433"/>
      <c r="D176" s="433"/>
      <c r="E176" s="433"/>
      <c r="F176" s="433"/>
      <c r="G176" s="433"/>
      <c r="H176" s="433"/>
      <c r="I176" s="433"/>
      <c r="J176" s="433"/>
      <c r="K176" s="433"/>
      <c r="L176" s="433"/>
      <c r="M176" s="433"/>
      <c r="N176" s="433"/>
      <c r="O176" s="434"/>
      <c r="P176" s="430" t="s">
        <v>40</v>
      </c>
      <c r="Q176" s="431"/>
      <c r="R176" s="431"/>
      <c r="S176" s="431"/>
      <c r="T176" s="431"/>
      <c r="U176" s="431"/>
      <c r="V176" s="432"/>
      <c r="W176" s="42" t="s">
        <v>0</v>
      </c>
      <c r="X176" s="43">
        <f>IFERROR(SUMPRODUCT(X173:X174*H173:H174),"0")</f>
        <v>0</v>
      </c>
      <c r="Y176" s="43">
        <f>IFERROR(SUMPRODUCT(Y173:Y174*H173:H174),"0")</f>
        <v>0</v>
      </c>
      <c r="Z176" s="42"/>
      <c r="AA176" s="67"/>
      <c r="AB176" s="67"/>
      <c r="AC176" s="67"/>
    </row>
    <row r="177" spans="1:68" ht="16.5" customHeight="1" x14ac:dyDescent="0.25">
      <c r="A177" s="424" t="s">
        <v>281</v>
      </c>
      <c r="B177" s="424"/>
      <c r="C177" s="424"/>
      <c r="D177" s="424"/>
      <c r="E177" s="424"/>
      <c r="F177" s="424"/>
      <c r="G177" s="424"/>
      <c r="H177" s="424"/>
      <c r="I177" s="424"/>
      <c r="J177" s="424"/>
      <c r="K177" s="424"/>
      <c r="L177" s="424"/>
      <c r="M177" s="424"/>
      <c r="N177" s="424"/>
      <c r="O177" s="424"/>
      <c r="P177" s="424"/>
      <c r="Q177" s="424"/>
      <c r="R177" s="424"/>
      <c r="S177" s="424"/>
      <c r="T177" s="424"/>
      <c r="U177" s="424"/>
      <c r="V177" s="424"/>
      <c r="W177" s="424"/>
      <c r="X177" s="424"/>
      <c r="Y177" s="424"/>
      <c r="Z177" s="424"/>
      <c r="AA177" s="65"/>
      <c r="AB177" s="65"/>
      <c r="AC177" s="82"/>
    </row>
    <row r="178" spans="1:68" ht="14.25" customHeight="1" x14ac:dyDescent="0.25">
      <c r="A178" s="425" t="s">
        <v>80</v>
      </c>
      <c r="B178" s="425"/>
      <c r="C178" s="425"/>
      <c r="D178" s="425"/>
      <c r="E178" s="425"/>
      <c r="F178" s="425"/>
      <c r="G178" s="425"/>
      <c r="H178" s="425"/>
      <c r="I178" s="425"/>
      <c r="J178" s="425"/>
      <c r="K178" s="425"/>
      <c r="L178" s="425"/>
      <c r="M178" s="425"/>
      <c r="N178" s="425"/>
      <c r="O178" s="425"/>
      <c r="P178" s="425"/>
      <c r="Q178" s="425"/>
      <c r="R178" s="425"/>
      <c r="S178" s="425"/>
      <c r="T178" s="425"/>
      <c r="U178" s="425"/>
      <c r="V178" s="425"/>
      <c r="W178" s="425"/>
      <c r="X178" s="425"/>
      <c r="Y178" s="425"/>
      <c r="Z178" s="425"/>
      <c r="AA178" s="66"/>
      <c r="AB178" s="66"/>
      <c r="AC178" s="83"/>
    </row>
    <row r="179" spans="1:68" ht="16.5" customHeight="1" x14ac:dyDescent="0.25">
      <c r="A179" s="63" t="s">
        <v>282</v>
      </c>
      <c r="B179" s="63" t="s">
        <v>283</v>
      </c>
      <c r="C179" s="36">
        <v>4301071062</v>
      </c>
      <c r="D179" s="426">
        <v>4607111036384</v>
      </c>
      <c r="E179" s="426"/>
      <c r="F179" s="62">
        <v>5</v>
      </c>
      <c r="G179" s="37">
        <v>1</v>
      </c>
      <c r="H179" s="62">
        <v>5</v>
      </c>
      <c r="I179" s="62">
        <v>5.2106000000000003</v>
      </c>
      <c r="J179" s="37">
        <v>144</v>
      </c>
      <c r="K179" s="37" t="s">
        <v>85</v>
      </c>
      <c r="L179" s="37" t="s">
        <v>86</v>
      </c>
      <c r="M179" s="38" t="s">
        <v>84</v>
      </c>
      <c r="N179" s="38"/>
      <c r="O179" s="37">
        <v>180</v>
      </c>
      <c r="P179" s="498" t="s">
        <v>284</v>
      </c>
      <c r="Q179" s="428"/>
      <c r="R179" s="428"/>
      <c r="S179" s="428"/>
      <c r="T179" s="42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7" t="s">
        <v>285</v>
      </c>
      <c r="AG179" s="81"/>
      <c r="AJ179" s="87" t="s">
        <v>87</v>
      </c>
      <c r="AK179" s="87">
        <v>1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16.5" customHeight="1" x14ac:dyDescent="0.25">
      <c r="A180" s="63" t="s">
        <v>286</v>
      </c>
      <c r="B180" s="63" t="s">
        <v>287</v>
      </c>
      <c r="C180" s="36">
        <v>4301071056</v>
      </c>
      <c r="D180" s="426">
        <v>4640242180250</v>
      </c>
      <c r="E180" s="426"/>
      <c r="F180" s="62">
        <v>5</v>
      </c>
      <c r="G180" s="37">
        <v>1</v>
      </c>
      <c r="H180" s="62">
        <v>5</v>
      </c>
      <c r="I180" s="62">
        <v>5.2131999999999996</v>
      </c>
      <c r="J180" s="37">
        <v>144</v>
      </c>
      <c r="K180" s="37" t="s">
        <v>85</v>
      </c>
      <c r="L180" s="37" t="s">
        <v>86</v>
      </c>
      <c r="M180" s="38" t="s">
        <v>84</v>
      </c>
      <c r="N180" s="38"/>
      <c r="O180" s="37">
        <v>180</v>
      </c>
      <c r="P180" s="499" t="s">
        <v>288</v>
      </c>
      <c r="Q180" s="428"/>
      <c r="R180" s="428"/>
      <c r="S180" s="428"/>
      <c r="T180" s="429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9" t="s">
        <v>289</v>
      </c>
      <c r="AG180" s="81"/>
      <c r="AJ180" s="87" t="s">
        <v>87</v>
      </c>
      <c r="AK180" s="87">
        <v>1</v>
      </c>
      <c r="BB180" s="220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290</v>
      </c>
      <c r="B181" s="63" t="s">
        <v>291</v>
      </c>
      <c r="C181" s="36">
        <v>4301071050</v>
      </c>
      <c r="D181" s="426">
        <v>4607111036216</v>
      </c>
      <c r="E181" s="426"/>
      <c r="F181" s="62">
        <v>5</v>
      </c>
      <c r="G181" s="37">
        <v>1</v>
      </c>
      <c r="H181" s="62">
        <v>5</v>
      </c>
      <c r="I181" s="62">
        <v>5.2131999999999996</v>
      </c>
      <c r="J181" s="37">
        <v>144</v>
      </c>
      <c r="K181" s="37" t="s">
        <v>85</v>
      </c>
      <c r="L181" s="37" t="s">
        <v>86</v>
      </c>
      <c r="M181" s="38" t="s">
        <v>84</v>
      </c>
      <c r="N181" s="38"/>
      <c r="O181" s="37">
        <v>180</v>
      </c>
      <c r="P181" s="50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1" s="428"/>
      <c r="R181" s="428"/>
      <c r="S181" s="428"/>
      <c r="T181" s="42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IFERROR(IF(X181="","",X181*0.00866),"")</f>
        <v>0</v>
      </c>
      <c r="AA181" s="68" t="s">
        <v>46</v>
      </c>
      <c r="AB181" s="69" t="s">
        <v>46</v>
      </c>
      <c r="AC181" s="221" t="s">
        <v>292</v>
      </c>
      <c r="AG181" s="81"/>
      <c r="AJ181" s="87" t="s">
        <v>87</v>
      </c>
      <c r="AK181" s="87">
        <v>1</v>
      </c>
      <c r="BB181" s="222" t="s">
        <v>70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293</v>
      </c>
      <c r="B182" s="63" t="s">
        <v>294</v>
      </c>
      <c r="C182" s="36">
        <v>4301071061</v>
      </c>
      <c r="D182" s="426">
        <v>4607111036278</v>
      </c>
      <c r="E182" s="426"/>
      <c r="F182" s="62">
        <v>5</v>
      </c>
      <c r="G182" s="37">
        <v>1</v>
      </c>
      <c r="H182" s="62">
        <v>5</v>
      </c>
      <c r="I182" s="62">
        <v>5.2405999999999997</v>
      </c>
      <c r="J182" s="37">
        <v>84</v>
      </c>
      <c r="K182" s="37" t="s">
        <v>85</v>
      </c>
      <c r="L182" s="37" t="s">
        <v>86</v>
      </c>
      <c r="M182" s="38" t="s">
        <v>84</v>
      </c>
      <c r="N182" s="38"/>
      <c r="O182" s="37">
        <v>180</v>
      </c>
      <c r="P182" s="50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2" s="428"/>
      <c r="R182" s="428"/>
      <c r="S182" s="428"/>
      <c r="T182" s="42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IFERROR(IF(X182="","",X182*0.0155),"")</f>
        <v>0</v>
      </c>
      <c r="AA182" s="68" t="s">
        <v>46</v>
      </c>
      <c r="AB182" s="69" t="s">
        <v>46</v>
      </c>
      <c r="AC182" s="223" t="s">
        <v>295</v>
      </c>
      <c r="AG182" s="81"/>
      <c r="AJ182" s="87" t="s">
        <v>87</v>
      </c>
      <c r="AK182" s="87">
        <v>1</v>
      </c>
      <c r="BB182" s="224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433"/>
      <c r="B183" s="433"/>
      <c r="C183" s="433"/>
      <c r="D183" s="433"/>
      <c r="E183" s="433"/>
      <c r="F183" s="433"/>
      <c r="G183" s="433"/>
      <c r="H183" s="433"/>
      <c r="I183" s="433"/>
      <c r="J183" s="433"/>
      <c r="K183" s="433"/>
      <c r="L183" s="433"/>
      <c r="M183" s="433"/>
      <c r="N183" s="433"/>
      <c r="O183" s="434"/>
      <c r="P183" s="430" t="s">
        <v>40</v>
      </c>
      <c r="Q183" s="431"/>
      <c r="R183" s="431"/>
      <c r="S183" s="431"/>
      <c r="T183" s="431"/>
      <c r="U183" s="431"/>
      <c r="V183" s="432"/>
      <c r="W183" s="42" t="s">
        <v>39</v>
      </c>
      <c r="X183" s="43">
        <f>IFERROR(SUM(X179:X182),"0")</f>
        <v>0</v>
      </c>
      <c r="Y183" s="43">
        <f>IFERROR(SUM(Y179:Y182),"0")</f>
        <v>0</v>
      </c>
      <c r="Z183" s="43">
        <f>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433"/>
      <c r="B184" s="433"/>
      <c r="C184" s="433"/>
      <c r="D184" s="433"/>
      <c r="E184" s="433"/>
      <c r="F184" s="433"/>
      <c r="G184" s="433"/>
      <c r="H184" s="433"/>
      <c r="I184" s="433"/>
      <c r="J184" s="433"/>
      <c r="K184" s="433"/>
      <c r="L184" s="433"/>
      <c r="M184" s="433"/>
      <c r="N184" s="433"/>
      <c r="O184" s="434"/>
      <c r="P184" s="430" t="s">
        <v>40</v>
      </c>
      <c r="Q184" s="431"/>
      <c r="R184" s="431"/>
      <c r="S184" s="431"/>
      <c r="T184" s="431"/>
      <c r="U184" s="431"/>
      <c r="V184" s="432"/>
      <c r="W184" s="42" t="s">
        <v>0</v>
      </c>
      <c r="X184" s="43">
        <f>IFERROR(SUMPRODUCT(X179:X182*H179:H182),"0")</f>
        <v>0</v>
      </c>
      <c r="Y184" s="43">
        <f>IFERROR(SUMPRODUCT(Y179:Y182*H179:H182),"0")</f>
        <v>0</v>
      </c>
      <c r="Z184" s="42"/>
      <c r="AA184" s="67"/>
      <c r="AB184" s="67"/>
      <c r="AC184" s="67"/>
    </row>
    <row r="185" spans="1:68" ht="14.25" customHeight="1" x14ac:dyDescent="0.25">
      <c r="A185" s="425" t="s">
        <v>296</v>
      </c>
      <c r="B185" s="425"/>
      <c r="C185" s="425"/>
      <c r="D185" s="425"/>
      <c r="E185" s="425"/>
      <c r="F185" s="425"/>
      <c r="G185" s="425"/>
      <c r="H185" s="425"/>
      <c r="I185" s="425"/>
      <c r="J185" s="425"/>
      <c r="K185" s="425"/>
      <c r="L185" s="425"/>
      <c r="M185" s="425"/>
      <c r="N185" s="425"/>
      <c r="O185" s="425"/>
      <c r="P185" s="425"/>
      <c r="Q185" s="425"/>
      <c r="R185" s="425"/>
      <c r="S185" s="425"/>
      <c r="T185" s="425"/>
      <c r="U185" s="425"/>
      <c r="V185" s="425"/>
      <c r="W185" s="425"/>
      <c r="X185" s="425"/>
      <c r="Y185" s="425"/>
      <c r="Z185" s="425"/>
      <c r="AA185" s="66"/>
      <c r="AB185" s="66"/>
      <c r="AC185" s="83"/>
    </row>
    <row r="186" spans="1:68" ht="27" customHeight="1" x14ac:dyDescent="0.25">
      <c r="A186" s="63" t="s">
        <v>297</v>
      </c>
      <c r="B186" s="63" t="s">
        <v>298</v>
      </c>
      <c r="C186" s="36">
        <v>4301080153</v>
      </c>
      <c r="D186" s="426">
        <v>4607111036827</v>
      </c>
      <c r="E186" s="426"/>
      <c r="F186" s="62">
        <v>1</v>
      </c>
      <c r="G186" s="37">
        <v>5</v>
      </c>
      <c r="H186" s="62">
        <v>5</v>
      </c>
      <c r="I186" s="62">
        <v>5.2</v>
      </c>
      <c r="J186" s="37">
        <v>144</v>
      </c>
      <c r="K186" s="37" t="s">
        <v>85</v>
      </c>
      <c r="L186" s="37" t="s">
        <v>86</v>
      </c>
      <c r="M186" s="38" t="s">
        <v>84</v>
      </c>
      <c r="N186" s="38"/>
      <c r="O186" s="37">
        <v>90</v>
      </c>
      <c r="P186" s="50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6" s="428"/>
      <c r="R186" s="428"/>
      <c r="S186" s="428"/>
      <c r="T186" s="42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IFERROR(IF(X186="","",X186*0.00866),"")</f>
        <v>0</v>
      </c>
      <c r="AA186" s="68" t="s">
        <v>46</v>
      </c>
      <c r="AB186" s="69" t="s">
        <v>46</v>
      </c>
      <c r="AC186" s="225" t="s">
        <v>299</v>
      </c>
      <c r="AG186" s="81"/>
      <c r="AJ186" s="87" t="s">
        <v>87</v>
      </c>
      <c r="AK186" s="87">
        <v>1</v>
      </c>
      <c r="BB186" s="226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300</v>
      </c>
      <c r="B187" s="63" t="s">
        <v>301</v>
      </c>
      <c r="C187" s="36">
        <v>4301080154</v>
      </c>
      <c r="D187" s="426">
        <v>4607111036834</v>
      </c>
      <c r="E187" s="426"/>
      <c r="F187" s="62">
        <v>1</v>
      </c>
      <c r="G187" s="37">
        <v>5</v>
      </c>
      <c r="H187" s="62">
        <v>5</v>
      </c>
      <c r="I187" s="62">
        <v>5.2530000000000001</v>
      </c>
      <c r="J187" s="37">
        <v>144</v>
      </c>
      <c r="K187" s="37" t="s">
        <v>85</v>
      </c>
      <c r="L187" s="37" t="s">
        <v>86</v>
      </c>
      <c r="M187" s="38" t="s">
        <v>84</v>
      </c>
      <c r="N187" s="38"/>
      <c r="O187" s="37">
        <v>90</v>
      </c>
      <c r="P187" s="5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7" s="428"/>
      <c r="R187" s="428"/>
      <c r="S187" s="428"/>
      <c r="T187" s="42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IFERROR(IF(X187="","",X187*0.00866),"")</f>
        <v>0</v>
      </c>
      <c r="AA187" s="68" t="s">
        <v>46</v>
      </c>
      <c r="AB187" s="69" t="s">
        <v>46</v>
      </c>
      <c r="AC187" s="227" t="s">
        <v>299</v>
      </c>
      <c r="AG187" s="81"/>
      <c r="AJ187" s="87" t="s">
        <v>87</v>
      </c>
      <c r="AK187" s="87">
        <v>1</v>
      </c>
      <c r="BB187" s="228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33"/>
      <c r="B188" s="433"/>
      <c r="C188" s="433"/>
      <c r="D188" s="433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4"/>
      <c r="P188" s="430" t="s">
        <v>40</v>
      </c>
      <c r="Q188" s="431"/>
      <c r="R188" s="431"/>
      <c r="S188" s="431"/>
      <c r="T188" s="431"/>
      <c r="U188" s="431"/>
      <c r="V188" s="432"/>
      <c r="W188" s="42" t="s">
        <v>39</v>
      </c>
      <c r="X188" s="43">
        <f>IFERROR(SUM(X186:X187),"0")</f>
        <v>0</v>
      </c>
      <c r="Y188" s="43">
        <f>IFERROR(SUM(Y186:Y187),"0")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433"/>
      <c r="B189" s="433"/>
      <c r="C189" s="433"/>
      <c r="D189" s="433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4"/>
      <c r="P189" s="430" t="s">
        <v>40</v>
      </c>
      <c r="Q189" s="431"/>
      <c r="R189" s="431"/>
      <c r="S189" s="431"/>
      <c r="T189" s="431"/>
      <c r="U189" s="431"/>
      <c r="V189" s="432"/>
      <c r="W189" s="42" t="s">
        <v>0</v>
      </c>
      <c r="X189" s="43">
        <f>IFERROR(SUMPRODUCT(X186:X187*H186:H187),"0")</f>
        <v>0</v>
      </c>
      <c r="Y189" s="43">
        <f>IFERROR(SUMPRODUCT(Y186:Y187*H186:H187),"0")</f>
        <v>0</v>
      </c>
      <c r="Z189" s="42"/>
      <c r="AA189" s="67"/>
      <c r="AB189" s="67"/>
      <c r="AC189" s="67"/>
    </row>
    <row r="190" spans="1:68" ht="27.75" customHeight="1" x14ac:dyDescent="0.2">
      <c r="A190" s="423" t="s">
        <v>302</v>
      </c>
      <c r="B190" s="423"/>
      <c r="C190" s="423"/>
      <c r="D190" s="423"/>
      <c r="E190" s="423"/>
      <c r="F190" s="423"/>
      <c r="G190" s="423"/>
      <c r="H190" s="423"/>
      <c r="I190" s="423"/>
      <c r="J190" s="423"/>
      <c r="K190" s="423"/>
      <c r="L190" s="423"/>
      <c r="M190" s="423"/>
      <c r="N190" s="423"/>
      <c r="O190" s="423"/>
      <c r="P190" s="423"/>
      <c r="Q190" s="423"/>
      <c r="R190" s="423"/>
      <c r="S190" s="423"/>
      <c r="T190" s="423"/>
      <c r="U190" s="423"/>
      <c r="V190" s="423"/>
      <c r="W190" s="423"/>
      <c r="X190" s="423"/>
      <c r="Y190" s="423"/>
      <c r="Z190" s="423"/>
      <c r="AA190" s="54"/>
      <c r="AB190" s="54"/>
      <c r="AC190" s="54"/>
    </row>
    <row r="191" spans="1:68" ht="16.5" customHeight="1" x14ac:dyDescent="0.25">
      <c r="A191" s="424" t="s">
        <v>303</v>
      </c>
      <c r="B191" s="424"/>
      <c r="C191" s="424"/>
      <c r="D191" s="424"/>
      <c r="E191" s="424"/>
      <c r="F191" s="424"/>
      <c r="G191" s="424"/>
      <c r="H191" s="424"/>
      <c r="I191" s="424"/>
      <c r="J191" s="424"/>
      <c r="K191" s="424"/>
      <c r="L191" s="424"/>
      <c r="M191" s="424"/>
      <c r="N191" s="424"/>
      <c r="O191" s="424"/>
      <c r="P191" s="424"/>
      <c r="Q191" s="424"/>
      <c r="R191" s="424"/>
      <c r="S191" s="424"/>
      <c r="T191" s="424"/>
      <c r="U191" s="424"/>
      <c r="V191" s="424"/>
      <c r="W191" s="424"/>
      <c r="X191" s="424"/>
      <c r="Y191" s="424"/>
      <c r="Z191" s="424"/>
      <c r="AA191" s="65"/>
      <c r="AB191" s="65"/>
      <c r="AC191" s="82"/>
    </row>
    <row r="192" spans="1:68" ht="14.25" customHeight="1" x14ac:dyDescent="0.25">
      <c r="A192" s="425" t="s">
        <v>89</v>
      </c>
      <c r="B192" s="425"/>
      <c r="C192" s="425"/>
      <c r="D192" s="425"/>
      <c r="E192" s="425"/>
      <c r="F192" s="425"/>
      <c r="G192" s="425"/>
      <c r="H192" s="425"/>
      <c r="I192" s="425"/>
      <c r="J192" s="425"/>
      <c r="K192" s="425"/>
      <c r="L192" s="425"/>
      <c r="M192" s="425"/>
      <c r="N192" s="425"/>
      <c r="O192" s="425"/>
      <c r="P192" s="425"/>
      <c r="Q192" s="425"/>
      <c r="R192" s="425"/>
      <c r="S192" s="425"/>
      <c r="T192" s="425"/>
      <c r="U192" s="425"/>
      <c r="V192" s="425"/>
      <c r="W192" s="425"/>
      <c r="X192" s="425"/>
      <c r="Y192" s="425"/>
      <c r="Z192" s="425"/>
      <c r="AA192" s="66"/>
      <c r="AB192" s="66"/>
      <c r="AC192" s="83"/>
    </row>
    <row r="193" spans="1:68" ht="16.5" customHeight="1" x14ac:dyDescent="0.25">
      <c r="A193" s="63" t="s">
        <v>304</v>
      </c>
      <c r="B193" s="63" t="s">
        <v>305</v>
      </c>
      <c r="C193" s="36">
        <v>4301132179</v>
      </c>
      <c r="D193" s="426">
        <v>4607111035691</v>
      </c>
      <c r="E193" s="426"/>
      <c r="F193" s="62">
        <v>0.25</v>
      </c>
      <c r="G193" s="37">
        <v>12</v>
      </c>
      <c r="H193" s="62">
        <v>3</v>
      </c>
      <c r="I193" s="62">
        <v>3.3879999999999999</v>
      </c>
      <c r="J193" s="37">
        <v>70</v>
      </c>
      <c r="K193" s="37" t="s">
        <v>94</v>
      </c>
      <c r="L193" s="37" t="s">
        <v>86</v>
      </c>
      <c r="M193" s="38" t="s">
        <v>84</v>
      </c>
      <c r="N193" s="38"/>
      <c r="O193" s="37">
        <v>365</v>
      </c>
      <c r="P193" s="50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3" s="428"/>
      <c r="R193" s="428"/>
      <c r="S193" s="428"/>
      <c r="T193" s="42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29" t="s">
        <v>306</v>
      </c>
      <c r="AG193" s="81"/>
      <c r="AJ193" s="87" t="s">
        <v>87</v>
      </c>
      <c r="AK193" s="87">
        <v>1</v>
      </c>
      <c r="BB193" s="230" t="s">
        <v>93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307</v>
      </c>
      <c r="B194" s="63" t="s">
        <v>308</v>
      </c>
      <c r="C194" s="36">
        <v>4301132182</v>
      </c>
      <c r="D194" s="426">
        <v>4607111035721</v>
      </c>
      <c r="E194" s="426"/>
      <c r="F194" s="62">
        <v>0.25</v>
      </c>
      <c r="G194" s="37">
        <v>12</v>
      </c>
      <c r="H194" s="62">
        <v>3</v>
      </c>
      <c r="I194" s="62">
        <v>3.3879999999999999</v>
      </c>
      <c r="J194" s="37">
        <v>70</v>
      </c>
      <c r="K194" s="37" t="s">
        <v>94</v>
      </c>
      <c r="L194" s="37" t="s">
        <v>86</v>
      </c>
      <c r="M194" s="38" t="s">
        <v>84</v>
      </c>
      <c r="N194" s="38"/>
      <c r="O194" s="37">
        <v>365</v>
      </c>
      <c r="P194" s="50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4" s="428"/>
      <c r="R194" s="428"/>
      <c r="S194" s="428"/>
      <c r="T194" s="42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31" t="s">
        <v>309</v>
      </c>
      <c r="AG194" s="81"/>
      <c r="AJ194" s="87" t="s">
        <v>87</v>
      </c>
      <c r="AK194" s="87">
        <v>1</v>
      </c>
      <c r="BB194" s="232" t="s">
        <v>93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310</v>
      </c>
      <c r="B195" s="63" t="s">
        <v>311</v>
      </c>
      <c r="C195" s="36">
        <v>4301132170</v>
      </c>
      <c r="D195" s="426">
        <v>4607111038487</v>
      </c>
      <c r="E195" s="426"/>
      <c r="F195" s="62">
        <v>0.25</v>
      </c>
      <c r="G195" s="37">
        <v>12</v>
      </c>
      <c r="H195" s="62">
        <v>3</v>
      </c>
      <c r="I195" s="62">
        <v>3.7360000000000002</v>
      </c>
      <c r="J195" s="37">
        <v>70</v>
      </c>
      <c r="K195" s="37" t="s">
        <v>94</v>
      </c>
      <c r="L195" s="37" t="s">
        <v>86</v>
      </c>
      <c r="M195" s="38" t="s">
        <v>84</v>
      </c>
      <c r="N195" s="38"/>
      <c r="O195" s="37">
        <v>180</v>
      </c>
      <c r="P195" s="5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5" s="428"/>
      <c r="R195" s="428"/>
      <c r="S195" s="428"/>
      <c r="T195" s="42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33" t="s">
        <v>312</v>
      </c>
      <c r="AG195" s="81"/>
      <c r="AJ195" s="87" t="s">
        <v>87</v>
      </c>
      <c r="AK195" s="87">
        <v>1</v>
      </c>
      <c r="BB195" s="234" t="s">
        <v>93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33"/>
      <c r="B196" s="433"/>
      <c r="C196" s="433"/>
      <c r="D196" s="433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4"/>
      <c r="P196" s="430" t="s">
        <v>40</v>
      </c>
      <c r="Q196" s="431"/>
      <c r="R196" s="431"/>
      <c r="S196" s="431"/>
      <c r="T196" s="431"/>
      <c r="U196" s="431"/>
      <c r="V196" s="432"/>
      <c r="W196" s="42" t="s">
        <v>39</v>
      </c>
      <c r="X196" s="43">
        <f>IFERROR(SUM(X193:X195),"0")</f>
        <v>0</v>
      </c>
      <c r="Y196" s="43">
        <f>IFERROR(SUM(Y193:Y195),"0")</f>
        <v>0</v>
      </c>
      <c r="Z196" s="43">
        <f>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33"/>
      <c r="B197" s="433"/>
      <c r="C197" s="433"/>
      <c r="D197" s="433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4"/>
      <c r="P197" s="430" t="s">
        <v>40</v>
      </c>
      <c r="Q197" s="431"/>
      <c r="R197" s="431"/>
      <c r="S197" s="431"/>
      <c r="T197" s="431"/>
      <c r="U197" s="431"/>
      <c r="V197" s="432"/>
      <c r="W197" s="42" t="s">
        <v>0</v>
      </c>
      <c r="X197" s="43">
        <f>IFERROR(SUMPRODUCT(X193:X195*H193:H195),"0")</f>
        <v>0</v>
      </c>
      <c r="Y197" s="43">
        <f>IFERROR(SUMPRODUCT(Y193:Y195*H193:H195),"0")</f>
        <v>0</v>
      </c>
      <c r="Z197" s="42"/>
      <c r="AA197" s="67"/>
      <c r="AB197" s="67"/>
      <c r="AC197" s="67"/>
    </row>
    <row r="198" spans="1:68" ht="14.25" customHeight="1" x14ac:dyDescent="0.25">
      <c r="A198" s="425" t="s">
        <v>313</v>
      </c>
      <c r="B198" s="425"/>
      <c r="C198" s="425"/>
      <c r="D198" s="425"/>
      <c r="E198" s="425"/>
      <c r="F198" s="425"/>
      <c r="G198" s="425"/>
      <c r="H198" s="425"/>
      <c r="I198" s="425"/>
      <c r="J198" s="425"/>
      <c r="K198" s="425"/>
      <c r="L198" s="425"/>
      <c r="M198" s="425"/>
      <c r="N198" s="425"/>
      <c r="O198" s="425"/>
      <c r="P198" s="425"/>
      <c r="Q198" s="425"/>
      <c r="R198" s="425"/>
      <c r="S198" s="425"/>
      <c r="T198" s="425"/>
      <c r="U198" s="425"/>
      <c r="V198" s="425"/>
      <c r="W198" s="425"/>
      <c r="X198" s="425"/>
      <c r="Y198" s="425"/>
      <c r="Z198" s="425"/>
      <c r="AA198" s="66"/>
      <c r="AB198" s="66"/>
      <c r="AC198" s="83"/>
    </row>
    <row r="199" spans="1:68" ht="27" customHeight="1" x14ac:dyDescent="0.25">
      <c r="A199" s="63" t="s">
        <v>314</v>
      </c>
      <c r="B199" s="63" t="s">
        <v>315</v>
      </c>
      <c r="C199" s="36">
        <v>4301051855</v>
      </c>
      <c r="D199" s="426">
        <v>4680115885875</v>
      </c>
      <c r="E199" s="426"/>
      <c r="F199" s="62">
        <v>1</v>
      </c>
      <c r="G199" s="37">
        <v>9</v>
      </c>
      <c r="H199" s="62">
        <v>9</v>
      </c>
      <c r="I199" s="62">
        <v>9.4350000000000005</v>
      </c>
      <c r="J199" s="37">
        <v>64</v>
      </c>
      <c r="K199" s="37" t="s">
        <v>320</v>
      </c>
      <c r="L199" s="37" t="s">
        <v>86</v>
      </c>
      <c r="M199" s="38" t="s">
        <v>319</v>
      </c>
      <c r="N199" s="38"/>
      <c r="O199" s="37">
        <v>365</v>
      </c>
      <c r="P199" s="507" t="s">
        <v>316</v>
      </c>
      <c r="Q199" s="428"/>
      <c r="R199" s="428"/>
      <c r="S199" s="428"/>
      <c r="T199" s="42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IFERROR(IF(X199="","",X199*0.01898),"")</f>
        <v>0</v>
      </c>
      <c r="AA199" s="68" t="s">
        <v>46</v>
      </c>
      <c r="AB199" s="69" t="s">
        <v>46</v>
      </c>
      <c r="AC199" s="235" t="s">
        <v>317</v>
      </c>
      <c r="AG199" s="81"/>
      <c r="AJ199" s="87" t="s">
        <v>87</v>
      </c>
      <c r="AK199" s="87">
        <v>1</v>
      </c>
      <c r="BB199" s="236" t="s">
        <v>318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33"/>
      <c r="B200" s="433"/>
      <c r="C200" s="433"/>
      <c r="D200" s="433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4"/>
      <c r="P200" s="430" t="s">
        <v>40</v>
      </c>
      <c r="Q200" s="431"/>
      <c r="R200" s="431"/>
      <c r="S200" s="431"/>
      <c r="T200" s="431"/>
      <c r="U200" s="431"/>
      <c r="V200" s="432"/>
      <c r="W200" s="42" t="s">
        <v>39</v>
      </c>
      <c r="X200" s="43">
        <f>IFERROR(SUM(X199:X199),"0")</f>
        <v>0</v>
      </c>
      <c r="Y200" s="43">
        <f>IFERROR(SUM(Y199:Y199),"0")</f>
        <v>0</v>
      </c>
      <c r="Z200" s="43">
        <f>IFERROR(IF(Z199="",0,Z199),"0")</f>
        <v>0</v>
      </c>
      <c r="AA200" s="67"/>
      <c r="AB200" s="67"/>
      <c r="AC200" s="67"/>
    </row>
    <row r="201" spans="1:68" x14ac:dyDescent="0.2">
      <c r="A201" s="433"/>
      <c r="B201" s="433"/>
      <c r="C201" s="433"/>
      <c r="D201" s="433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4"/>
      <c r="P201" s="430" t="s">
        <v>40</v>
      </c>
      <c r="Q201" s="431"/>
      <c r="R201" s="431"/>
      <c r="S201" s="431"/>
      <c r="T201" s="431"/>
      <c r="U201" s="431"/>
      <c r="V201" s="432"/>
      <c r="W201" s="42" t="s">
        <v>0</v>
      </c>
      <c r="X201" s="43">
        <f>IFERROR(SUMPRODUCT(X199:X199*H199:H199),"0")</f>
        <v>0</v>
      </c>
      <c r="Y201" s="43">
        <f>IFERROR(SUMPRODUCT(Y199:Y199*H199:H199),"0")</f>
        <v>0</v>
      </c>
      <c r="Z201" s="42"/>
      <c r="AA201" s="67"/>
      <c r="AB201" s="67"/>
      <c r="AC201" s="67"/>
    </row>
    <row r="202" spans="1:68" ht="27.75" customHeight="1" x14ac:dyDescent="0.2">
      <c r="A202" s="423" t="s">
        <v>321</v>
      </c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3"/>
      <c r="P202" s="423"/>
      <c r="Q202" s="423"/>
      <c r="R202" s="423"/>
      <c r="S202" s="423"/>
      <c r="T202" s="423"/>
      <c r="U202" s="423"/>
      <c r="V202" s="423"/>
      <c r="W202" s="423"/>
      <c r="X202" s="423"/>
      <c r="Y202" s="423"/>
      <c r="Z202" s="423"/>
      <c r="AA202" s="54"/>
      <c r="AB202" s="54"/>
      <c r="AC202" s="54"/>
    </row>
    <row r="203" spans="1:68" ht="16.5" customHeight="1" x14ac:dyDescent="0.25">
      <c r="A203" s="424" t="s">
        <v>322</v>
      </c>
      <c r="B203" s="424"/>
      <c r="C203" s="424"/>
      <c r="D203" s="424"/>
      <c r="E203" s="424"/>
      <c r="F203" s="424"/>
      <c r="G203" s="424"/>
      <c r="H203" s="424"/>
      <c r="I203" s="424"/>
      <c r="J203" s="424"/>
      <c r="K203" s="424"/>
      <c r="L203" s="424"/>
      <c r="M203" s="424"/>
      <c r="N203" s="424"/>
      <c r="O203" s="424"/>
      <c r="P203" s="424"/>
      <c r="Q203" s="424"/>
      <c r="R203" s="424"/>
      <c r="S203" s="424"/>
      <c r="T203" s="424"/>
      <c r="U203" s="424"/>
      <c r="V203" s="424"/>
      <c r="W203" s="424"/>
      <c r="X203" s="424"/>
      <c r="Y203" s="424"/>
      <c r="Z203" s="424"/>
      <c r="AA203" s="65"/>
      <c r="AB203" s="65"/>
      <c r="AC203" s="82"/>
    </row>
    <row r="204" spans="1:68" ht="14.25" customHeight="1" x14ac:dyDescent="0.25">
      <c r="A204" s="425" t="s">
        <v>89</v>
      </c>
      <c r="B204" s="425"/>
      <c r="C204" s="425"/>
      <c r="D204" s="425"/>
      <c r="E204" s="425"/>
      <c r="F204" s="425"/>
      <c r="G204" s="425"/>
      <c r="H204" s="425"/>
      <c r="I204" s="425"/>
      <c r="J204" s="425"/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66"/>
      <c r="AB204" s="66"/>
      <c r="AC204" s="83"/>
    </row>
    <row r="205" spans="1:68" ht="27" customHeight="1" x14ac:dyDescent="0.25">
      <c r="A205" s="63" t="s">
        <v>323</v>
      </c>
      <c r="B205" s="63" t="s">
        <v>324</v>
      </c>
      <c r="C205" s="36">
        <v>4301132227</v>
      </c>
      <c r="D205" s="426">
        <v>4620207491133</v>
      </c>
      <c r="E205" s="426"/>
      <c r="F205" s="62">
        <v>0.23</v>
      </c>
      <c r="G205" s="37">
        <v>12</v>
      </c>
      <c r="H205" s="62">
        <v>2.76</v>
      </c>
      <c r="I205" s="62">
        <v>2.98</v>
      </c>
      <c r="J205" s="37">
        <v>70</v>
      </c>
      <c r="K205" s="37" t="s">
        <v>94</v>
      </c>
      <c r="L205" s="37" t="s">
        <v>86</v>
      </c>
      <c r="M205" s="38" t="s">
        <v>84</v>
      </c>
      <c r="N205" s="38"/>
      <c r="O205" s="37">
        <v>180</v>
      </c>
      <c r="P205" s="508" t="s">
        <v>325</v>
      </c>
      <c r="Q205" s="428"/>
      <c r="R205" s="428"/>
      <c r="S205" s="428"/>
      <c r="T205" s="429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7" t="s">
        <v>326</v>
      </c>
      <c r="AG205" s="81"/>
      <c r="AJ205" s="87" t="s">
        <v>87</v>
      </c>
      <c r="AK205" s="87">
        <v>1</v>
      </c>
      <c r="BB205" s="238" t="s">
        <v>93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433"/>
      <c r="B206" s="433"/>
      <c r="C206" s="433"/>
      <c r="D206" s="433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4"/>
      <c r="P206" s="430" t="s">
        <v>40</v>
      </c>
      <c r="Q206" s="431"/>
      <c r="R206" s="431"/>
      <c r="S206" s="431"/>
      <c r="T206" s="431"/>
      <c r="U206" s="431"/>
      <c r="V206" s="432"/>
      <c r="W206" s="42" t="s">
        <v>39</v>
      </c>
      <c r="X206" s="43">
        <f>IFERROR(SUM(X205:X205),"0")</f>
        <v>0</v>
      </c>
      <c r="Y206" s="43">
        <f>IFERROR(SUM(Y205:Y205),"0")</f>
        <v>0</v>
      </c>
      <c r="Z206" s="43">
        <f>IFERROR(IF(Z205="",0,Z205),"0")</f>
        <v>0</v>
      </c>
      <c r="AA206" s="67"/>
      <c r="AB206" s="67"/>
      <c r="AC206" s="67"/>
    </row>
    <row r="207" spans="1:68" x14ac:dyDescent="0.2">
      <c r="A207" s="433"/>
      <c r="B207" s="433"/>
      <c r="C207" s="433"/>
      <c r="D207" s="433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4"/>
      <c r="P207" s="430" t="s">
        <v>40</v>
      </c>
      <c r="Q207" s="431"/>
      <c r="R207" s="431"/>
      <c r="S207" s="431"/>
      <c r="T207" s="431"/>
      <c r="U207" s="431"/>
      <c r="V207" s="432"/>
      <c r="W207" s="42" t="s">
        <v>0</v>
      </c>
      <c r="X207" s="43">
        <f>IFERROR(SUMPRODUCT(X205:X205*H205:H205),"0")</f>
        <v>0</v>
      </c>
      <c r="Y207" s="43">
        <f>IFERROR(SUMPRODUCT(Y205:Y205*H205:H205),"0")</f>
        <v>0</v>
      </c>
      <c r="Z207" s="42"/>
      <c r="AA207" s="67"/>
      <c r="AB207" s="67"/>
      <c r="AC207" s="67"/>
    </row>
    <row r="208" spans="1:68" ht="14.25" customHeight="1" x14ac:dyDescent="0.25">
      <c r="A208" s="425" t="s">
        <v>143</v>
      </c>
      <c r="B208" s="425"/>
      <c r="C208" s="425"/>
      <c r="D208" s="425"/>
      <c r="E208" s="425"/>
      <c r="F208" s="425"/>
      <c r="G208" s="425"/>
      <c r="H208" s="425"/>
      <c r="I208" s="425"/>
      <c r="J208" s="425"/>
      <c r="K208" s="425"/>
      <c r="L208" s="425"/>
      <c r="M208" s="425"/>
      <c r="N208" s="425"/>
      <c r="O208" s="425"/>
      <c r="P208" s="425"/>
      <c r="Q208" s="425"/>
      <c r="R208" s="425"/>
      <c r="S208" s="425"/>
      <c r="T208" s="425"/>
      <c r="U208" s="425"/>
      <c r="V208" s="425"/>
      <c r="W208" s="425"/>
      <c r="X208" s="425"/>
      <c r="Y208" s="425"/>
      <c r="Z208" s="425"/>
      <c r="AA208" s="66"/>
      <c r="AB208" s="66"/>
      <c r="AC208" s="83"/>
    </row>
    <row r="209" spans="1:68" ht="27" customHeight="1" x14ac:dyDescent="0.25">
      <c r="A209" s="63" t="s">
        <v>327</v>
      </c>
      <c r="B209" s="63" t="s">
        <v>328</v>
      </c>
      <c r="C209" s="36">
        <v>4301135707</v>
      </c>
      <c r="D209" s="426">
        <v>4620207490198</v>
      </c>
      <c r="E209" s="426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94</v>
      </c>
      <c r="L209" s="37" t="s">
        <v>86</v>
      </c>
      <c r="M209" s="38" t="s">
        <v>84</v>
      </c>
      <c r="N209" s="38"/>
      <c r="O209" s="37">
        <v>180</v>
      </c>
      <c r="P209" s="5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9" s="428"/>
      <c r="R209" s="428"/>
      <c r="S209" s="428"/>
      <c r="T209" s="429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39" t="s">
        <v>329</v>
      </c>
      <c r="AG209" s="81"/>
      <c r="AJ209" s="87" t="s">
        <v>87</v>
      </c>
      <c r="AK209" s="87">
        <v>1</v>
      </c>
      <c r="BB209" s="240" t="s">
        <v>93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330</v>
      </c>
      <c r="B210" s="63" t="s">
        <v>331</v>
      </c>
      <c r="C210" s="36">
        <v>4301135696</v>
      </c>
      <c r="D210" s="426">
        <v>4620207490235</v>
      </c>
      <c r="E210" s="426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94</v>
      </c>
      <c r="L210" s="37" t="s">
        <v>86</v>
      </c>
      <c r="M210" s="38" t="s">
        <v>84</v>
      </c>
      <c r="N210" s="38"/>
      <c r="O210" s="37">
        <v>180</v>
      </c>
      <c r="P210" s="51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10" s="428"/>
      <c r="R210" s="428"/>
      <c r="S210" s="428"/>
      <c r="T210" s="429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41" t="s">
        <v>332</v>
      </c>
      <c r="AG210" s="81"/>
      <c r="AJ210" s="87" t="s">
        <v>87</v>
      </c>
      <c r="AK210" s="87">
        <v>1</v>
      </c>
      <c r="BB210" s="242" t="s">
        <v>93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333</v>
      </c>
      <c r="B211" s="63" t="s">
        <v>334</v>
      </c>
      <c r="C211" s="36">
        <v>4301135697</v>
      </c>
      <c r="D211" s="426">
        <v>4620207490259</v>
      </c>
      <c r="E211" s="426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94</v>
      </c>
      <c r="L211" s="37" t="s">
        <v>86</v>
      </c>
      <c r="M211" s="38" t="s">
        <v>84</v>
      </c>
      <c r="N211" s="38"/>
      <c r="O211" s="37">
        <v>180</v>
      </c>
      <c r="P211" s="51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1" s="428"/>
      <c r="R211" s="428"/>
      <c r="S211" s="428"/>
      <c r="T211" s="42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43" t="s">
        <v>329</v>
      </c>
      <c r="AG211" s="81"/>
      <c r="AJ211" s="87" t="s">
        <v>87</v>
      </c>
      <c r="AK211" s="87">
        <v>1</v>
      </c>
      <c r="BB211" s="244" t="s">
        <v>93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335</v>
      </c>
      <c r="B212" s="63" t="s">
        <v>336</v>
      </c>
      <c r="C212" s="36">
        <v>4301135681</v>
      </c>
      <c r="D212" s="426">
        <v>4620207490143</v>
      </c>
      <c r="E212" s="426"/>
      <c r="F212" s="62">
        <v>0.22</v>
      </c>
      <c r="G212" s="37">
        <v>12</v>
      </c>
      <c r="H212" s="62">
        <v>2.64</v>
      </c>
      <c r="I212" s="62">
        <v>3.3435999999999999</v>
      </c>
      <c r="J212" s="37">
        <v>70</v>
      </c>
      <c r="K212" s="37" t="s">
        <v>94</v>
      </c>
      <c r="L212" s="37" t="s">
        <v>86</v>
      </c>
      <c r="M212" s="38" t="s">
        <v>84</v>
      </c>
      <c r="N212" s="38"/>
      <c r="O212" s="37">
        <v>180</v>
      </c>
      <c r="P212" s="51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2" s="428"/>
      <c r="R212" s="428"/>
      <c r="S212" s="428"/>
      <c r="T212" s="429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45" t="s">
        <v>337</v>
      </c>
      <c r="AG212" s="81"/>
      <c r="AJ212" s="87" t="s">
        <v>87</v>
      </c>
      <c r="AK212" s="87">
        <v>1</v>
      </c>
      <c r="BB212" s="246" t="s">
        <v>93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33"/>
      <c r="B213" s="433"/>
      <c r="C213" s="433"/>
      <c r="D213" s="433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4"/>
      <c r="P213" s="430" t="s">
        <v>40</v>
      </c>
      <c r="Q213" s="431"/>
      <c r="R213" s="431"/>
      <c r="S213" s="431"/>
      <c r="T213" s="431"/>
      <c r="U213" s="431"/>
      <c r="V213" s="432"/>
      <c r="W213" s="42" t="s">
        <v>39</v>
      </c>
      <c r="X213" s="43">
        <f>IFERROR(SUM(X209:X212),"0")</f>
        <v>0</v>
      </c>
      <c r="Y213" s="43">
        <f>IFERROR(SUM(Y209:Y212),"0")</f>
        <v>0</v>
      </c>
      <c r="Z213" s="43">
        <f>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433"/>
      <c r="B214" s="433"/>
      <c r="C214" s="433"/>
      <c r="D214" s="433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4"/>
      <c r="P214" s="430" t="s">
        <v>40</v>
      </c>
      <c r="Q214" s="431"/>
      <c r="R214" s="431"/>
      <c r="S214" s="431"/>
      <c r="T214" s="431"/>
      <c r="U214" s="431"/>
      <c r="V214" s="432"/>
      <c r="W214" s="42" t="s">
        <v>0</v>
      </c>
      <c r="X214" s="43">
        <f>IFERROR(SUMPRODUCT(X209:X212*H209:H212),"0")</f>
        <v>0</v>
      </c>
      <c r="Y214" s="43">
        <f>IFERROR(SUMPRODUCT(Y209:Y212*H209:H212),"0")</f>
        <v>0</v>
      </c>
      <c r="Z214" s="42"/>
      <c r="AA214" s="67"/>
      <c r="AB214" s="67"/>
      <c r="AC214" s="67"/>
    </row>
    <row r="215" spans="1:68" ht="16.5" customHeight="1" x14ac:dyDescent="0.25">
      <c r="A215" s="424" t="s">
        <v>338</v>
      </c>
      <c r="B215" s="424"/>
      <c r="C215" s="424"/>
      <c r="D215" s="424"/>
      <c r="E215" s="424"/>
      <c r="F215" s="424"/>
      <c r="G215" s="424"/>
      <c r="H215" s="424"/>
      <c r="I215" s="424"/>
      <c r="J215" s="424"/>
      <c r="K215" s="424"/>
      <c r="L215" s="424"/>
      <c r="M215" s="424"/>
      <c r="N215" s="424"/>
      <c r="O215" s="424"/>
      <c r="P215" s="424"/>
      <c r="Q215" s="424"/>
      <c r="R215" s="424"/>
      <c r="S215" s="424"/>
      <c r="T215" s="424"/>
      <c r="U215" s="424"/>
      <c r="V215" s="424"/>
      <c r="W215" s="424"/>
      <c r="X215" s="424"/>
      <c r="Y215" s="424"/>
      <c r="Z215" s="424"/>
      <c r="AA215" s="65"/>
      <c r="AB215" s="65"/>
      <c r="AC215" s="82"/>
    </row>
    <row r="216" spans="1:68" ht="14.25" customHeight="1" x14ac:dyDescent="0.25">
      <c r="A216" s="425" t="s">
        <v>80</v>
      </c>
      <c r="B216" s="425"/>
      <c r="C216" s="425"/>
      <c r="D216" s="425"/>
      <c r="E216" s="425"/>
      <c r="F216" s="425"/>
      <c r="G216" s="425"/>
      <c r="H216" s="425"/>
      <c r="I216" s="425"/>
      <c r="J216" s="425"/>
      <c r="K216" s="425"/>
      <c r="L216" s="425"/>
      <c r="M216" s="425"/>
      <c r="N216" s="425"/>
      <c r="O216" s="425"/>
      <c r="P216" s="425"/>
      <c r="Q216" s="425"/>
      <c r="R216" s="425"/>
      <c r="S216" s="425"/>
      <c r="T216" s="425"/>
      <c r="U216" s="425"/>
      <c r="V216" s="425"/>
      <c r="W216" s="425"/>
      <c r="X216" s="425"/>
      <c r="Y216" s="425"/>
      <c r="Z216" s="425"/>
      <c r="AA216" s="66"/>
      <c r="AB216" s="66"/>
      <c r="AC216" s="83"/>
    </row>
    <row r="217" spans="1:68" ht="16.5" customHeight="1" x14ac:dyDescent="0.25">
      <c r="A217" s="63" t="s">
        <v>339</v>
      </c>
      <c r="B217" s="63" t="s">
        <v>340</v>
      </c>
      <c r="C217" s="36">
        <v>4301070948</v>
      </c>
      <c r="D217" s="426">
        <v>4607111037022</v>
      </c>
      <c r="E217" s="426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7" s="428"/>
      <c r="R217" s="428"/>
      <c r="S217" s="428"/>
      <c r="T217" s="429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47" t="s">
        <v>341</v>
      </c>
      <c r="AG217" s="81"/>
      <c r="AJ217" s="87" t="s">
        <v>87</v>
      </c>
      <c r="AK217" s="87">
        <v>1</v>
      </c>
      <c r="BB217" s="248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342</v>
      </c>
      <c r="B218" s="63" t="s">
        <v>343</v>
      </c>
      <c r="C218" s="36">
        <v>4301070990</v>
      </c>
      <c r="D218" s="426">
        <v>4607111038494</v>
      </c>
      <c r="E218" s="426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51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8" s="428"/>
      <c r="R218" s="428"/>
      <c r="S218" s="428"/>
      <c r="T218" s="429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9" t="s">
        <v>344</v>
      </c>
      <c r="AG218" s="81"/>
      <c r="AJ218" s="87" t="s">
        <v>87</v>
      </c>
      <c r="AK218" s="87">
        <v>1</v>
      </c>
      <c r="BB218" s="250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345</v>
      </c>
      <c r="B219" s="63" t="s">
        <v>346</v>
      </c>
      <c r="C219" s="36">
        <v>4301070966</v>
      </c>
      <c r="D219" s="426">
        <v>4607111038135</v>
      </c>
      <c r="E219" s="426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51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9" s="428"/>
      <c r="R219" s="428"/>
      <c r="S219" s="428"/>
      <c r="T219" s="42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51" t="s">
        <v>347</v>
      </c>
      <c r="AG219" s="81"/>
      <c r="AJ219" s="87" t="s">
        <v>87</v>
      </c>
      <c r="AK219" s="87">
        <v>1</v>
      </c>
      <c r="BB219" s="252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33"/>
      <c r="B220" s="433"/>
      <c r="C220" s="433"/>
      <c r="D220" s="433"/>
      <c r="E220" s="433"/>
      <c r="F220" s="433"/>
      <c r="G220" s="433"/>
      <c r="H220" s="433"/>
      <c r="I220" s="433"/>
      <c r="J220" s="433"/>
      <c r="K220" s="433"/>
      <c r="L220" s="433"/>
      <c r="M220" s="433"/>
      <c r="N220" s="433"/>
      <c r="O220" s="434"/>
      <c r="P220" s="430" t="s">
        <v>40</v>
      </c>
      <c r="Q220" s="431"/>
      <c r="R220" s="431"/>
      <c r="S220" s="431"/>
      <c r="T220" s="431"/>
      <c r="U220" s="431"/>
      <c r="V220" s="432"/>
      <c r="W220" s="42" t="s">
        <v>39</v>
      </c>
      <c r="X220" s="43">
        <f>IFERROR(SUM(X217:X219),"0")</f>
        <v>0</v>
      </c>
      <c r="Y220" s="43">
        <f>IFERROR(SUM(Y217:Y219),"0")</f>
        <v>0</v>
      </c>
      <c r="Z220" s="43">
        <f>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33"/>
      <c r="B221" s="433"/>
      <c r="C221" s="433"/>
      <c r="D221" s="433"/>
      <c r="E221" s="433"/>
      <c r="F221" s="433"/>
      <c r="G221" s="433"/>
      <c r="H221" s="433"/>
      <c r="I221" s="433"/>
      <c r="J221" s="433"/>
      <c r="K221" s="433"/>
      <c r="L221" s="433"/>
      <c r="M221" s="433"/>
      <c r="N221" s="433"/>
      <c r="O221" s="434"/>
      <c r="P221" s="430" t="s">
        <v>40</v>
      </c>
      <c r="Q221" s="431"/>
      <c r="R221" s="431"/>
      <c r="S221" s="431"/>
      <c r="T221" s="431"/>
      <c r="U221" s="431"/>
      <c r="V221" s="432"/>
      <c r="W221" s="42" t="s">
        <v>0</v>
      </c>
      <c r="X221" s="43">
        <f>IFERROR(SUMPRODUCT(X217:X219*H217:H219),"0")</f>
        <v>0</v>
      </c>
      <c r="Y221" s="43">
        <f>IFERROR(SUMPRODUCT(Y217:Y219*H217:H219),"0")</f>
        <v>0</v>
      </c>
      <c r="Z221" s="42"/>
      <c r="AA221" s="67"/>
      <c r="AB221" s="67"/>
      <c r="AC221" s="67"/>
    </row>
    <row r="222" spans="1:68" ht="16.5" customHeight="1" x14ac:dyDescent="0.25">
      <c r="A222" s="424" t="s">
        <v>348</v>
      </c>
      <c r="B222" s="424"/>
      <c r="C222" s="424"/>
      <c r="D222" s="424"/>
      <c r="E222" s="424"/>
      <c r="F222" s="424"/>
      <c r="G222" s="424"/>
      <c r="H222" s="424"/>
      <c r="I222" s="424"/>
      <c r="J222" s="424"/>
      <c r="K222" s="424"/>
      <c r="L222" s="424"/>
      <c r="M222" s="424"/>
      <c r="N222" s="424"/>
      <c r="O222" s="424"/>
      <c r="P222" s="424"/>
      <c r="Q222" s="424"/>
      <c r="R222" s="424"/>
      <c r="S222" s="424"/>
      <c r="T222" s="424"/>
      <c r="U222" s="424"/>
      <c r="V222" s="424"/>
      <c r="W222" s="424"/>
      <c r="X222" s="424"/>
      <c r="Y222" s="424"/>
      <c r="Z222" s="424"/>
      <c r="AA222" s="65"/>
      <c r="AB222" s="65"/>
      <c r="AC222" s="82"/>
    </row>
    <row r="223" spans="1:68" ht="14.25" customHeight="1" x14ac:dyDescent="0.25">
      <c r="A223" s="425" t="s">
        <v>80</v>
      </c>
      <c r="B223" s="425"/>
      <c r="C223" s="425"/>
      <c r="D223" s="425"/>
      <c r="E223" s="425"/>
      <c r="F223" s="425"/>
      <c r="G223" s="425"/>
      <c r="H223" s="425"/>
      <c r="I223" s="425"/>
      <c r="J223" s="425"/>
      <c r="K223" s="425"/>
      <c r="L223" s="425"/>
      <c r="M223" s="425"/>
      <c r="N223" s="425"/>
      <c r="O223" s="425"/>
      <c r="P223" s="425"/>
      <c r="Q223" s="425"/>
      <c r="R223" s="425"/>
      <c r="S223" s="425"/>
      <c r="T223" s="425"/>
      <c r="U223" s="425"/>
      <c r="V223" s="425"/>
      <c r="W223" s="425"/>
      <c r="X223" s="425"/>
      <c r="Y223" s="425"/>
      <c r="Z223" s="425"/>
      <c r="AA223" s="66"/>
      <c r="AB223" s="66"/>
      <c r="AC223" s="83"/>
    </row>
    <row r="224" spans="1:68" ht="27" customHeight="1" x14ac:dyDescent="0.25">
      <c r="A224" s="63" t="s">
        <v>349</v>
      </c>
      <c r="B224" s="63" t="s">
        <v>350</v>
      </c>
      <c r="C224" s="36">
        <v>4301070996</v>
      </c>
      <c r="D224" s="426">
        <v>4607111038654</v>
      </c>
      <c r="E224" s="426"/>
      <c r="F224" s="62">
        <v>0.4</v>
      </c>
      <c r="G224" s="37">
        <v>16</v>
      </c>
      <c r="H224" s="62">
        <v>6.4</v>
      </c>
      <c r="I224" s="62">
        <v>6.63</v>
      </c>
      <c r="J224" s="37">
        <v>84</v>
      </c>
      <c r="K224" s="37" t="s">
        <v>85</v>
      </c>
      <c r="L224" s="37" t="s">
        <v>86</v>
      </c>
      <c r="M224" s="38" t="s">
        <v>84</v>
      </c>
      <c r="N224" s="38"/>
      <c r="O224" s="37">
        <v>180</v>
      </c>
      <c r="P224" s="5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4" s="428"/>
      <c r="R224" s="428"/>
      <c r="S224" s="428"/>
      <c r="T224" s="429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ref="Y224:Y229" si="18">IFERROR(IF(X224="","",X224),"")</f>
        <v>0</v>
      </c>
      <c r="Z224" s="41">
        <f t="shared" ref="Z224:Z229" si="19">IFERROR(IF(X224="","",X224*0.0155),"")</f>
        <v>0</v>
      </c>
      <c r="AA224" s="68" t="s">
        <v>46</v>
      </c>
      <c r="AB224" s="69" t="s">
        <v>46</v>
      </c>
      <c r="AC224" s="253" t="s">
        <v>351</v>
      </c>
      <c r="AG224" s="81"/>
      <c r="AJ224" s="87" t="s">
        <v>87</v>
      </c>
      <c r="AK224" s="87">
        <v>1</v>
      </c>
      <c r="BB224" s="254" t="s">
        <v>70</v>
      </c>
      <c r="BM224" s="81">
        <f t="shared" ref="BM224:BM229" si="20">IFERROR(X224*I224,"0")</f>
        <v>0</v>
      </c>
      <c r="BN224" s="81">
        <f t="shared" ref="BN224:BN229" si="21">IFERROR(Y224*I224,"0")</f>
        <v>0</v>
      </c>
      <c r="BO224" s="81">
        <f t="shared" ref="BO224:BO229" si="22">IFERROR(X224/J224,"0")</f>
        <v>0</v>
      </c>
      <c r="BP224" s="81">
        <f t="shared" ref="BP224:BP229" si="23">IFERROR(Y224/J224,"0")</f>
        <v>0</v>
      </c>
    </row>
    <row r="225" spans="1:68" ht="27" customHeight="1" x14ac:dyDescent="0.25">
      <c r="A225" s="63" t="s">
        <v>352</v>
      </c>
      <c r="B225" s="63" t="s">
        <v>353</v>
      </c>
      <c r="C225" s="36">
        <v>4301070997</v>
      </c>
      <c r="D225" s="426">
        <v>4607111038586</v>
      </c>
      <c r="E225" s="426"/>
      <c r="F225" s="62">
        <v>0.7</v>
      </c>
      <c r="G225" s="37">
        <v>8</v>
      </c>
      <c r="H225" s="62">
        <v>5.6</v>
      </c>
      <c r="I225" s="62">
        <v>5.83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5" s="428"/>
      <c r="R225" s="428"/>
      <c r="S225" s="428"/>
      <c r="T225" s="429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18"/>
        <v>0</v>
      </c>
      <c r="Z225" s="41">
        <f t="shared" si="19"/>
        <v>0</v>
      </c>
      <c r="AA225" s="68" t="s">
        <v>46</v>
      </c>
      <c r="AB225" s="69" t="s">
        <v>46</v>
      </c>
      <c r="AC225" s="255" t="s">
        <v>351</v>
      </c>
      <c r="AG225" s="81"/>
      <c r="AJ225" s="87" t="s">
        <v>87</v>
      </c>
      <c r="AK225" s="87">
        <v>1</v>
      </c>
      <c r="BB225" s="256" t="s">
        <v>70</v>
      </c>
      <c r="BM225" s="81">
        <f t="shared" si="20"/>
        <v>0</v>
      </c>
      <c r="BN225" s="81">
        <f t="shared" si="21"/>
        <v>0</v>
      </c>
      <c r="BO225" s="81">
        <f t="shared" si="22"/>
        <v>0</v>
      </c>
      <c r="BP225" s="81">
        <f t="shared" si="23"/>
        <v>0</v>
      </c>
    </row>
    <row r="226" spans="1:68" ht="27" customHeight="1" x14ac:dyDescent="0.25">
      <c r="A226" s="63" t="s">
        <v>354</v>
      </c>
      <c r="B226" s="63" t="s">
        <v>355</v>
      </c>
      <c r="C226" s="36">
        <v>4301070962</v>
      </c>
      <c r="D226" s="426">
        <v>4607111038609</v>
      </c>
      <c r="E226" s="426"/>
      <c r="F226" s="62">
        <v>0.4</v>
      </c>
      <c r="G226" s="37">
        <v>16</v>
      </c>
      <c r="H226" s="62">
        <v>6.4</v>
      </c>
      <c r="I226" s="62">
        <v>6.71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1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6" s="428"/>
      <c r="R226" s="428"/>
      <c r="S226" s="428"/>
      <c r="T226" s="429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si="18"/>
        <v>0</v>
      </c>
      <c r="Z226" s="41">
        <f t="shared" si="19"/>
        <v>0</v>
      </c>
      <c r="AA226" s="68" t="s">
        <v>46</v>
      </c>
      <c r="AB226" s="69" t="s">
        <v>46</v>
      </c>
      <c r="AC226" s="257" t="s">
        <v>356</v>
      </c>
      <c r="AG226" s="81"/>
      <c r="AJ226" s="87" t="s">
        <v>87</v>
      </c>
      <c r="AK226" s="87">
        <v>1</v>
      </c>
      <c r="BB226" s="258" t="s">
        <v>70</v>
      </c>
      <c r="BM226" s="81">
        <f t="shared" si="20"/>
        <v>0</v>
      </c>
      <c r="BN226" s="81">
        <f t="shared" si="21"/>
        <v>0</v>
      </c>
      <c r="BO226" s="81">
        <f t="shared" si="22"/>
        <v>0</v>
      </c>
      <c r="BP226" s="81">
        <f t="shared" si="23"/>
        <v>0</v>
      </c>
    </row>
    <row r="227" spans="1:68" ht="27" customHeight="1" x14ac:dyDescent="0.25">
      <c r="A227" s="63" t="s">
        <v>357</v>
      </c>
      <c r="B227" s="63" t="s">
        <v>358</v>
      </c>
      <c r="C227" s="36">
        <v>4301070963</v>
      </c>
      <c r="D227" s="426">
        <v>4607111038630</v>
      </c>
      <c r="E227" s="426"/>
      <c r="F227" s="62">
        <v>0.7</v>
      </c>
      <c r="G227" s="37">
        <v>8</v>
      </c>
      <c r="H227" s="62">
        <v>5.6</v>
      </c>
      <c r="I227" s="62">
        <v>5.87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5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7" s="428"/>
      <c r="R227" s="428"/>
      <c r="S227" s="428"/>
      <c r="T227" s="429"/>
      <c r="U227" s="39" t="s">
        <v>46</v>
      </c>
      <c r="V227" s="39" t="s">
        <v>46</v>
      </c>
      <c r="W227" s="40" t="s">
        <v>39</v>
      </c>
      <c r="X227" s="58">
        <v>0</v>
      </c>
      <c r="Y227" s="55">
        <f t="shared" si="18"/>
        <v>0</v>
      </c>
      <c r="Z227" s="41">
        <f t="shared" si="19"/>
        <v>0</v>
      </c>
      <c r="AA227" s="68" t="s">
        <v>46</v>
      </c>
      <c r="AB227" s="69" t="s">
        <v>46</v>
      </c>
      <c r="AC227" s="259" t="s">
        <v>356</v>
      </c>
      <c r="AG227" s="81"/>
      <c r="AJ227" s="87" t="s">
        <v>87</v>
      </c>
      <c r="AK227" s="87">
        <v>1</v>
      </c>
      <c r="BB227" s="260" t="s">
        <v>70</v>
      </c>
      <c r="BM227" s="81">
        <f t="shared" si="20"/>
        <v>0</v>
      </c>
      <c r="BN227" s="81">
        <f t="shared" si="21"/>
        <v>0</v>
      </c>
      <c r="BO227" s="81">
        <f t="shared" si="22"/>
        <v>0</v>
      </c>
      <c r="BP227" s="81">
        <f t="shared" si="23"/>
        <v>0</v>
      </c>
    </row>
    <row r="228" spans="1:68" ht="27" customHeight="1" x14ac:dyDescent="0.25">
      <c r="A228" s="63" t="s">
        <v>359</v>
      </c>
      <c r="B228" s="63" t="s">
        <v>360</v>
      </c>
      <c r="C228" s="36">
        <v>4301070959</v>
      </c>
      <c r="D228" s="426">
        <v>4607111038616</v>
      </c>
      <c r="E228" s="426"/>
      <c r="F228" s="62">
        <v>0.4</v>
      </c>
      <c r="G228" s="37">
        <v>16</v>
      </c>
      <c r="H228" s="62">
        <v>6.4</v>
      </c>
      <c r="I228" s="62">
        <v>6.71</v>
      </c>
      <c r="J228" s="37">
        <v>84</v>
      </c>
      <c r="K228" s="37" t="s">
        <v>85</v>
      </c>
      <c r="L228" s="37" t="s">
        <v>86</v>
      </c>
      <c r="M228" s="38" t="s">
        <v>84</v>
      </c>
      <c r="N228" s="38"/>
      <c r="O228" s="37">
        <v>180</v>
      </c>
      <c r="P228" s="5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8" s="428"/>
      <c r="R228" s="428"/>
      <c r="S228" s="428"/>
      <c r="T228" s="429"/>
      <c r="U228" s="39" t="s">
        <v>46</v>
      </c>
      <c r="V228" s="39" t="s">
        <v>46</v>
      </c>
      <c r="W228" s="40" t="s">
        <v>39</v>
      </c>
      <c r="X228" s="58">
        <v>0</v>
      </c>
      <c r="Y228" s="55">
        <f t="shared" si="18"/>
        <v>0</v>
      </c>
      <c r="Z228" s="41">
        <f t="shared" si="19"/>
        <v>0</v>
      </c>
      <c r="AA228" s="68" t="s">
        <v>46</v>
      </c>
      <c r="AB228" s="69" t="s">
        <v>46</v>
      </c>
      <c r="AC228" s="261" t="s">
        <v>351</v>
      </c>
      <c r="AG228" s="81"/>
      <c r="AJ228" s="87" t="s">
        <v>87</v>
      </c>
      <c r="AK228" s="87">
        <v>1</v>
      </c>
      <c r="BB228" s="262" t="s">
        <v>70</v>
      </c>
      <c r="BM228" s="81">
        <f t="shared" si="20"/>
        <v>0</v>
      </c>
      <c r="BN228" s="81">
        <f t="shared" si="21"/>
        <v>0</v>
      </c>
      <c r="BO228" s="81">
        <f t="shared" si="22"/>
        <v>0</v>
      </c>
      <c r="BP228" s="81">
        <f t="shared" si="23"/>
        <v>0</v>
      </c>
    </row>
    <row r="229" spans="1:68" ht="27" customHeight="1" x14ac:dyDescent="0.25">
      <c r="A229" s="63" t="s">
        <v>361</v>
      </c>
      <c r="B229" s="63" t="s">
        <v>362</v>
      </c>
      <c r="C229" s="36">
        <v>4301070960</v>
      </c>
      <c r="D229" s="426">
        <v>4607111038623</v>
      </c>
      <c r="E229" s="426"/>
      <c r="F229" s="62">
        <v>0.7</v>
      </c>
      <c r="G229" s="37">
        <v>8</v>
      </c>
      <c r="H229" s="62">
        <v>5.6</v>
      </c>
      <c r="I229" s="62">
        <v>5.87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5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9" s="428"/>
      <c r="R229" s="428"/>
      <c r="S229" s="428"/>
      <c r="T229" s="429"/>
      <c r="U229" s="39" t="s">
        <v>46</v>
      </c>
      <c r="V229" s="39" t="s">
        <v>46</v>
      </c>
      <c r="W229" s="40" t="s">
        <v>39</v>
      </c>
      <c r="X229" s="58">
        <v>0</v>
      </c>
      <c r="Y229" s="55">
        <f t="shared" si="18"/>
        <v>0</v>
      </c>
      <c r="Z229" s="41">
        <f t="shared" si="19"/>
        <v>0</v>
      </c>
      <c r="AA229" s="68" t="s">
        <v>46</v>
      </c>
      <c r="AB229" s="69" t="s">
        <v>46</v>
      </c>
      <c r="AC229" s="263" t="s">
        <v>351</v>
      </c>
      <c r="AG229" s="81"/>
      <c r="AJ229" s="87" t="s">
        <v>87</v>
      </c>
      <c r="AK229" s="87">
        <v>1</v>
      </c>
      <c r="BB229" s="264" t="s">
        <v>70</v>
      </c>
      <c r="BM229" s="81">
        <f t="shared" si="20"/>
        <v>0</v>
      </c>
      <c r="BN229" s="81">
        <f t="shared" si="21"/>
        <v>0</v>
      </c>
      <c r="BO229" s="81">
        <f t="shared" si="22"/>
        <v>0</v>
      </c>
      <c r="BP229" s="81">
        <f t="shared" si="23"/>
        <v>0</v>
      </c>
    </row>
    <row r="230" spans="1:68" x14ac:dyDescent="0.2">
      <c r="A230" s="433"/>
      <c r="B230" s="433"/>
      <c r="C230" s="433"/>
      <c r="D230" s="433"/>
      <c r="E230" s="433"/>
      <c r="F230" s="433"/>
      <c r="G230" s="433"/>
      <c r="H230" s="433"/>
      <c r="I230" s="433"/>
      <c r="J230" s="433"/>
      <c r="K230" s="433"/>
      <c r="L230" s="433"/>
      <c r="M230" s="433"/>
      <c r="N230" s="433"/>
      <c r="O230" s="434"/>
      <c r="P230" s="430" t="s">
        <v>40</v>
      </c>
      <c r="Q230" s="431"/>
      <c r="R230" s="431"/>
      <c r="S230" s="431"/>
      <c r="T230" s="431"/>
      <c r="U230" s="431"/>
      <c r="V230" s="432"/>
      <c r="W230" s="42" t="s">
        <v>39</v>
      </c>
      <c r="X230" s="43">
        <f>IFERROR(SUM(X224:X229),"0")</f>
        <v>0</v>
      </c>
      <c r="Y230" s="43">
        <f>IFERROR(SUM(Y224:Y229),"0")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433"/>
      <c r="B231" s="433"/>
      <c r="C231" s="433"/>
      <c r="D231" s="433"/>
      <c r="E231" s="433"/>
      <c r="F231" s="433"/>
      <c r="G231" s="433"/>
      <c r="H231" s="433"/>
      <c r="I231" s="433"/>
      <c r="J231" s="433"/>
      <c r="K231" s="433"/>
      <c r="L231" s="433"/>
      <c r="M231" s="433"/>
      <c r="N231" s="433"/>
      <c r="O231" s="434"/>
      <c r="P231" s="430" t="s">
        <v>40</v>
      </c>
      <c r="Q231" s="431"/>
      <c r="R231" s="431"/>
      <c r="S231" s="431"/>
      <c r="T231" s="431"/>
      <c r="U231" s="431"/>
      <c r="V231" s="432"/>
      <c r="W231" s="42" t="s">
        <v>0</v>
      </c>
      <c r="X231" s="43">
        <f>IFERROR(SUMPRODUCT(X224:X229*H224:H229),"0")</f>
        <v>0</v>
      </c>
      <c r="Y231" s="43">
        <f>IFERROR(SUMPRODUCT(Y224:Y229*H224:H229),"0")</f>
        <v>0</v>
      </c>
      <c r="Z231" s="42"/>
      <c r="AA231" s="67"/>
      <c r="AB231" s="67"/>
      <c r="AC231" s="67"/>
    </row>
    <row r="232" spans="1:68" ht="16.5" customHeight="1" x14ac:dyDescent="0.25">
      <c r="A232" s="424" t="s">
        <v>363</v>
      </c>
      <c r="B232" s="424"/>
      <c r="C232" s="424"/>
      <c r="D232" s="424"/>
      <c r="E232" s="424"/>
      <c r="F232" s="424"/>
      <c r="G232" s="424"/>
      <c r="H232" s="424"/>
      <c r="I232" s="424"/>
      <c r="J232" s="424"/>
      <c r="K232" s="424"/>
      <c r="L232" s="424"/>
      <c r="M232" s="424"/>
      <c r="N232" s="424"/>
      <c r="O232" s="424"/>
      <c r="P232" s="424"/>
      <c r="Q232" s="424"/>
      <c r="R232" s="424"/>
      <c r="S232" s="424"/>
      <c r="T232" s="424"/>
      <c r="U232" s="424"/>
      <c r="V232" s="424"/>
      <c r="W232" s="424"/>
      <c r="X232" s="424"/>
      <c r="Y232" s="424"/>
      <c r="Z232" s="424"/>
      <c r="AA232" s="65"/>
      <c r="AB232" s="65"/>
      <c r="AC232" s="82"/>
    </row>
    <row r="233" spans="1:68" ht="14.25" customHeight="1" x14ac:dyDescent="0.25">
      <c r="A233" s="425" t="s">
        <v>80</v>
      </c>
      <c r="B233" s="425"/>
      <c r="C233" s="425"/>
      <c r="D233" s="425"/>
      <c r="E233" s="425"/>
      <c r="F233" s="425"/>
      <c r="G233" s="425"/>
      <c r="H233" s="425"/>
      <c r="I233" s="425"/>
      <c r="J233" s="425"/>
      <c r="K233" s="425"/>
      <c r="L233" s="425"/>
      <c r="M233" s="425"/>
      <c r="N233" s="425"/>
      <c r="O233" s="425"/>
      <c r="P233" s="425"/>
      <c r="Q233" s="425"/>
      <c r="R233" s="425"/>
      <c r="S233" s="425"/>
      <c r="T233" s="425"/>
      <c r="U233" s="425"/>
      <c r="V233" s="425"/>
      <c r="W233" s="425"/>
      <c r="X233" s="425"/>
      <c r="Y233" s="425"/>
      <c r="Z233" s="425"/>
      <c r="AA233" s="66"/>
      <c r="AB233" s="66"/>
      <c r="AC233" s="83"/>
    </row>
    <row r="234" spans="1:68" ht="27" customHeight="1" x14ac:dyDescent="0.25">
      <c r="A234" s="63" t="s">
        <v>364</v>
      </c>
      <c r="B234" s="63" t="s">
        <v>365</v>
      </c>
      <c r="C234" s="36">
        <v>4301070917</v>
      </c>
      <c r="D234" s="426">
        <v>4607111035912</v>
      </c>
      <c r="E234" s="426"/>
      <c r="F234" s="62">
        <v>0.43</v>
      </c>
      <c r="G234" s="37">
        <v>16</v>
      </c>
      <c r="H234" s="62">
        <v>6.88</v>
      </c>
      <c r="I234" s="62">
        <v>7.19</v>
      </c>
      <c r="J234" s="37">
        <v>84</v>
      </c>
      <c r="K234" s="37" t="s">
        <v>85</v>
      </c>
      <c r="L234" s="37" t="s">
        <v>86</v>
      </c>
      <c r="M234" s="38" t="s">
        <v>84</v>
      </c>
      <c r="N234" s="38"/>
      <c r="O234" s="37">
        <v>180</v>
      </c>
      <c r="P234" s="5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4" s="428"/>
      <c r="R234" s="428"/>
      <c r="S234" s="428"/>
      <c r="T234" s="429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366</v>
      </c>
      <c r="AG234" s="81"/>
      <c r="AJ234" s="87" t="s">
        <v>87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367</v>
      </c>
      <c r="B235" s="63" t="s">
        <v>368</v>
      </c>
      <c r="C235" s="36">
        <v>4301070920</v>
      </c>
      <c r="D235" s="426">
        <v>4607111035929</v>
      </c>
      <c r="E235" s="426"/>
      <c r="F235" s="62">
        <v>0.9</v>
      </c>
      <c r="G235" s="37">
        <v>8</v>
      </c>
      <c r="H235" s="62">
        <v>7.2</v>
      </c>
      <c r="I235" s="62">
        <v>7.47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180</v>
      </c>
      <c r="P235" s="52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5" s="428"/>
      <c r="R235" s="428"/>
      <c r="S235" s="428"/>
      <c r="T235" s="429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366</v>
      </c>
      <c r="AG235" s="81"/>
      <c r="AJ235" s="87" t="s">
        <v>87</v>
      </c>
      <c r="AK235" s="87">
        <v>1</v>
      </c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369</v>
      </c>
      <c r="B236" s="63" t="s">
        <v>370</v>
      </c>
      <c r="C236" s="36">
        <v>4301070915</v>
      </c>
      <c r="D236" s="426">
        <v>4607111035882</v>
      </c>
      <c r="E236" s="426"/>
      <c r="F236" s="62">
        <v>0.43</v>
      </c>
      <c r="G236" s="37">
        <v>16</v>
      </c>
      <c r="H236" s="62">
        <v>6.88</v>
      </c>
      <c r="I236" s="62">
        <v>7.19</v>
      </c>
      <c r="J236" s="37">
        <v>84</v>
      </c>
      <c r="K236" s="37" t="s">
        <v>85</v>
      </c>
      <c r="L236" s="37" t="s">
        <v>86</v>
      </c>
      <c r="M236" s="38" t="s">
        <v>84</v>
      </c>
      <c r="N236" s="38"/>
      <c r="O236" s="37">
        <v>180</v>
      </c>
      <c r="P236" s="5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6" s="428"/>
      <c r="R236" s="428"/>
      <c r="S236" s="428"/>
      <c r="T236" s="42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9" t="s">
        <v>371</v>
      </c>
      <c r="AG236" s="81"/>
      <c r="AJ236" s="87" t="s">
        <v>87</v>
      </c>
      <c r="AK236" s="87">
        <v>1</v>
      </c>
      <c r="BB236" s="270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372</v>
      </c>
      <c r="B237" s="63" t="s">
        <v>373</v>
      </c>
      <c r="C237" s="36">
        <v>4301070921</v>
      </c>
      <c r="D237" s="426">
        <v>4607111035905</v>
      </c>
      <c r="E237" s="426"/>
      <c r="F237" s="62">
        <v>0.9</v>
      </c>
      <c r="G237" s="37">
        <v>8</v>
      </c>
      <c r="H237" s="62">
        <v>7.2</v>
      </c>
      <c r="I237" s="62">
        <v>7.47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5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7" s="428"/>
      <c r="R237" s="428"/>
      <c r="S237" s="428"/>
      <c r="T237" s="429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71" t="s">
        <v>371</v>
      </c>
      <c r="AG237" s="81"/>
      <c r="AJ237" s="87" t="s">
        <v>87</v>
      </c>
      <c r="AK237" s="87">
        <v>1</v>
      </c>
      <c r="BB237" s="272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33"/>
      <c r="B238" s="433"/>
      <c r="C238" s="433"/>
      <c r="D238" s="433"/>
      <c r="E238" s="433"/>
      <c r="F238" s="433"/>
      <c r="G238" s="433"/>
      <c r="H238" s="433"/>
      <c r="I238" s="433"/>
      <c r="J238" s="433"/>
      <c r="K238" s="433"/>
      <c r="L238" s="433"/>
      <c r="M238" s="433"/>
      <c r="N238" s="433"/>
      <c r="O238" s="434"/>
      <c r="P238" s="430" t="s">
        <v>40</v>
      </c>
      <c r="Q238" s="431"/>
      <c r="R238" s="431"/>
      <c r="S238" s="431"/>
      <c r="T238" s="431"/>
      <c r="U238" s="431"/>
      <c r="V238" s="432"/>
      <c r="W238" s="42" t="s">
        <v>39</v>
      </c>
      <c r="X238" s="43">
        <f>IFERROR(SUM(X234:X237),"0")</f>
        <v>0</v>
      </c>
      <c r="Y238" s="43">
        <f>IFERROR(SUM(Y234:Y237),"0")</f>
        <v>0</v>
      </c>
      <c r="Z238" s="43">
        <f>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433"/>
      <c r="B239" s="433"/>
      <c r="C239" s="433"/>
      <c r="D239" s="433"/>
      <c r="E239" s="433"/>
      <c r="F239" s="433"/>
      <c r="G239" s="433"/>
      <c r="H239" s="433"/>
      <c r="I239" s="433"/>
      <c r="J239" s="433"/>
      <c r="K239" s="433"/>
      <c r="L239" s="433"/>
      <c r="M239" s="433"/>
      <c r="N239" s="433"/>
      <c r="O239" s="434"/>
      <c r="P239" s="430" t="s">
        <v>40</v>
      </c>
      <c r="Q239" s="431"/>
      <c r="R239" s="431"/>
      <c r="S239" s="431"/>
      <c r="T239" s="431"/>
      <c r="U239" s="431"/>
      <c r="V239" s="432"/>
      <c r="W239" s="42" t="s">
        <v>0</v>
      </c>
      <c r="X239" s="43">
        <f>IFERROR(SUMPRODUCT(X234:X237*H234:H237),"0")</f>
        <v>0</v>
      </c>
      <c r="Y239" s="43">
        <f>IFERROR(SUMPRODUCT(Y234:Y237*H234:H237),"0")</f>
        <v>0</v>
      </c>
      <c r="Z239" s="42"/>
      <c r="AA239" s="67"/>
      <c r="AB239" s="67"/>
      <c r="AC239" s="67"/>
    </row>
    <row r="240" spans="1:68" ht="16.5" customHeight="1" x14ac:dyDescent="0.25">
      <c r="A240" s="424" t="s">
        <v>374</v>
      </c>
      <c r="B240" s="424"/>
      <c r="C240" s="424"/>
      <c r="D240" s="424"/>
      <c r="E240" s="424"/>
      <c r="F240" s="424"/>
      <c r="G240" s="424"/>
      <c r="H240" s="424"/>
      <c r="I240" s="424"/>
      <c r="J240" s="424"/>
      <c r="K240" s="424"/>
      <c r="L240" s="424"/>
      <c r="M240" s="424"/>
      <c r="N240" s="424"/>
      <c r="O240" s="424"/>
      <c r="P240" s="424"/>
      <c r="Q240" s="424"/>
      <c r="R240" s="424"/>
      <c r="S240" s="424"/>
      <c r="T240" s="424"/>
      <c r="U240" s="424"/>
      <c r="V240" s="424"/>
      <c r="W240" s="424"/>
      <c r="X240" s="424"/>
      <c r="Y240" s="424"/>
      <c r="Z240" s="424"/>
      <c r="AA240" s="65"/>
      <c r="AB240" s="65"/>
      <c r="AC240" s="82"/>
    </row>
    <row r="241" spans="1:68" ht="14.25" customHeight="1" x14ac:dyDescent="0.25">
      <c r="A241" s="425" t="s">
        <v>80</v>
      </c>
      <c r="B241" s="425"/>
      <c r="C241" s="425"/>
      <c r="D241" s="425"/>
      <c r="E241" s="425"/>
      <c r="F241" s="425"/>
      <c r="G241" s="425"/>
      <c r="H241" s="425"/>
      <c r="I241" s="425"/>
      <c r="J241" s="425"/>
      <c r="K241" s="425"/>
      <c r="L241" s="425"/>
      <c r="M241" s="425"/>
      <c r="N241" s="425"/>
      <c r="O241" s="425"/>
      <c r="P241" s="425"/>
      <c r="Q241" s="425"/>
      <c r="R241" s="425"/>
      <c r="S241" s="425"/>
      <c r="T241" s="425"/>
      <c r="U241" s="425"/>
      <c r="V241" s="425"/>
      <c r="W241" s="425"/>
      <c r="X241" s="425"/>
      <c r="Y241" s="425"/>
      <c r="Z241" s="425"/>
      <c r="AA241" s="66"/>
      <c r="AB241" s="66"/>
      <c r="AC241" s="83"/>
    </row>
    <row r="242" spans="1:68" ht="27" customHeight="1" x14ac:dyDescent="0.25">
      <c r="A242" s="63" t="s">
        <v>375</v>
      </c>
      <c r="B242" s="63" t="s">
        <v>376</v>
      </c>
      <c r="C242" s="36">
        <v>4301071097</v>
      </c>
      <c r="D242" s="426">
        <v>4620207491096</v>
      </c>
      <c r="E242" s="426"/>
      <c r="F242" s="62">
        <v>1</v>
      </c>
      <c r="G242" s="37">
        <v>5</v>
      </c>
      <c r="H242" s="62">
        <v>5</v>
      </c>
      <c r="I242" s="62">
        <v>5.23</v>
      </c>
      <c r="J242" s="37">
        <v>84</v>
      </c>
      <c r="K242" s="37" t="s">
        <v>85</v>
      </c>
      <c r="L242" s="37" t="s">
        <v>86</v>
      </c>
      <c r="M242" s="38" t="s">
        <v>84</v>
      </c>
      <c r="N242" s="38"/>
      <c r="O242" s="37">
        <v>180</v>
      </c>
      <c r="P242" s="526" t="s">
        <v>377</v>
      </c>
      <c r="Q242" s="428"/>
      <c r="R242" s="428"/>
      <c r="S242" s="428"/>
      <c r="T242" s="42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73" t="s">
        <v>378</v>
      </c>
      <c r="AG242" s="81"/>
      <c r="AJ242" s="87" t="s">
        <v>87</v>
      </c>
      <c r="AK242" s="87">
        <v>1</v>
      </c>
      <c r="BB242" s="274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33"/>
      <c r="B243" s="433"/>
      <c r="C243" s="433"/>
      <c r="D243" s="433"/>
      <c r="E243" s="433"/>
      <c r="F243" s="433"/>
      <c r="G243" s="433"/>
      <c r="H243" s="433"/>
      <c r="I243" s="433"/>
      <c r="J243" s="433"/>
      <c r="K243" s="433"/>
      <c r="L243" s="433"/>
      <c r="M243" s="433"/>
      <c r="N243" s="433"/>
      <c r="O243" s="434"/>
      <c r="P243" s="430" t="s">
        <v>40</v>
      </c>
      <c r="Q243" s="431"/>
      <c r="R243" s="431"/>
      <c r="S243" s="431"/>
      <c r="T243" s="431"/>
      <c r="U243" s="431"/>
      <c r="V243" s="432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33"/>
      <c r="B244" s="433"/>
      <c r="C244" s="433"/>
      <c r="D244" s="433"/>
      <c r="E244" s="433"/>
      <c r="F244" s="433"/>
      <c r="G244" s="433"/>
      <c r="H244" s="433"/>
      <c r="I244" s="433"/>
      <c r="J244" s="433"/>
      <c r="K244" s="433"/>
      <c r="L244" s="433"/>
      <c r="M244" s="433"/>
      <c r="N244" s="433"/>
      <c r="O244" s="434"/>
      <c r="P244" s="430" t="s">
        <v>40</v>
      </c>
      <c r="Q244" s="431"/>
      <c r="R244" s="431"/>
      <c r="S244" s="431"/>
      <c r="T244" s="431"/>
      <c r="U244" s="431"/>
      <c r="V244" s="432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6.5" customHeight="1" x14ac:dyDescent="0.25">
      <c r="A245" s="424" t="s">
        <v>379</v>
      </c>
      <c r="B245" s="424"/>
      <c r="C245" s="424"/>
      <c r="D245" s="424"/>
      <c r="E245" s="424"/>
      <c r="F245" s="424"/>
      <c r="G245" s="424"/>
      <c r="H245" s="424"/>
      <c r="I245" s="424"/>
      <c r="J245" s="424"/>
      <c r="K245" s="424"/>
      <c r="L245" s="424"/>
      <c r="M245" s="424"/>
      <c r="N245" s="424"/>
      <c r="O245" s="424"/>
      <c r="P245" s="424"/>
      <c r="Q245" s="424"/>
      <c r="R245" s="424"/>
      <c r="S245" s="424"/>
      <c r="T245" s="424"/>
      <c r="U245" s="424"/>
      <c r="V245" s="424"/>
      <c r="W245" s="424"/>
      <c r="X245" s="424"/>
      <c r="Y245" s="424"/>
      <c r="Z245" s="424"/>
      <c r="AA245" s="65"/>
      <c r="AB245" s="65"/>
      <c r="AC245" s="82"/>
    </row>
    <row r="246" spans="1:68" ht="14.25" customHeight="1" x14ac:dyDescent="0.25">
      <c r="A246" s="425" t="s">
        <v>80</v>
      </c>
      <c r="B246" s="425"/>
      <c r="C246" s="425"/>
      <c r="D246" s="425"/>
      <c r="E246" s="425"/>
      <c r="F246" s="425"/>
      <c r="G246" s="425"/>
      <c r="H246" s="425"/>
      <c r="I246" s="425"/>
      <c r="J246" s="425"/>
      <c r="K246" s="425"/>
      <c r="L246" s="425"/>
      <c r="M246" s="425"/>
      <c r="N246" s="425"/>
      <c r="O246" s="425"/>
      <c r="P246" s="425"/>
      <c r="Q246" s="425"/>
      <c r="R246" s="425"/>
      <c r="S246" s="425"/>
      <c r="T246" s="425"/>
      <c r="U246" s="425"/>
      <c r="V246" s="425"/>
      <c r="W246" s="425"/>
      <c r="X246" s="425"/>
      <c r="Y246" s="425"/>
      <c r="Z246" s="425"/>
      <c r="AA246" s="66"/>
      <c r="AB246" s="66"/>
      <c r="AC246" s="83"/>
    </row>
    <row r="247" spans="1:68" ht="27" customHeight="1" x14ac:dyDescent="0.25">
      <c r="A247" s="63" t="s">
        <v>380</v>
      </c>
      <c r="B247" s="63" t="s">
        <v>381</v>
      </c>
      <c r="C247" s="36">
        <v>4301071093</v>
      </c>
      <c r="D247" s="426">
        <v>4620207490709</v>
      </c>
      <c r="E247" s="426"/>
      <c r="F247" s="62">
        <v>0.65</v>
      </c>
      <c r="G247" s="37">
        <v>8</v>
      </c>
      <c r="H247" s="62">
        <v>5.2</v>
      </c>
      <c r="I247" s="62">
        <v>5.47</v>
      </c>
      <c r="J247" s="37">
        <v>84</v>
      </c>
      <c r="K247" s="37" t="s">
        <v>85</v>
      </c>
      <c r="L247" s="37" t="s">
        <v>86</v>
      </c>
      <c r="M247" s="38" t="s">
        <v>84</v>
      </c>
      <c r="N247" s="38"/>
      <c r="O247" s="37">
        <v>180</v>
      </c>
      <c r="P247" s="5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7" s="428"/>
      <c r="R247" s="428"/>
      <c r="S247" s="428"/>
      <c r="T247" s="42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75" t="s">
        <v>382</v>
      </c>
      <c r="AG247" s="81"/>
      <c r="AJ247" s="87" t="s">
        <v>87</v>
      </c>
      <c r="AK247" s="87">
        <v>1</v>
      </c>
      <c r="BB247" s="27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33"/>
      <c r="B248" s="433"/>
      <c r="C248" s="433"/>
      <c r="D248" s="433"/>
      <c r="E248" s="433"/>
      <c r="F248" s="433"/>
      <c r="G248" s="433"/>
      <c r="H248" s="433"/>
      <c r="I248" s="433"/>
      <c r="J248" s="433"/>
      <c r="K248" s="433"/>
      <c r="L248" s="433"/>
      <c r="M248" s="433"/>
      <c r="N248" s="433"/>
      <c r="O248" s="434"/>
      <c r="P248" s="430" t="s">
        <v>40</v>
      </c>
      <c r="Q248" s="431"/>
      <c r="R248" s="431"/>
      <c r="S248" s="431"/>
      <c r="T248" s="431"/>
      <c r="U248" s="431"/>
      <c r="V248" s="432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33"/>
      <c r="B249" s="433"/>
      <c r="C249" s="433"/>
      <c r="D249" s="433"/>
      <c r="E249" s="433"/>
      <c r="F249" s="433"/>
      <c r="G249" s="433"/>
      <c r="H249" s="433"/>
      <c r="I249" s="433"/>
      <c r="J249" s="433"/>
      <c r="K249" s="433"/>
      <c r="L249" s="433"/>
      <c r="M249" s="433"/>
      <c r="N249" s="433"/>
      <c r="O249" s="434"/>
      <c r="P249" s="430" t="s">
        <v>40</v>
      </c>
      <c r="Q249" s="431"/>
      <c r="R249" s="431"/>
      <c r="S249" s="431"/>
      <c r="T249" s="431"/>
      <c r="U249" s="431"/>
      <c r="V249" s="432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425" t="s">
        <v>143</v>
      </c>
      <c r="B250" s="425"/>
      <c r="C250" s="425"/>
      <c r="D250" s="425"/>
      <c r="E250" s="425"/>
      <c r="F250" s="425"/>
      <c r="G250" s="425"/>
      <c r="H250" s="425"/>
      <c r="I250" s="425"/>
      <c r="J250" s="425"/>
      <c r="K250" s="425"/>
      <c r="L250" s="425"/>
      <c r="M250" s="425"/>
      <c r="N250" s="425"/>
      <c r="O250" s="425"/>
      <c r="P250" s="425"/>
      <c r="Q250" s="425"/>
      <c r="R250" s="425"/>
      <c r="S250" s="425"/>
      <c r="T250" s="425"/>
      <c r="U250" s="425"/>
      <c r="V250" s="425"/>
      <c r="W250" s="425"/>
      <c r="X250" s="425"/>
      <c r="Y250" s="425"/>
      <c r="Z250" s="425"/>
      <c r="AA250" s="66"/>
      <c r="AB250" s="66"/>
      <c r="AC250" s="83"/>
    </row>
    <row r="251" spans="1:68" ht="27" customHeight="1" x14ac:dyDescent="0.25">
      <c r="A251" s="63" t="s">
        <v>383</v>
      </c>
      <c r="B251" s="63" t="s">
        <v>384</v>
      </c>
      <c r="C251" s="36">
        <v>4301135692</v>
      </c>
      <c r="D251" s="426">
        <v>4620207490570</v>
      </c>
      <c r="E251" s="426"/>
      <c r="F251" s="62">
        <v>0.2</v>
      </c>
      <c r="G251" s="37">
        <v>12</v>
      </c>
      <c r="H251" s="62">
        <v>2.4</v>
      </c>
      <c r="I251" s="62">
        <v>3.1036000000000001</v>
      </c>
      <c r="J251" s="37">
        <v>70</v>
      </c>
      <c r="K251" s="37" t="s">
        <v>94</v>
      </c>
      <c r="L251" s="37" t="s">
        <v>86</v>
      </c>
      <c r="M251" s="38" t="s">
        <v>84</v>
      </c>
      <c r="N251" s="38"/>
      <c r="O251" s="37">
        <v>180</v>
      </c>
      <c r="P251" s="5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51" s="428"/>
      <c r="R251" s="428"/>
      <c r="S251" s="428"/>
      <c r="T251" s="429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77" t="s">
        <v>385</v>
      </c>
      <c r="AG251" s="81"/>
      <c r="AJ251" s="87" t="s">
        <v>87</v>
      </c>
      <c r="AK251" s="87">
        <v>1</v>
      </c>
      <c r="BB251" s="278" t="s">
        <v>93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386</v>
      </c>
      <c r="B252" s="63" t="s">
        <v>387</v>
      </c>
      <c r="C252" s="36">
        <v>4301135691</v>
      </c>
      <c r="D252" s="426">
        <v>4620207490549</v>
      </c>
      <c r="E252" s="426"/>
      <c r="F252" s="62">
        <v>0.2</v>
      </c>
      <c r="G252" s="37">
        <v>12</v>
      </c>
      <c r="H252" s="62">
        <v>2.4</v>
      </c>
      <c r="I252" s="62">
        <v>3.1036000000000001</v>
      </c>
      <c r="J252" s="37">
        <v>70</v>
      </c>
      <c r="K252" s="37" t="s">
        <v>94</v>
      </c>
      <c r="L252" s="37" t="s">
        <v>86</v>
      </c>
      <c r="M252" s="38" t="s">
        <v>84</v>
      </c>
      <c r="N252" s="38"/>
      <c r="O252" s="37">
        <v>180</v>
      </c>
      <c r="P252" s="52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2" s="428"/>
      <c r="R252" s="428"/>
      <c r="S252" s="428"/>
      <c r="T252" s="429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79" t="s">
        <v>385</v>
      </c>
      <c r="AG252" s="81"/>
      <c r="AJ252" s="87" t="s">
        <v>87</v>
      </c>
      <c r="AK252" s="87">
        <v>1</v>
      </c>
      <c r="BB252" s="280" t="s">
        <v>93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388</v>
      </c>
      <c r="B253" s="63" t="s">
        <v>389</v>
      </c>
      <c r="C253" s="36">
        <v>4301135694</v>
      </c>
      <c r="D253" s="426">
        <v>4620207490501</v>
      </c>
      <c r="E253" s="426"/>
      <c r="F253" s="62">
        <v>0.2</v>
      </c>
      <c r="G253" s="37">
        <v>12</v>
      </c>
      <c r="H253" s="62">
        <v>2.4</v>
      </c>
      <c r="I253" s="62">
        <v>3.1036000000000001</v>
      </c>
      <c r="J253" s="37">
        <v>70</v>
      </c>
      <c r="K253" s="37" t="s">
        <v>94</v>
      </c>
      <c r="L253" s="37" t="s">
        <v>86</v>
      </c>
      <c r="M253" s="38" t="s">
        <v>84</v>
      </c>
      <c r="N253" s="38"/>
      <c r="O253" s="37">
        <v>180</v>
      </c>
      <c r="P25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3" s="428"/>
      <c r="R253" s="428"/>
      <c r="S253" s="428"/>
      <c r="T253" s="42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IFERROR(IF(X253="","",X253*0.01788),"")</f>
        <v>0</v>
      </c>
      <c r="AA253" s="68" t="s">
        <v>46</v>
      </c>
      <c r="AB253" s="69" t="s">
        <v>46</v>
      </c>
      <c r="AC253" s="281" t="s">
        <v>385</v>
      </c>
      <c r="AG253" s="81"/>
      <c r="AJ253" s="87" t="s">
        <v>87</v>
      </c>
      <c r="AK253" s="87">
        <v>1</v>
      </c>
      <c r="BB253" s="282" t="s">
        <v>93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33"/>
      <c r="B254" s="433"/>
      <c r="C254" s="433"/>
      <c r="D254" s="433"/>
      <c r="E254" s="433"/>
      <c r="F254" s="433"/>
      <c r="G254" s="433"/>
      <c r="H254" s="433"/>
      <c r="I254" s="433"/>
      <c r="J254" s="433"/>
      <c r="K254" s="433"/>
      <c r="L254" s="433"/>
      <c r="M254" s="433"/>
      <c r="N254" s="433"/>
      <c r="O254" s="434"/>
      <c r="P254" s="430" t="s">
        <v>40</v>
      </c>
      <c r="Q254" s="431"/>
      <c r="R254" s="431"/>
      <c r="S254" s="431"/>
      <c r="T254" s="431"/>
      <c r="U254" s="431"/>
      <c r="V254" s="432"/>
      <c r="W254" s="42" t="s">
        <v>39</v>
      </c>
      <c r="X254" s="43">
        <f>IFERROR(SUM(X251:X253),"0")</f>
        <v>0</v>
      </c>
      <c r="Y254" s="43">
        <f>IFERROR(SUM(Y251:Y253),"0")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433"/>
      <c r="B255" s="433"/>
      <c r="C255" s="433"/>
      <c r="D255" s="433"/>
      <c r="E255" s="433"/>
      <c r="F255" s="433"/>
      <c r="G255" s="433"/>
      <c r="H255" s="433"/>
      <c r="I255" s="433"/>
      <c r="J255" s="433"/>
      <c r="K255" s="433"/>
      <c r="L255" s="433"/>
      <c r="M255" s="433"/>
      <c r="N255" s="433"/>
      <c r="O255" s="434"/>
      <c r="P255" s="430" t="s">
        <v>40</v>
      </c>
      <c r="Q255" s="431"/>
      <c r="R255" s="431"/>
      <c r="S255" s="431"/>
      <c r="T255" s="431"/>
      <c r="U255" s="431"/>
      <c r="V255" s="432"/>
      <c r="W255" s="42" t="s">
        <v>0</v>
      </c>
      <c r="X255" s="43">
        <f>IFERROR(SUMPRODUCT(X251:X253*H251:H253),"0")</f>
        <v>0</v>
      </c>
      <c r="Y255" s="43">
        <f>IFERROR(SUMPRODUCT(Y251:Y253*H251:H253),"0")</f>
        <v>0</v>
      </c>
      <c r="Z255" s="42"/>
      <c r="AA255" s="67"/>
      <c r="AB255" s="67"/>
      <c r="AC255" s="67"/>
    </row>
    <row r="256" spans="1:68" ht="16.5" customHeight="1" x14ac:dyDescent="0.25">
      <c r="A256" s="424" t="s">
        <v>390</v>
      </c>
      <c r="B256" s="424"/>
      <c r="C256" s="424"/>
      <c r="D256" s="424"/>
      <c r="E256" s="424"/>
      <c r="F256" s="424"/>
      <c r="G256" s="424"/>
      <c r="H256" s="424"/>
      <c r="I256" s="424"/>
      <c r="J256" s="424"/>
      <c r="K256" s="424"/>
      <c r="L256" s="424"/>
      <c r="M256" s="424"/>
      <c r="N256" s="424"/>
      <c r="O256" s="424"/>
      <c r="P256" s="424"/>
      <c r="Q256" s="424"/>
      <c r="R256" s="424"/>
      <c r="S256" s="424"/>
      <c r="T256" s="424"/>
      <c r="U256" s="424"/>
      <c r="V256" s="424"/>
      <c r="W256" s="424"/>
      <c r="X256" s="424"/>
      <c r="Y256" s="424"/>
      <c r="Z256" s="424"/>
      <c r="AA256" s="65"/>
      <c r="AB256" s="65"/>
      <c r="AC256" s="82"/>
    </row>
    <row r="257" spans="1:68" ht="14.25" customHeight="1" x14ac:dyDescent="0.25">
      <c r="A257" s="425" t="s">
        <v>80</v>
      </c>
      <c r="B257" s="425"/>
      <c r="C257" s="425"/>
      <c r="D257" s="425"/>
      <c r="E257" s="425"/>
      <c r="F257" s="425"/>
      <c r="G257" s="425"/>
      <c r="H257" s="425"/>
      <c r="I257" s="425"/>
      <c r="J257" s="425"/>
      <c r="K257" s="425"/>
      <c r="L257" s="425"/>
      <c r="M257" s="425"/>
      <c r="N257" s="425"/>
      <c r="O257" s="425"/>
      <c r="P257" s="425"/>
      <c r="Q257" s="425"/>
      <c r="R257" s="425"/>
      <c r="S257" s="425"/>
      <c r="T257" s="425"/>
      <c r="U257" s="425"/>
      <c r="V257" s="425"/>
      <c r="W257" s="425"/>
      <c r="X257" s="425"/>
      <c r="Y257" s="425"/>
      <c r="Z257" s="425"/>
      <c r="AA257" s="66"/>
      <c r="AB257" s="66"/>
      <c r="AC257" s="83"/>
    </row>
    <row r="258" spans="1:68" ht="16.5" customHeight="1" x14ac:dyDescent="0.25">
      <c r="A258" s="63" t="s">
        <v>391</v>
      </c>
      <c r="B258" s="63" t="s">
        <v>392</v>
      </c>
      <c r="C258" s="36">
        <v>4301071063</v>
      </c>
      <c r="D258" s="426">
        <v>4607111039019</v>
      </c>
      <c r="E258" s="426"/>
      <c r="F258" s="62">
        <v>0.43</v>
      </c>
      <c r="G258" s="37">
        <v>16</v>
      </c>
      <c r="H258" s="62">
        <v>6.88</v>
      </c>
      <c r="I258" s="62">
        <v>7.2060000000000004</v>
      </c>
      <c r="J258" s="37">
        <v>84</v>
      </c>
      <c r="K258" s="37" t="s">
        <v>85</v>
      </c>
      <c r="L258" s="37" t="s">
        <v>86</v>
      </c>
      <c r="M258" s="38" t="s">
        <v>84</v>
      </c>
      <c r="N258" s="38"/>
      <c r="O258" s="37">
        <v>180</v>
      </c>
      <c r="P258" s="53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8" s="428"/>
      <c r="R258" s="428"/>
      <c r="S258" s="428"/>
      <c r="T258" s="429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83" t="s">
        <v>393</v>
      </c>
      <c r="AG258" s="81"/>
      <c r="AJ258" s="87" t="s">
        <v>87</v>
      </c>
      <c r="AK258" s="87">
        <v>1</v>
      </c>
      <c r="BB258" s="28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16.5" customHeight="1" x14ac:dyDescent="0.25">
      <c r="A259" s="63" t="s">
        <v>394</v>
      </c>
      <c r="B259" s="63" t="s">
        <v>395</v>
      </c>
      <c r="C259" s="36">
        <v>4301071000</v>
      </c>
      <c r="D259" s="426">
        <v>4607111038708</v>
      </c>
      <c r="E259" s="426"/>
      <c r="F259" s="62">
        <v>0.8</v>
      </c>
      <c r="G259" s="37">
        <v>8</v>
      </c>
      <c r="H259" s="62">
        <v>6.4</v>
      </c>
      <c r="I259" s="62">
        <v>6.67</v>
      </c>
      <c r="J259" s="37">
        <v>84</v>
      </c>
      <c r="K259" s="37" t="s">
        <v>85</v>
      </c>
      <c r="L259" s="37" t="s">
        <v>86</v>
      </c>
      <c r="M259" s="38" t="s">
        <v>84</v>
      </c>
      <c r="N259" s="38"/>
      <c r="O259" s="37">
        <v>180</v>
      </c>
      <c r="P259" s="5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9" s="428"/>
      <c r="R259" s="428"/>
      <c r="S259" s="428"/>
      <c r="T259" s="429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85" t="s">
        <v>393</v>
      </c>
      <c r="AG259" s="81"/>
      <c r="AJ259" s="87" t="s">
        <v>87</v>
      </c>
      <c r="AK259" s="87">
        <v>1</v>
      </c>
      <c r="BB259" s="28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33"/>
      <c r="B260" s="433"/>
      <c r="C260" s="433"/>
      <c r="D260" s="433"/>
      <c r="E260" s="433"/>
      <c r="F260" s="433"/>
      <c r="G260" s="433"/>
      <c r="H260" s="433"/>
      <c r="I260" s="433"/>
      <c r="J260" s="433"/>
      <c r="K260" s="433"/>
      <c r="L260" s="433"/>
      <c r="M260" s="433"/>
      <c r="N260" s="433"/>
      <c r="O260" s="434"/>
      <c r="P260" s="430" t="s">
        <v>40</v>
      </c>
      <c r="Q260" s="431"/>
      <c r="R260" s="431"/>
      <c r="S260" s="431"/>
      <c r="T260" s="431"/>
      <c r="U260" s="431"/>
      <c r="V260" s="432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433"/>
      <c r="B261" s="433"/>
      <c r="C261" s="433"/>
      <c r="D261" s="433"/>
      <c r="E261" s="433"/>
      <c r="F261" s="433"/>
      <c r="G261" s="433"/>
      <c r="H261" s="433"/>
      <c r="I261" s="433"/>
      <c r="J261" s="433"/>
      <c r="K261" s="433"/>
      <c r="L261" s="433"/>
      <c r="M261" s="433"/>
      <c r="N261" s="433"/>
      <c r="O261" s="434"/>
      <c r="P261" s="430" t="s">
        <v>40</v>
      </c>
      <c r="Q261" s="431"/>
      <c r="R261" s="431"/>
      <c r="S261" s="431"/>
      <c r="T261" s="431"/>
      <c r="U261" s="431"/>
      <c r="V261" s="432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27.75" customHeight="1" x14ac:dyDescent="0.2">
      <c r="A262" s="423" t="s">
        <v>396</v>
      </c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3"/>
      <c r="P262" s="423"/>
      <c r="Q262" s="423"/>
      <c r="R262" s="423"/>
      <c r="S262" s="423"/>
      <c r="T262" s="423"/>
      <c r="U262" s="423"/>
      <c r="V262" s="423"/>
      <c r="W262" s="423"/>
      <c r="X262" s="423"/>
      <c r="Y262" s="423"/>
      <c r="Z262" s="423"/>
      <c r="AA262" s="54"/>
      <c r="AB262" s="54"/>
      <c r="AC262" s="54"/>
    </row>
    <row r="263" spans="1:68" ht="16.5" customHeight="1" x14ac:dyDescent="0.25">
      <c r="A263" s="424" t="s">
        <v>397</v>
      </c>
      <c r="B263" s="424"/>
      <c r="C263" s="424"/>
      <c r="D263" s="424"/>
      <c r="E263" s="424"/>
      <c r="F263" s="424"/>
      <c r="G263" s="424"/>
      <c r="H263" s="424"/>
      <c r="I263" s="424"/>
      <c r="J263" s="424"/>
      <c r="K263" s="424"/>
      <c r="L263" s="424"/>
      <c r="M263" s="424"/>
      <c r="N263" s="424"/>
      <c r="O263" s="424"/>
      <c r="P263" s="424"/>
      <c r="Q263" s="424"/>
      <c r="R263" s="424"/>
      <c r="S263" s="424"/>
      <c r="T263" s="424"/>
      <c r="U263" s="424"/>
      <c r="V263" s="424"/>
      <c r="W263" s="424"/>
      <c r="X263" s="424"/>
      <c r="Y263" s="424"/>
      <c r="Z263" s="424"/>
      <c r="AA263" s="65"/>
      <c r="AB263" s="65"/>
      <c r="AC263" s="82"/>
    </row>
    <row r="264" spans="1:68" ht="14.25" customHeight="1" x14ac:dyDescent="0.25">
      <c r="A264" s="425" t="s">
        <v>80</v>
      </c>
      <c r="B264" s="425"/>
      <c r="C264" s="425"/>
      <c r="D264" s="425"/>
      <c r="E264" s="425"/>
      <c r="F264" s="425"/>
      <c r="G264" s="425"/>
      <c r="H264" s="425"/>
      <c r="I264" s="425"/>
      <c r="J264" s="425"/>
      <c r="K264" s="425"/>
      <c r="L264" s="425"/>
      <c r="M264" s="425"/>
      <c r="N264" s="425"/>
      <c r="O264" s="425"/>
      <c r="P264" s="425"/>
      <c r="Q264" s="425"/>
      <c r="R264" s="425"/>
      <c r="S264" s="425"/>
      <c r="T264" s="425"/>
      <c r="U264" s="425"/>
      <c r="V264" s="425"/>
      <c r="W264" s="425"/>
      <c r="X264" s="425"/>
      <c r="Y264" s="425"/>
      <c r="Z264" s="425"/>
      <c r="AA264" s="66"/>
      <c r="AB264" s="66"/>
      <c r="AC264" s="83"/>
    </row>
    <row r="265" spans="1:68" ht="27" customHeight="1" x14ac:dyDescent="0.25">
      <c r="A265" s="63" t="s">
        <v>398</v>
      </c>
      <c r="B265" s="63" t="s">
        <v>399</v>
      </c>
      <c r="C265" s="36">
        <v>4301071036</v>
      </c>
      <c r="D265" s="426">
        <v>4607111036162</v>
      </c>
      <c r="E265" s="426"/>
      <c r="F265" s="62">
        <v>0.8</v>
      </c>
      <c r="G265" s="37">
        <v>8</v>
      </c>
      <c r="H265" s="62">
        <v>6.4</v>
      </c>
      <c r="I265" s="62">
        <v>6.6811999999999996</v>
      </c>
      <c r="J265" s="37">
        <v>84</v>
      </c>
      <c r="K265" s="37" t="s">
        <v>85</v>
      </c>
      <c r="L265" s="37" t="s">
        <v>86</v>
      </c>
      <c r="M265" s="38" t="s">
        <v>84</v>
      </c>
      <c r="N265" s="38"/>
      <c r="O265" s="37">
        <v>90</v>
      </c>
      <c r="P265" s="5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5" s="428"/>
      <c r="R265" s="428"/>
      <c r="S265" s="428"/>
      <c r="T265" s="42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87" t="s">
        <v>400</v>
      </c>
      <c r="AG265" s="81"/>
      <c r="AJ265" s="87" t="s">
        <v>87</v>
      </c>
      <c r="AK265" s="87">
        <v>1</v>
      </c>
      <c r="BB265" s="28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33"/>
      <c r="B266" s="433"/>
      <c r="C266" s="433"/>
      <c r="D266" s="433"/>
      <c r="E266" s="433"/>
      <c r="F266" s="433"/>
      <c r="G266" s="433"/>
      <c r="H266" s="433"/>
      <c r="I266" s="433"/>
      <c r="J266" s="433"/>
      <c r="K266" s="433"/>
      <c r="L266" s="433"/>
      <c r="M266" s="433"/>
      <c r="N266" s="433"/>
      <c r="O266" s="434"/>
      <c r="P266" s="430" t="s">
        <v>40</v>
      </c>
      <c r="Q266" s="431"/>
      <c r="R266" s="431"/>
      <c r="S266" s="431"/>
      <c r="T266" s="431"/>
      <c r="U266" s="431"/>
      <c r="V266" s="432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33"/>
      <c r="B267" s="433"/>
      <c r="C267" s="433"/>
      <c r="D267" s="433"/>
      <c r="E267" s="433"/>
      <c r="F267" s="433"/>
      <c r="G267" s="433"/>
      <c r="H267" s="433"/>
      <c r="I267" s="433"/>
      <c r="J267" s="433"/>
      <c r="K267" s="433"/>
      <c r="L267" s="433"/>
      <c r="M267" s="433"/>
      <c r="N267" s="433"/>
      <c r="O267" s="434"/>
      <c r="P267" s="430" t="s">
        <v>40</v>
      </c>
      <c r="Q267" s="431"/>
      <c r="R267" s="431"/>
      <c r="S267" s="431"/>
      <c r="T267" s="431"/>
      <c r="U267" s="431"/>
      <c r="V267" s="432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27.75" customHeight="1" x14ac:dyDescent="0.2">
      <c r="A268" s="423" t="s">
        <v>401</v>
      </c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3"/>
      <c r="N268" s="423"/>
      <c r="O268" s="423"/>
      <c r="P268" s="423"/>
      <c r="Q268" s="423"/>
      <c r="R268" s="423"/>
      <c r="S268" s="423"/>
      <c r="T268" s="423"/>
      <c r="U268" s="423"/>
      <c r="V268" s="423"/>
      <c r="W268" s="423"/>
      <c r="X268" s="423"/>
      <c r="Y268" s="423"/>
      <c r="Z268" s="423"/>
      <c r="AA268" s="54"/>
      <c r="AB268" s="54"/>
      <c r="AC268" s="54"/>
    </row>
    <row r="269" spans="1:68" ht="16.5" customHeight="1" x14ac:dyDescent="0.25">
      <c r="A269" s="424" t="s">
        <v>402</v>
      </c>
      <c r="B269" s="424"/>
      <c r="C269" s="424"/>
      <c r="D269" s="424"/>
      <c r="E269" s="424"/>
      <c r="F269" s="424"/>
      <c r="G269" s="424"/>
      <c r="H269" s="424"/>
      <c r="I269" s="424"/>
      <c r="J269" s="424"/>
      <c r="K269" s="424"/>
      <c r="L269" s="424"/>
      <c r="M269" s="424"/>
      <c r="N269" s="424"/>
      <c r="O269" s="424"/>
      <c r="P269" s="424"/>
      <c r="Q269" s="424"/>
      <c r="R269" s="424"/>
      <c r="S269" s="424"/>
      <c r="T269" s="424"/>
      <c r="U269" s="424"/>
      <c r="V269" s="424"/>
      <c r="W269" s="424"/>
      <c r="X269" s="424"/>
      <c r="Y269" s="424"/>
      <c r="Z269" s="424"/>
      <c r="AA269" s="65"/>
      <c r="AB269" s="65"/>
      <c r="AC269" s="82"/>
    </row>
    <row r="270" spans="1:68" ht="14.25" customHeight="1" x14ac:dyDescent="0.25">
      <c r="A270" s="425" t="s">
        <v>80</v>
      </c>
      <c r="B270" s="425"/>
      <c r="C270" s="425"/>
      <c r="D270" s="425"/>
      <c r="E270" s="425"/>
      <c r="F270" s="425"/>
      <c r="G270" s="425"/>
      <c r="H270" s="425"/>
      <c r="I270" s="425"/>
      <c r="J270" s="425"/>
      <c r="K270" s="425"/>
      <c r="L270" s="425"/>
      <c r="M270" s="425"/>
      <c r="N270" s="425"/>
      <c r="O270" s="425"/>
      <c r="P270" s="425"/>
      <c r="Q270" s="425"/>
      <c r="R270" s="425"/>
      <c r="S270" s="425"/>
      <c r="T270" s="425"/>
      <c r="U270" s="425"/>
      <c r="V270" s="425"/>
      <c r="W270" s="425"/>
      <c r="X270" s="425"/>
      <c r="Y270" s="425"/>
      <c r="Z270" s="425"/>
      <c r="AA270" s="66"/>
      <c r="AB270" s="66"/>
      <c r="AC270" s="83"/>
    </row>
    <row r="271" spans="1:68" ht="27" customHeight="1" x14ac:dyDescent="0.25">
      <c r="A271" s="63" t="s">
        <v>403</v>
      </c>
      <c r="B271" s="63" t="s">
        <v>404</v>
      </c>
      <c r="C271" s="36">
        <v>4301071029</v>
      </c>
      <c r="D271" s="426">
        <v>4607111035899</v>
      </c>
      <c r="E271" s="426"/>
      <c r="F271" s="62">
        <v>1</v>
      </c>
      <c r="G271" s="37">
        <v>5</v>
      </c>
      <c r="H271" s="62">
        <v>5</v>
      </c>
      <c r="I271" s="62">
        <v>5.2619999999999996</v>
      </c>
      <c r="J271" s="37">
        <v>84</v>
      </c>
      <c r="K271" s="37" t="s">
        <v>85</v>
      </c>
      <c r="L271" s="37" t="s">
        <v>86</v>
      </c>
      <c r="M271" s="38" t="s">
        <v>84</v>
      </c>
      <c r="N271" s="38"/>
      <c r="O271" s="37">
        <v>180</v>
      </c>
      <c r="P271" s="53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1" s="428"/>
      <c r="R271" s="428"/>
      <c r="S271" s="428"/>
      <c r="T271" s="42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89" t="s">
        <v>292</v>
      </c>
      <c r="AG271" s="81"/>
      <c r="AJ271" s="87" t="s">
        <v>87</v>
      </c>
      <c r="AK271" s="87">
        <v>1</v>
      </c>
      <c r="BB271" s="290" t="s">
        <v>70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ht="27" customHeight="1" x14ac:dyDescent="0.25">
      <c r="A272" s="63" t="s">
        <v>405</v>
      </c>
      <c r="B272" s="63" t="s">
        <v>406</v>
      </c>
      <c r="C272" s="36">
        <v>4301070991</v>
      </c>
      <c r="D272" s="426">
        <v>4607111038180</v>
      </c>
      <c r="E272" s="426"/>
      <c r="F272" s="62">
        <v>0.4</v>
      </c>
      <c r="G272" s="37">
        <v>16</v>
      </c>
      <c r="H272" s="62">
        <v>6.4</v>
      </c>
      <c r="I272" s="62">
        <v>6.71</v>
      </c>
      <c r="J272" s="37">
        <v>84</v>
      </c>
      <c r="K272" s="37" t="s">
        <v>85</v>
      </c>
      <c r="L272" s="37" t="s">
        <v>86</v>
      </c>
      <c r="M272" s="38" t="s">
        <v>84</v>
      </c>
      <c r="N272" s="38"/>
      <c r="O272" s="37">
        <v>180</v>
      </c>
      <c r="P272" s="53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2" s="428"/>
      <c r="R272" s="428"/>
      <c r="S272" s="428"/>
      <c r="T272" s="429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91" t="s">
        <v>407</v>
      </c>
      <c r="AG272" s="81"/>
      <c r="AJ272" s="87" t="s">
        <v>87</v>
      </c>
      <c r="AK272" s="87">
        <v>1</v>
      </c>
      <c r="BB272" s="292" t="s">
        <v>70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433"/>
      <c r="B273" s="433"/>
      <c r="C273" s="433"/>
      <c r="D273" s="433"/>
      <c r="E273" s="433"/>
      <c r="F273" s="433"/>
      <c r="G273" s="433"/>
      <c r="H273" s="433"/>
      <c r="I273" s="433"/>
      <c r="J273" s="433"/>
      <c r="K273" s="433"/>
      <c r="L273" s="433"/>
      <c r="M273" s="433"/>
      <c r="N273" s="433"/>
      <c r="O273" s="434"/>
      <c r="P273" s="430" t="s">
        <v>40</v>
      </c>
      <c r="Q273" s="431"/>
      <c r="R273" s="431"/>
      <c r="S273" s="431"/>
      <c r="T273" s="431"/>
      <c r="U273" s="431"/>
      <c r="V273" s="432"/>
      <c r="W273" s="42" t="s">
        <v>39</v>
      </c>
      <c r="X273" s="43">
        <f>IFERROR(SUM(X271:X272),"0")</f>
        <v>0</v>
      </c>
      <c r="Y273" s="43">
        <f>IFERROR(SUM(Y271:Y272),"0")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33"/>
      <c r="B274" s="433"/>
      <c r="C274" s="433"/>
      <c r="D274" s="433"/>
      <c r="E274" s="433"/>
      <c r="F274" s="433"/>
      <c r="G274" s="433"/>
      <c r="H274" s="433"/>
      <c r="I274" s="433"/>
      <c r="J274" s="433"/>
      <c r="K274" s="433"/>
      <c r="L274" s="433"/>
      <c r="M274" s="433"/>
      <c r="N274" s="433"/>
      <c r="O274" s="434"/>
      <c r="P274" s="430" t="s">
        <v>40</v>
      </c>
      <c r="Q274" s="431"/>
      <c r="R274" s="431"/>
      <c r="S274" s="431"/>
      <c r="T274" s="431"/>
      <c r="U274" s="431"/>
      <c r="V274" s="432"/>
      <c r="W274" s="42" t="s">
        <v>0</v>
      </c>
      <c r="X274" s="43">
        <f>IFERROR(SUMPRODUCT(X271:X272*H271:H272),"0")</f>
        <v>0</v>
      </c>
      <c r="Y274" s="43">
        <f>IFERROR(SUMPRODUCT(Y271:Y272*H271:H272),"0")</f>
        <v>0</v>
      </c>
      <c r="Z274" s="42"/>
      <c r="AA274" s="67"/>
      <c r="AB274" s="67"/>
      <c r="AC274" s="67"/>
    </row>
    <row r="275" spans="1:68" ht="27.75" customHeight="1" x14ac:dyDescent="0.2">
      <c r="A275" s="423" t="s">
        <v>408</v>
      </c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3"/>
      <c r="N275" s="423"/>
      <c r="O275" s="423"/>
      <c r="P275" s="423"/>
      <c r="Q275" s="423"/>
      <c r="R275" s="423"/>
      <c r="S275" s="423"/>
      <c r="T275" s="423"/>
      <c r="U275" s="423"/>
      <c r="V275" s="423"/>
      <c r="W275" s="423"/>
      <c r="X275" s="423"/>
      <c r="Y275" s="423"/>
      <c r="Z275" s="423"/>
      <c r="AA275" s="54"/>
      <c r="AB275" s="54"/>
      <c r="AC275" s="54"/>
    </row>
    <row r="276" spans="1:68" ht="16.5" customHeight="1" x14ac:dyDescent="0.25">
      <c r="A276" s="424" t="s">
        <v>409</v>
      </c>
      <c r="B276" s="424"/>
      <c r="C276" s="424"/>
      <c r="D276" s="424"/>
      <c r="E276" s="424"/>
      <c r="F276" s="424"/>
      <c r="G276" s="424"/>
      <c r="H276" s="424"/>
      <c r="I276" s="424"/>
      <c r="J276" s="424"/>
      <c r="K276" s="424"/>
      <c r="L276" s="424"/>
      <c r="M276" s="424"/>
      <c r="N276" s="424"/>
      <c r="O276" s="424"/>
      <c r="P276" s="424"/>
      <c r="Q276" s="424"/>
      <c r="R276" s="424"/>
      <c r="S276" s="424"/>
      <c r="T276" s="424"/>
      <c r="U276" s="424"/>
      <c r="V276" s="424"/>
      <c r="W276" s="424"/>
      <c r="X276" s="424"/>
      <c r="Y276" s="424"/>
      <c r="Z276" s="424"/>
      <c r="AA276" s="65"/>
      <c r="AB276" s="65"/>
      <c r="AC276" s="82"/>
    </row>
    <row r="277" spans="1:68" ht="14.25" customHeight="1" x14ac:dyDescent="0.25">
      <c r="A277" s="425" t="s">
        <v>410</v>
      </c>
      <c r="B277" s="425"/>
      <c r="C277" s="425"/>
      <c r="D277" s="425"/>
      <c r="E277" s="425"/>
      <c r="F277" s="425"/>
      <c r="G277" s="425"/>
      <c r="H277" s="425"/>
      <c r="I277" s="425"/>
      <c r="J277" s="425"/>
      <c r="K277" s="425"/>
      <c r="L277" s="425"/>
      <c r="M277" s="425"/>
      <c r="N277" s="425"/>
      <c r="O277" s="425"/>
      <c r="P277" s="425"/>
      <c r="Q277" s="425"/>
      <c r="R277" s="425"/>
      <c r="S277" s="425"/>
      <c r="T277" s="425"/>
      <c r="U277" s="425"/>
      <c r="V277" s="425"/>
      <c r="W277" s="425"/>
      <c r="X277" s="425"/>
      <c r="Y277" s="425"/>
      <c r="Z277" s="425"/>
      <c r="AA277" s="66"/>
      <c r="AB277" s="66"/>
      <c r="AC277" s="83"/>
    </row>
    <row r="278" spans="1:68" ht="27" customHeight="1" x14ac:dyDescent="0.25">
      <c r="A278" s="63" t="s">
        <v>411</v>
      </c>
      <c r="B278" s="63" t="s">
        <v>412</v>
      </c>
      <c r="C278" s="36">
        <v>4301133004</v>
      </c>
      <c r="D278" s="426">
        <v>4607111039774</v>
      </c>
      <c r="E278" s="426"/>
      <c r="F278" s="62">
        <v>0.25</v>
      </c>
      <c r="G278" s="37">
        <v>12</v>
      </c>
      <c r="H278" s="62">
        <v>3</v>
      </c>
      <c r="I278" s="62">
        <v>3.22</v>
      </c>
      <c r="J278" s="37">
        <v>70</v>
      </c>
      <c r="K278" s="37" t="s">
        <v>94</v>
      </c>
      <c r="L278" s="37" t="s">
        <v>86</v>
      </c>
      <c r="M278" s="38" t="s">
        <v>84</v>
      </c>
      <c r="N278" s="38"/>
      <c r="O278" s="37">
        <v>180</v>
      </c>
      <c r="P278" s="53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8" s="428"/>
      <c r="R278" s="428"/>
      <c r="S278" s="428"/>
      <c r="T278" s="429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IFERROR(IF(X278="","",X278*0.01788),"")</f>
        <v>0</v>
      </c>
      <c r="AA278" s="68" t="s">
        <v>46</v>
      </c>
      <c r="AB278" s="69" t="s">
        <v>46</v>
      </c>
      <c r="AC278" s="293" t="s">
        <v>413</v>
      </c>
      <c r="AG278" s="81"/>
      <c r="AJ278" s="87" t="s">
        <v>87</v>
      </c>
      <c r="AK278" s="87">
        <v>1</v>
      </c>
      <c r="BB278" s="294" t="s">
        <v>93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x14ac:dyDescent="0.2">
      <c r="A279" s="433"/>
      <c r="B279" s="433"/>
      <c r="C279" s="433"/>
      <c r="D279" s="433"/>
      <c r="E279" s="433"/>
      <c r="F279" s="433"/>
      <c r="G279" s="433"/>
      <c r="H279" s="433"/>
      <c r="I279" s="433"/>
      <c r="J279" s="433"/>
      <c r="K279" s="433"/>
      <c r="L279" s="433"/>
      <c r="M279" s="433"/>
      <c r="N279" s="433"/>
      <c r="O279" s="434"/>
      <c r="P279" s="430" t="s">
        <v>40</v>
      </c>
      <c r="Q279" s="431"/>
      <c r="R279" s="431"/>
      <c r="S279" s="431"/>
      <c r="T279" s="431"/>
      <c r="U279" s="431"/>
      <c r="V279" s="432"/>
      <c r="W279" s="42" t="s">
        <v>39</v>
      </c>
      <c r="X279" s="43">
        <f>IFERROR(SUM(X278:X278),"0")</f>
        <v>0</v>
      </c>
      <c r="Y279" s="43">
        <f>IFERROR(SUM(Y278:Y278),"0")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433"/>
      <c r="B280" s="433"/>
      <c r="C280" s="433"/>
      <c r="D280" s="433"/>
      <c r="E280" s="433"/>
      <c r="F280" s="433"/>
      <c r="G280" s="433"/>
      <c r="H280" s="433"/>
      <c r="I280" s="433"/>
      <c r="J280" s="433"/>
      <c r="K280" s="433"/>
      <c r="L280" s="433"/>
      <c r="M280" s="433"/>
      <c r="N280" s="433"/>
      <c r="O280" s="434"/>
      <c r="P280" s="430" t="s">
        <v>40</v>
      </c>
      <c r="Q280" s="431"/>
      <c r="R280" s="431"/>
      <c r="S280" s="431"/>
      <c r="T280" s="431"/>
      <c r="U280" s="431"/>
      <c r="V280" s="432"/>
      <c r="W280" s="42" t="s">
        <v>0</v>
      </c>
      <c r="X280" s="43">
        <f>IFERROR(SUMPRODUCT(X278:X278*H278:H278),"0")</f>
        <v>0</v>
      </c>
      <c r="Y280" s="43">
        <f>IFERROR(SUMPRODUCT(Y278:Y278*H278:H278),"0")</f>
        <v>0</v>
      </c>
      <c r="Z280" s="42"/>
      <c r="AA280" s="67"/>
      <c r="AB280" s="67"/>
      <c r="AC280" s="67"/>
    </row>
    <row r="281" spans="1:68" ht="14.25" customHeight="1" x14ac:dyDescent="0.25">
      <c r="A281" s="425" t="s">
        <v>143</v>
      </c>
      <c r="B281" s="425"/>
      <c r="C281" s="425"/>
      <c r="D281" s="425"/>
      <c r="E281" s="425"/>
      <c r="F281" s="425"/>
      <c r="G281" s="425"/>
      <c r="H281" s="425"/>
      <c r="I281" s="425"/>
      <c r="J281" s="425"/>
      <c r="K281" s="425"/>
      <c r="L281" s="425"/>
      <c r="M281" s="425"/>
      <c r="N281" s="425"/>
      <c r="O281" s="425"/>
      <c r="P281" s="425"/>
      <c r="Q281" s="425"/>
      <c r="R281" s="425"/>
      <c r="S281" s="425"/>
      <c r="T281" s="425"/>
      <c r="U281" s="425"/>
      <c r="V281" s="425"/>
      <c r="W281" s="425"/>
      <c r="X281" s="425"/>
      <c r="Y281" s="425"/>
      <c r="Z281" s="425"/>
      <c r="AA281" s="66"/>
      <c r="AB281" s="66"/>
      <c r="AC281" s="83"/>
    </row>
    <row r="282" spans="1:68" ht="37.5" customHeight="1" x14ac:dyDescent="0.25">
      <c r="A282" s="63" t="s">
        <v>414</v>
      </c>
      <c r="B282" s="63" t="s">
        <v>415</v>
      </c>
      <c r="C282" s="36">
        <v>4301135400</v>
      </c>
      <c r="D282" s="426">
        <v>4607111039361</v>
      </c>
      <c r="E282" s="426"/>
      <c r="F282" s="62">
        <v>0.25</v>
      </c>
      <c r="G282" s="37">
        <v>12</v>
      </c>
      <c r="H282" s="62">
        <v>3</v>
      </c>
      <c r="I282" s="62">
        <v>3.7035999999999998</v>
      </c>
      <c r="J282" s="37">
        <v>70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53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2" s="428"/>
      <c r="R282" s="428"/>
      <c r="S282" s="428"/>
      <c r="T282" s="429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IFERROR(IF(X282="","",X282*0.01788),"")</f>
        <v>0</v>
      </c>
      <c r="AA282" s="68" t="s">
        <v>46</v>
      </c>
      <c r="AB282" s="69" t="s">
        <v>46</v>
      </c>
      <c r="AC282" s="295" t="s">
        <v>413</v>
      </c>
      <c r="AG282" s="81"/>
      <c r="AJ282" s="87" t="s">
        <v>87</v>
      </c>
      <c r="AK282" s="87">
        <v>1</v>
      </c>
      <c r="BB282" s="296" t="s">
        <v>93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33"/>
      <c r="B283" s="433"/>
      <c r="C283" s="433"/>
      <c r="D283" s="433"/>
      <c r="E283" s="433"/>
      <c r="F283" s="433"/>
      <c r="G283" s="433"/>
      <c r="H283" s="433"/>
      <c r="I283" s="433"/>
      <c r="J283" s="433"/>
      <c r="K283" s="433"/>
      <c r="L283" s="433"/>
      <c r="M283" s="433"/>
      <c r="N283" s="433"/>
      <c r="O283" s="434"/>
      <c r="P283" s="430" t="s">
        <v>40</v>
      </c>
      <c r="Q283" s="431"/>
      <c r="R283" s="431"/>
      <c r="S283" s="431"/>
      <c r="T283" s="431"/>
      <c r="U283" s="431"/>
      <c r="V283" s="432"/>
      <c r="W283" s="42" t="s">
        <v>39</v>
      </c>
      <c r="X283" s="43">
        <f>IFERROR(SUM(X282:X282),"0")</f>
        <v>0</v>
      </c>
      <c r="Y283" s="43">
        <f>IFERROR(SUM(Y282:Y282),"0")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433"/>
      <c r="B284" s="433"/>
      <c r="C284" s="433"/>
      <c r="D284" s="433"/>
      <c r="E284" s="433"/>
      <c r="F284" s="433"/>
      <c r="G284" s="433"/>
      <c r="H284" s="433"/>
      <c r="I284" s="433"/>
      <c r="J284" s="433"/>
      <c r="K284" s="433"/>
      <c r="L284" s="433"/>
      <c r="M284" s="433"/>
      <c r="N284" s="433"/>
      <c r="O284" s="434"/>
      <c r="P284" s="430" t="s">
        <v>40</v>
      </c>
      <c r="Q284" s="431"/>
      <c r="R284" s="431"/>
      <c r="S284" s="431"/>
      <c r="T284" s="431"/>
      <c r="U284" s="431"/>
      <c r="V284" s="432"/>
      <c r="W284" s="42" t="s">
        <v>0</v>
      </c>
      <c r="X284" s="43">
        <f>IFERROR(SUMPRODUCT(X282:X282*H282:H282),"0")</f>
        <v>0</v>
      </c>
      <c r="Y284" s="43">
        <f>IFERROR(SUMPRODUCT(Y282:Y282*H282:H282),"0")</f>
        <v>0</v>
      </c>
      <c r="Z284" s="42"/>
      <c r="AA284" s="67"/>
      <c r="AB284" s="67"/>
      <c r="AC284" s="67"/>
    </row>
    <row r="285" spans="1:68" ht="27.75" customHeight="1" x14ac:dyDescent="0.2">
      <c r="A285" s="423" t="s">
        <v>273</v>
      </c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3"/>
      <c r="N285" s="423"/>
      <c r="O285" s="423"/>
      <c r="P285" s="423"/>
      <c r="Q285" s="423"/>
      <c r="R285" s="423"/>
      <c r="S285" s="423"/>
      <c r="T285" s="423"/>
      <c r="U285" s="423"/>
      <c r="V285" s="423"/>
      <c r="W285" s="423"/>
      <c r="X285" s="423"/>
      <c r="Y285" s="423"/>
      <c r="Z285" s="423"/>
      <c r="AA285" s="54"/>
      <c r="AB285" s="54"/>
      <c r="AC285" s="54"/>
    </row>
    <row r="286" spans="1:68" ht="16.5" customHeight="1" x14ac:dyDescent="0.25">
      <c r="A286" s="424" t="s">
        <v>273</v>
      </c>
      <c r="B286" s="424"/>
      <c r="C286" s="424"/>
      <c r="D286" s="424"/>
      <c r="E286" s="424"/>
      <c r="F286" s="424"/>
      <c r="G286" s="424"/>
      <c r="H286" s="424"/>
      <c r="I286" s="424"/>
      <c r="J286" s="424"/>
      <c r="K286" s="424"/>
      <c r="L286" s="424"/>
      <c r="M286" s="424"/>
      <c r="N286" s="424"/>
      <c r="O286" s="424"/>
      <c r="P286" s="424"/>
      <c r="Q286" s="424"/>
      <c r="R286" s="424"/>
      <c r="S286" s="424"/>
      <c r="T286" s="424"/>
      <c r="U286" s="424"/>
      <c r="V286" s="424"/>
      <c r="W286" s="424"/>
      <c r="X286" s="424"/>
      <c r="Y286" s="424"/>
      <c r="Z286" s="424"/>
      <c r="AA286" s="65"/>
      <c r="AB286" s="65"/>
      <c r="AC286" s="82"/>
    </row>
    <row r="287" spans="1:68" ht="14.25" customHeight="1" x14ac:dyDescent="0.25">
      <c r="A287" s="425" t="s">
        <v>80</v>
      </c>
      <c r="B287" s="425"/>
      <c r="C287" s="425"/>
      <c r="D287" s="425"/>
      <c r="E287" s="425"/>
      <c r="F287" s="425"/>
      <c r="G287" s="425"/>
      <c r="H287" s="425"/>
      <c r="I287" s="425"/>
      <c r="J287" s="425"/>
      <c r="K287" s="425"/>
      <c r="L287" s="425"/>
      <c r="M287" s="425"/>
      <c r="N287" s="425"/>
      <c r="O287" s="425"/>
      <c r="P287" s="425"/>
      <c r="Q287" s="425"/>
      <c r="R287" s="425"/>
      <c r="S287" s="425"/>
      <c r="T287" s="425"/>
      <c r="U287" s="425"/>
      <c r="V287" s="425"/>
      <c r="W287" s="425"/>
      <c r="X287" s="425"/>
      <c r="Y287" s="425"/>
      <c r="Z287" s="425"/>
      <c r="AA287" s="66"/>
      <c r="AB287" s="66"/>
      <c r="AC287" s="83"/>
    </row>
    <row r="288" spans="1:68" ht="27" customHeight="1" x14ac:dyDescent="0.25">
      <c r="A288" s="63" t="s">
        <v>416</v>
      </c>
      <c r="B288" s="63" t="s">
        <v>417</v>
      </c>
      <c r="C288" s="36">
        <v>4301071014</v>
      </c>
      <c r="D288" s="426">
        <v>4640242181264</v>
      </c>
      <c r="E288" s="426"/>
      <c r="F288" s="62">
        <v>0.7</v>
      </c>
      <c r="G288" s="37">
        <v>10</v>
      </c>
      <c r="H288" s="62">
        <v>7</v>
      </c>
      <c r="I288" s="62">
        <v>7.28</v>
      </c>
      <c r="J288" s="37">
        <v>84</v>
      </c>
      <c r="K288" s="37" t="s">
        <v>85</v>
      </c>
      <c r="L288" s="37" t="s">
        <v>86</v>
      </c>
      <c r="M288" s="38" t="s">
        <v>84</v>
      </c>
      <c r="N288" s="38"/>
      <c r="O288" s="37">
        <v>180</v>
      </c>
      <c r="P288" s="538" t="s">
        <v>418</v>
      </c>
      <c r="Q288" s="428"/>
      <c r="R288" s="428"/>
      <c r="S288" s="428"/>
      <c r="T288" s="429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97" t="s">
        <v>419</v>
      </c>
      <c r="AG288" s="81"/>
      <c r="AJ288" s="87" t="s">
        <v>87</v>
      </c>
      <c r="AK288" s="87">
        <v>1</v>
      </c>
      <c r="BB288" s="298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420</v>
      </c>
      <c r="B289" s="63" t="s">
        <v>421</v>
      </c>
      <c r="C289" s="36">
        <v>4301071021</v>
      </c>
      <c r="D289" s="426">
        <v>4640242181325</v>
      </c>
      <c r="E289" s="426"/>
      <c r="F289" s="62">
        <v>0.7</v>
      </c>
      <c r="G289" s="37">
        <v>10</v>
      </c>
      <c r="H289" s="62">
        <v>7</v>
      </c>
      <c r="I289" s="62">
        <v>7.28</v>
      </c>
      <c r="J289" s="37">
        <v>84</v>
      </c>
      <c r="K289" s="37" t="s">
        <v>85</v>
      </c>
      <c r="L289" s="37" t="s">
        <v>86</v>
      </c>
      <c r="M289" s="38" t="s">
        <v>84</v>
      </c>
      <c r="N289" s="38"/>
      <c r="O289" s="37">
        <v>180</v>
      </c>
      <c r="P289" s="539" t="s">
        <v>422</v>
      </c>
      <c r="Q289" s="428"/>
      <c r="R289" s="428"/>
      <c r="S289" s="428"/>
      <c r="T289" s="429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299" t="s">
        <v>419</v>
      </c>
      <c r="AG289" s="81"/>
      <c r="AJ289" s="87" t="s">
        <v>87</v>
      </c>
      <c r="AK289" s="87">
        <v>1</v>
      </c>
      <c r="BB289" s="300" t="s">
        <v>70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27" customHeight="1" x14ac:dyDescent="0.25">
      <c r="A290" s="63" t="s">
        <v>423</v>
      </c>
      <c r="B290" s="63" t="s">
        <v>424</v>
      </c>
      <c r="C290" s="36">
        <v>4301070993</v>
      </c>
      <c r="D290" s="426">
        <v>4640242180670</v>
      </c>
      <c r="E290" s="426"/>
      <c r="F290" s="62">
        <v>1</v>
      </c>
      <c r="G290" s="37">
        <v>6</v>
      </c>
      <c r="H290" s="62">
        <v>6</v>
      </c>
      <c r="I290" s="62">
        <v>6.23</v>
      </c>
      <c r="J290" s="37">
        <v>84</v>
      </c>
      <c r="K290" s="37" t="s">
        <v>85</v>
      </c>
      <c r="L290" s="37" t="s">
        <v>86</v>
      </c>
      <c r="M290" s="38" t="s">
        <v>84</v>
      </c>
      <c r="N290" s="38"/>
      <c r="O290" s="37">
        <v>180</v>
      </c>
      <c r="P290" s="540" t="s">
        <v>425</v>
      </c>
      <c r="Q290" s="428"/>
      <c r="R290" s="428"/>
      <c r="S290" s="428"/>
      <c r="T290" s="429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01" t="s">
        <v>426</v>
      </c>
      <c r="AG290" s="81"/>
      <c r="AJ290" s="87" t="s">
        <v>87</v>
      </c>
      <c r="AK290" s="87">
        <v>1</v>
      </c>
      <c r="BB290" s="302" t="s">
        <v>70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x14ac:dyDescent="0.2">
      <c r="A291" s="433"/>
      <c r="B291" s="433"/>
      <c r="C291" s="433"/>
      <c r="D291" s="433"/>
      <c r="E291" s="433"/>
      <c r="F291" s="433"/>
      <c r="G291" s="433"/>
      <c r="H291" s="433"/>
      <c r="I291" s="433"/>
      <c r="J291" s="433"/>
      <c r="K291" s="433"/>
      <c r="L291" s="433"/>
      <c r="M291" s="433"/>
      <c r="N291" s="433"/>
      <c r="O291" s="434"/>
      <c r="P291" s="430" t="s">
        <v>40</v>
      </c>
      <c r="Q291" s="431"/>
      <c r="R291" s="431"/>
      <c r="S291" s="431"/>
      <c r="T291" s="431"/>
      <c r="U291" s="431"/>
      <c r="V291" s="432"/>
      <c r="W291" s="42" t="s">
        <v>39</v>
      </c>
      <c r="X291" s="43">
        <f>IFERROR(SUM(X288:X290),"0")</f>
        <v>0</v>
      </c>
      <c r="Y291" s="43">
        <f>IFERROR(SUM(Y288:Y290),"0")</f>
        <v>0</v>
      </c>
      <c r="Z291" s="43">
        <f>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433"/>
      <c r="B292" s="433"/>
      <c r="C292" s="433"/>
      <c r="D292" s="433"/>
      <c r="E292" s="433"/>
      <c r="F292" s="433"/>
      <c r="G292" s="433"/>
      <c r="H292" s="433"/>
      <c r="I292" s="433"/>
      <c r="J292" s="433"/>
      <c r="K292" s="433"/>
      <c r="L292" s="433"/>
      <c r="M292" s="433"/>
      <c r="N292" s="433"/>
      <c r="O292" s="434"/>
      <c r="P292" s="430" t="s">
        <v>40</v>
      </c>
      <c r="Q292" s="431"/>
      <c r="R292" s="431"/>
      <c r="S292" s="431"/>
      <c r="T292" s="431"/>
      <c r="U292" s="431"/>
      <c r="V292" s="432"/>
      <c r="W292" s="42" t="s">
        <v>0</v>
      </c>
      <c r="X292" s="43">
        <f>IFERROR(SUMPRODUCT(X288:X290*H288:H290),"0")</f>
        <v>0</v>
      </c>
      <c r="Y292" s="43">
        <f>IFERROR(SUMPRODUCT(Y288:Y290*H288:H290),"0")</f>
        <v>0</v>
      </c>
      <c r="Z292" s="42"/>
      <c r="AA292" s="67"/>
      <c r="AB292" s="67"/>
      <c r="AC292" s="67"/>
    </row>
    <row r="293" spans="1:68" ht="14.25" customHeight="1" x14ac:dyDescent="0.25">
      <c r="A293" s="425" t="s">
        <v>165</v>
      </c>
      <c r="B293" s="425"/>
      <c r="C293" s="425"/>
      <c r="D293" s="425"/>
      <c r="E293" s="425"/>
      <c r="F293" s="425"/>
      <c r="G293" s="425"/>
      <c r="H293" s="425"/>
      <c r="I293" s="425"/>
      <c r="J293" s="425"/>
      <c r="K293" s="425"/>
      <c r="L293" s="425"/>
      <c r="M293" s="425"/>
      <c r="N293" s="425"/>
      <c r="O293" s="425"/>
      <c r="P293" s="425"/>
      <c r="Q293" s="425"/>
      <c r="R293" s="425"/>
      <c r="S293" s="425"/>
      <c r="T293" s="425"/>
      <c r="U293" s="425"/>
      <c r="V293" s="425"/>
      <c r="W293" s="425"/>
      <c r="X293" s="425"/>
      <c r="Y293" s="425"/>
      <c r="Z293" s="425"/>
      <c r="AA293" s="66"/>
      <c r="AB293" s="66"/>
      <c r="AC293" s="83"/>
    </row>
    <row r="294" spans="1:68" ht="27" customHeight="1" x14ac:dyDescent="0.25">
      <c r="A294" s="63" t="s">
        <v>427</v>
      </c>
      <c r="B294" s="63" t="s">
        <v>428</v>
      </c>
      <c r="C294" s="36">
        <v>4301131019</v>
      </c>
      <c r="D294" s="426">
        <v>4640242180427</v>
      </c>
      <c r="E294" s="426"/>
      <c r="F294" s="62">
        <v>1.8</v>
      </c>
      <c r="G294" s="37">
        <v>1</v>
      </c>
      <c r="H294" s="62">
        <v>1.8</v>
      </c>
      <c r="I294" s="62">
        <v>1.915</v>
      </c>
      <c r="J294" s="37">
        <v>234</v>
      </c>
      <c r="K294" s="37" t="s">
        <v>155</v>
      </c>
      <c r="L294" s="37" t="s">
        <v>86</v>
      </c>
      <c r="M294" s="38" t="s">
        <v>84</v>
      </c>
      <c r="N294" s="38"/>
      <c r="O294" s="37">
        <v>180</v>
      </c>
      <c r="P294" s="54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4" s="428"/>
      <c r="R294" s="428"/>
      <c r="S294" s="428"/>
      <c r="T294" s="429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03" t="s">
        <v>429</v>
      </c>
      <c r="AG294" s="81"/>
      <c r="AJ294" s="87" t="s">
        <v>87</v>
      </c>
      <c r="AK294" s="87">
        <v>1</v>
      </c>
      <c r="BB294" s="304" t="s">
        <v>93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33"/>
      <c r="B295" s="433"/>
      <c r="C295" s="433"/>
      <c r="D295" s="433"/>
      <c r="E295" s="433"/>
      <c r="F295" s="433"/>
      <c r="G295" s="433"/>
      <c r="H295" s="433"/>
      <c r="I295" s="433"/>
      <c r="J295" s="433"/>
      <c r="K295" s="433"/>
      <c r="L295" s="433"/>
      <c r="M295" s="433"/>
      <c r="N295" s="433"/>
      <c r="O295" s="434"/>
      <c r="P295" s="430" t="s">
        <v>40</v>
      </c>
      <c r="Q295" s="431"/>
      <c r="R295" s="431"/>
      <c r="S295" s="431"/>
      <c r="T295" s="431"/>
      <c r="U295" s="431"/>
      <c r="V295" s="432"/>
      <c r="W295" s="42" t="s">
        <v>39</v>
      </c>
      <c r="X295" s="43">
        <f>IFERROR(SUM(X294:X294),"0")</f>
        <v>0</v>
      </c>
      <c r="Y295" s="43">
        <f>IFERROR(SUM(Y294:Y294),"0")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433"/>
      <c r="B296" s="433"/>
      <c r="C296" s="433"/>
      <c r="D296" s="433"/>
      <c r="E296" s="433"/>
      <c r="F296" s="433"/>
      <c r="G296" s="433"/>
      <c r="H296" s="433"/>
      <c r="I296" s="433"/>
      <c r="J296" s="433"/>
      <c r="K296" s="433"/>
      <c r="L296" s="433"/>
      <c r="M296" s="433"/>
      <c r="N296" s="433"/>
      <c r="O296" s="434"/>
      <c r="P296" s="430" t="s">
        <v>40</v>
      </c>
      <c r="Q296" s="431"/>
      <c r="R296" s="431"/>
      <c r="S296" s="431"/>
      <c r="T296" s="431"/>
      <c r="U296" s="431"/>
      <c r="V296" s="432"/>
      <c r="W296" s="42" t="s">
        <v>0</v>
      </c>
      <c r="X296" s="43">
        <f>IFERROR(SUMPRODUCT(X294:X294*H294:H294),"0")</f>
        <v>0</v>
      </c>
      <c r="Y296" s="43">
        <f>IFERROR(SUMPRODUCT(Y294:Y294*H294:H294),"0")</f>
        <v>0</v>
      </c>
      <c r="Z296" s="42"/>
      <c r="AA296" s="67"/>
      <c r="AB296" s="67"/>
      <c r="AC296" s="67"/>
    </row>
    <row r="297" spans="1:68" ht="14.25" customHeight="1" x14ac:dyDescent="0.25">
      <c r="A297" s="425" t="s">
        <v>89</v>
      </c>
      <c r="B297" s="425"/>
      <c r="C297" s="425"/>
      <c r="D297" s="425"/>
      <c r="E297" s="425"/>
      <c r="F297" s="425"/>
      <c r="G297" s="425"/>
      <c r="H297" s="425"/>
      <c r="I297" s="425"/>
      <c r="J297" s="425"/>
      <c r="K297" s="425"/>
      <c r="L297" s="425"/>
      <c r="M297" s="425"/>
      <c r="N297" s="425"/>
      <c r="O297" s="425"/>
      <c r="P297" s="425"/>
      <c r="Q297" s="425"/>
      <c r="R297" s="425"/>
      <c r="S297" s="425"/>
      <c r="T297" s="425"/>
      <c r="U297" s="425"/>
      <c r="V297" s="425"/>
      <c r="W297" s="425"/>
      <c r="X297" s="425"/>
      <c r="Y297" s="425"/>
      <c r="Z297" s="425"/>
      <c r="AA297" s="66"/>
      <c r="AB297" s="66"/>
      <c r="AC297" s="83"/>
    </row>
    <row r="298" spans="1:68" ht="27" customHeight="1" x14ac:dyDescent="0.25">
      <c r="A298" s="63" t="s">
        <v>430</v>
      </c>
      <c r="B298" s="63" t="s">
        <v>431</v>
      </c>
      <c r="C298" s="36">
        <v>4301132080</v>
      </c>
      <c r="D298" s="426">
        <v>4640242180397</v>
      </c>
      <c r="E298" s="426"/>
      <c r="F298" s="62">
        <v>1</v>
      </c>
      <c r="G298" s="37">
        <v>6</v>
      </c>
      <c r="H298" s="62">
        <v>6</v>
      </c>
      <c r="I298" s="62">
        <v>6.26</v>
      </c>
      <c r="J298" s="37">
        <v>84</v>
      </c>
      <c r="K298" s="37" t="s">
        <v>85</v>
      </c>
      <c r="L298" s="37" t="s">
        <v>86</v>
      </c>
      <c r="M298" s="38" t="s">
        <v>84</v>
      </c>
      <c r="N298" s="38"/>
      <c r="O298" s="37">
        <v>180</v>
      </c>
      <c r="P298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8" s="428"/>
      <c r="R298" s="428"/>
      <c r="S298" s="428"/>
      <c r="T298" s="429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05" t="s">
        <v>432</v>
      </c>
      <c r="AG298" s="81"/>
      <c r="AJ298" s="87" t="s">
        <v>87</v>
      </c>
      <c r="AK298" s="87">
        <v>1</v>
      </c>
      <c r="BB298" s="306" t="s">
        <v>93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ht="27" customHeight="1" x14ac:dyDescent="0.25">
      <c r="A299" s="63" t="s">
        <v>433</v>
      </c>
      <c r="B299" s="63" t="s">
        <v>434</v>
      </c>
      <c r="C299" s="36">
        <v>4301132104</v>
      </c>
      <c r="D299" s="426">
        <v>4640242181219</v>
      </c>
      <c r="E299" s="426"/>
      <c r="F299" s="62">
        <v>0.3</v>
      </c>
      <c r="G299" s="37">
        <v>9</v>
      </c>
      <c r="H299" s="62">
        <v>2.7</v>
      </c>
      <c r="I299" s="62">
        <v>2.8450000000000002</v>
      </c>
      <c r="J299" s="37">
        <v>234</v>
      </c>
      <c r="K299" s="37" t="s">
        <v>155</v>
      </c>
      <c r="L299" s="37" t="s">
        <v>86</v>
      </c>
      <c r="M299" s="38" t="s">
        <v>84</v>
      </c>
      <c r="N299" s="38"/>
      <c r="O299" s="37">
        <v>180</v>
      </c>
      <c r="P299" s="543" t="s">
        <v>435</v>
      </c>
      <c r="Q299" s="428"/>
      <c r="R299" s="428"/>
      <c r="S299" s="428"/>
      <c r="T299" s="429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IFERROR(IF(X299="","",X299*0.00502),"")</f>
        <v>0</v>
      </c>
      <c r="AA299" s="68" t="s">
        <v>46</v>
      </c>
      <c r="AB299" s="69" t="s">
        <v>46</v>
      </c>
      <c r="AC299" s="307" t="s">
        <v>432</v>
      </c>
      <c r="AG299" s="81"/>
      <c r="AJ299" s="87" t="s">
        <v>87</v>
      </c>
      <c r="AK299" s="87">
        <v>1</v>
      </c>
      <c r="BB299" s="308" t="s">
        <v>93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x14ac:dyDescent="0.2">
      <c r="A300" s="433"/>
      <c r="B300" s="433"/>
      <c r="C300" s="433"/>
      <c r="D300" s="433"/>
      <c r="E300" s="433"/>
      <c r="F300" s="433"/>
      <c r="G300" s="433"/>
      <c r="H300" s="433"/>
      <c r="I300" s="433"/>
      <c r="J300" s="433"/>
      <c r="K300" s="433"/>
      <c r="L300" s="433"/>
      <c r="M300" s="433"/>
      <c r="N300" s="433"/>
      <c r="O300" s="434"/>
      <c r="P300" s="430" t="s">
        <v>40</v>
      </c>
      <c r="Q300" s="431"/>
      <c r="R300" s="431"/>
      <c r="S300" s="431"/>
      <c r="T300" s="431"/>
      <c r="U300" s="431"/>
      <c r="V300" s="432"/>
      <c r="W300" s="42" t="s">
        <v>39</v>
      </c>
      <c r="X300" s="43">
        <f>IFERROR(SUM(X298:X299),"0")</f>
        <v>0</v>
      </c>
      <c r="Y300" s="43">
        <f>IFERROR(SUM(Y298:Y299),"0")</f>
        <v>0</v>
      </c>
      <c r="Z300" s="43">
        <f>IFERROR(IF(Z298="",0,Z298),"0")+IFERROR(IF(Z299="",0,Z299),"0")</f>
        <v>0</v>
      </c>
      <c r="AA300" s="67"/>
      <c r="AB300" s="67"/>
      <c r="AC300" s="67"/>
    </row>
    <row r="301" spans="1:68" x14ac:dyDescent="0.2">
      <c r="A301" s="433"/>
      <c r="B301" s="433"/>
      <c r="C301" s="433"/>
      <c r="D301" s="433"/>
      <c r="E301" s="433"/>
      <c r="F301" s="433"/>
      <c r="G301" s="433"/>
      <c r="H301" s="433"/>
      <c r="I301" s="433"/>
      <c r="J301" s="433"/>
      <c r="K301" s="433"/>
      <c r="L301" s="433"/>
      <c r="M301" s="433"/>
      <c r="N301" s="433"/>
      <c r="O301" s="434"/>
      <c r="P301" s="430" t="s">
        <v>40</v>
      </c>
      <c r="Q301" s="431"/>
      <c r="R301" s="431"/>
      <c r="S301" s="431"/>
      <c r="T301" s="431"/>
      <c r="U301" s="431"/>
      <c r="V301" s="432"/>
      <c r="W301" s="42" t="s">
        <v>0</v>
      </c>
      <c r="X301" s="43">
        <f>IFERROR(SUMPRODUCT(X298:X299*H298:H299),"0")</f>
        <v>0</v>
      </c>
      <c r="Y301" s="43">
        <f>IFERROR(SUMPRODUCT(Y298:Y299*H298:H299),"0")</f>
        <v>0</v>
      </c>
      <c r="Z301" s="42"/>
      <c r="AA301" s="67"/>
      <c r="AB301" s="67"/>
      <c r="AC301" s="67"/>
    </row>
    <row r="302" spans="1:68" ht="14.25" customHeight="1" x14ac:dyDescent="0.25">
      <c r="A302" s="425" t="s">
        <v>137</v>
      </c>
      <c r="B302" s="425"/>
      <c r="C302" s="425"/>
      <c r="D302" s="425"/>
      <c r="E302" s="425"/>
      <c r="F302" s="425"/>
      <c r="G302" s="425"/>
      <c r="H302" s="425"/>
      <c r="I302" s="425"/>
      <c r="J302" s="425"/>
      <c r="K302" s="425"/>
      <c r="L302" s="425"/>
      <c r="M302" s="425"/>
      <c r="N302" s="425"/>
      <c r="O302" s="425"/>
      <c r="P302" s="425"/>
      <c r="Q302" s="425"/>
      <c r="R302" s="425"/>
      <c r="S302" s="425"/>
      <c r="T302" s="425"/>
      <c r="U302" s="425"/>
      <c r="V302" s="425"/>
      <c r="W302" s="425"/>
      <c r="X302" s="425"/>
      <c r="Y302" s="425"/>
      <c r="Z302" s="425"/>
      <c r="AA302" s="66"/>
      <c r="AB302" s="66"/>
      <c r="AC302" s="83"/>
    </row>
    <row r="303" spans="1:68" ht="27" customHeight="1" x14ac:dyDescent="0.25">
      <c r="A303" s="63" t="s">
        <v>436</v>
      </c>
      <c r="B303" s="63" t="s">
        <v>437</v>
      </c>
      <c r="C303" s="36">
        <v>4301136051</v>
      </c>
      <c r="D303" s="426">
        <v>4640242180304</v>
      </c>
      <c r="E303" s="426"/>
      <c r="F303" s="62">
        <v>2.7</v>
      </c>
      <c r="G303" s="37">
        <v>1</v>
      </c>
      <c r="H303" s="62">
        <v>2.7</v>
      </c>
      <c r="I303" s="62">
        <v>2.8906000000000001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44" t="s">
        <v>438</v>
      </c>
      <c r="Q303" s="428"/>
      <c r="R303" s="428"/>
      <c r="S303" s="428"/>
      <c r="T303" s="429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9" t="s">
        <v>439</v>
      </c>
      <c r="AG303" s="81"/>
      <c r="AJ303" s="87" t="s">
        <v>87</v>
      </c>
      <c r="AK303" s="87">
        <v>1</v>
      </c>
      <c r="BB303" s="310" t="s">
        <v>93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ht="27" customHeight="1" x14ac:dyDescent="0.25">
      <c r="A304" s="63" t="s">
        <v>440</v>
      </c>
      <c r="B304" s="63" t="s">
        <v>441</v>
      </c>
      <c r="C304" s="36">
        <v>4301136053</v>
      </c>
      <c r="D304" s="426">
        <v>4640242180236</v>
      </c>
      <c r="E304" s="426"/>
      <c r="F304" s="62">
        <v>5</v>
      </c>
      <c r="G304" s="37">
        <v>1</v>
      </c>
      <c r="H304" s="62">
        <v>5</v>
      </c>
      <c r="I304" s="62">
        <v>5.2350000000000003</v>
      </c>
      <c r="J304" s="37">
        <v>84</v>
      </c>
      <c r="K304" s="37" t="s">
        <v>85</v>
      </c>
      <c r="L304" s="37" t="s">
        <v>86</v>
      </c>
      <c r="M304" s="38" t="s">
        <v>84</v>
      </c>
      <c r="N304" s="38"/>
      <c r="O304" s="37">
        <v>180</v>
      </c>
      <c r="P304" s="54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4" s="428"/>
      <c r="R304" s="428"/>
      <c r="S304" s="428"/>
      <c r="T304" s="429"/>
      <c r="U304" s="39" t="s">
        <v>46</v>
      </c>
      <c r="V304" s="39" t="s">
        <v>46</v>
      </c>
      <c r="W304" s="40" t="s">
        <v>39</v>
      </c>
      <c r="X304" s="58">
        <v>0</v>
      </c>
      <c r="Y304" s="55">
        <f>IFERROR(IF(X304="","",X304),"")</f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11" t="s">
        <v>439</v>
      </c>
      <c r="AG304" s="81"/>
      <c r="AJ304" s="87" t="s">
        <v>87</v>
      </c>
      <c r="AK304" s="87">
        <v>1</v>
      </c>
      <c r="BB304" s="312" t="s">
        <v>93</v>
      </c>
      <c r="BM304" s="81">
        <f>IFERROR(X304*I304,"0")</f>
        <v>0</v>
      </c>
      <c r="BN304" s="81">
        <f>IFERROR(Y304*I304,"0")</f>
        <v>0</v>
      </c>
      <c r="BO304" s="81">
        <f>IFERROR(X304/J304,"0")</f>
        <v>0</v>
      </c>
      <c r="BP304" s="81">
        <f>IFERROR(Y304/J304,"0")</f>
        <v>0</v>
      </c>
    </row>
    <row r="305" spans="1:68" ht="27" customHeight="1" x14ac:dyDescent="0.25">
      <c r="A305" s="63" t="s">
        <v>442</v>
      </c>
      <c r="B305" s="63" t="s">
        <v>443</v>
      </c>
      <c r="C305" s="36">
        <v>4301136052</v>
      </c>
      <c r="D305" s="426">
        <v>4640242180410</v>
      </c>
      <c r="E305" s="426"/>
      <c r="F305" s="62">
        <v>2.2400000000000002</v>
      </c>
      <c r="G305" s="37">
        <v>1</v>
      </c>
      <c r="H305" s="62">
        <v>2.2400000000000002</v>
      </c>
      <c r="I305" s="62">
        <v>2.4319999999999999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5" s="428"/>
      <c r="R305" s="428"/>
      <c r="S305" s="428"/>
      <c r="T305" s="429"/>
      <c r="U305" s="39" t="s">
        <v>46</v>
      </c>
      <c r="V305" s="39" t="s">
        <v>46</v>
      </c>
      <c r="W305" s="40" t="s">
        <v>39</v>
      </c>
      <c r="X305" s="58">
        <v>0</v>
      </c>
      <c r="Y305" s="55">
        <f>IFERROR(IF(X305="","",X305),"")</f>
        <v>0</v>
      </c>
      <c r="Z305" s="41">
        <f>IFERROR(IF(X305="","",X305*0.00936),"")</f>
        <v>0</v>
      </c>
      <c r="AA305" s="68" t="s">
        <v>46</v>
      </c>
      <c r="AB305" s="69" t="s">
        <v>46</v>
      </c>
      <c r="AC305" s="313" t="s">
        <v>439</v>
      </c>
      <c r="AG305" s="81"/>
      <c r="AJ305" s="87" t="s">
        <v>87</v>
      </c>
      <c r="AK305" s="87">
        <v>1</v>
      </c>
      <c r="BB305" s="314" t="s">
        <v>93</v>
      </c>
      <c r="BM305" s="81">
        <f>IFERROR(X305*I305,"0")</f>
        <v>0</v>
      </c>
      <c r="BN305" s="81">
        <f>IFERROR(Y305*I305,"0")</f>
        <v>0</v>
      </c>
      <c r="BO305" s="81">
        <f>IFERROR(X305/J305,"0")</f>
        <v>0</v>
      </c>
      <c r="BP305" s="81">
        <f>IFERROR(Y305/J305,"0")</f>
        <v>0</v>
      </c>
    </row>
    <row r="306" spans="1:68" x14ac:dyDescent="0.2">
      <c r="A306" s="433"/>
      <c r="B306" s="433"/>
      <c r="C306" s="433"/>
      <c r="D306" s="433"/>
      <c r="E306" s="433"/>
      <c r="F306" s="433"/>
      <c r="G306" s="433"/>
      <c r="H306" s="433"/>
      <c r="I306" s="433"/>
      <c r="J306" s="433"/>
      <c r="K306" s="433"/>
      <c r="L306" s="433"/>
      <c r="M306" s="433"/>
      <c r="N306" s="433"/>
      <c r="O306" s="434"/>
      <c r="P306" s="430" t="s">
        <v>40</v>
      </c>
      <c r="Q306" s="431"/>
      <c r="R306" s="431"/>
      <c r="S306" s="431"/>
      <c r="T306" s="431"/>
      <c r="U306" s="431"/>
      <c r="V306" s="432"/>
      <c r="W306" s="42" t="s">
        <v>39</v>
      </c>
      <c r="X306" s="43">
        <f>IFERROR(SUM(X303:X305),"0")</f>
        <v>0</v>
      </c>
      <c r="Y306" s="43">
        <f>IFERROR(SUM(Y303:Y305),"0")</f>
        <v>0</v>
      </c>
      <c r="Z306" s="43">
        <f>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33"/>
      <c r="B307" s="433"/>
      <c r="C307" s="433"/>
      <c r="D307" s="433"/>
      <c r="E307" s="433"/>
      <c r="F307" s="433"/>
      <c r="G307" s="433"/>
      <c r="H307" s="433"/>
      <c r="I307" s="433"/>
      <c r="J307" s="433"/>
      <c r="K307" s="433"/>
      <c r="L307" s="433"/>
      <c r="M307" s="433"/>
      <c r="N307" s="433"/>
      <c r="O307" s="434"/>
      <c r="P307" s="430" t="s">
        <v>40</v>
      </c>
      <c r="Q307" s="431"/>
      <c r="R307" s="431"/>
      <c r="S307" s="431"/>
      <c r="T307" s="431"/>
      <c r="U307" s="431"/>
      <c r="V307" s="432"/>
      <c r="W307" s="42" t="s">
        <v>0</v>
      </c>
      <c r="X307" s="43">
        <f>IFERROR(SUMPRODUCT(X303:X305*H303:H305),"0")</f>
        <v>0</v>
      </c>
      <c r="Y307" s="43">
        <f>IFERROR(SUMPRODUCT(Y303:Y305*H303:H305),"0")</f>
        <v>0</v>
      </c>
      <c r="Z307" s="42"/>
      <c r="AA307" s="67"/>
      <c r="AB307" s="67"/>
      <c r="AC307" s="67"/>
    </row>
    <row r="308" spans="1:68" ht="14.25" customHeight="1" x14ac:dyDescent="0.25">
      <c r="A308" s="425" t="s">
        <v>143</v>
      </c>
      <c r="B308" s="425"/>
      <c r="C308" s="425"/>
      <c r="D308" s="425"/>
      <c r="E308" s="425"/>
      <c r="F308" s="425"/>
      <c r="G308" s="425"/>
      <c r="H308" s="425"/>
      <c r="I308" s="425"/>
      <c r="J308" s="425"/>
      <c r="K308" s="425"/>
      <c r="L308" s="425"/>
      <c r="M308" s="425"/>
      <c r="N308" s="425"/>
      <c r="O308" s="425"/>
      <c r="P308" s="425"/>
      <c r="Q308" s="425"/>
      <c r="R308" s="425"/>
      <c r="S308" s="425"/>
      <c r="T308" s="425"/>
      <c r="U308" s="425"/>
      <c r="V308" s="425"/>
      <c r="W308" s="425"/>
      <c r="X308" s="425"/>
      <c r="Y308" s="425"/>
      <c r="Z308" s="425"/>
      <c r="AA308" s="66"/>
      <c r="AB308" s="66"/>
      <c r="AC308" s="83"/>
    </row>
    <row r="309" spans="1:68" ht="37.5" customHeight="1" x14ac:dyDescent="0.25">
      <c r="A309" s="63" t="s">
        <v>444</v>
      </c>
      <c r="B309" s="63" t="s">
        <v>445</v>
      </c>
      <c r="C309" s="36">
        <v>4301135504</v>
      </c>
      <c r="D309" s="426">
        <v>4640242181554</v>
      </c>
      <c r="E309" s="426"/>
      <c r="F309" s="62">
        <v>3</v>
      </c>
      <c r="G309" s="37">
        <v>1</v>
      </c>
      <c r="H309" s="62">
        <v>3</v>
      </c>
      <c r="I309" s="62">
        <v>3.1920000000000002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47" t="s">
        <v>446</v>
      </c>
      <c r="Q309" s="428"/>
      <c r="R309" s="428"/>
      <c r="S309" s="428"/>
      <c r="T309" s="42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ref="Y309:Y327" si="24">IFERROR(IF(X309="","",X309),"")</f>
        <v>0</v>
      </c>
      <c r="Z309" s="41">
        <f>IFERROR(IF(X309="","",X309*0.00936),"")</f>
        <v>0</v>
      </c>
      <c r="AA309" s="68" t="s">
        <v>46</v>
      </c>
      <c r="AB309" s="69" t="s">
        <v>46</v>
      </c>
      <c r="AC309" s="315" t="s">
        <v>447</v>
      </c>
      <c r="AG309" s="81"/>
      <c r="AJ309" s="87" t="s">
        <v>87</v>
      </c>
      <c r="AK309" s="87">
        <v>1</v>
      </c>
      <c r="BB309" s="316" t="s">
        <v>93</v>
      </c>
      <c r="BM309" s="81">
        <f t="shared" ref="BM309:BM327" si="25">IFERROR(X309*I309,"0")</f>
        <v>0</v>
      </c>
      <c r="BN309" s="81">
        <f t="shared" ref="BN309:BN327" si="26">IFERROR(Y309*I309,"0")</f>
        <v>0</v>
      </c>
      <c r="BO309" s="81">
        <f t="shared" ref="BO309:BO327" si="27">IFERROR(X309/J309,"0")</f>
        <v>0</v>
      </c>
      <c r="BP309" s="81">
        <f t="shared" ref="BP309:BP327" si="28">IFERROR(Y309/J309,"0")</f>
        <v>0</v>
      </c>
    </row>
    <row r="310" spans="1:68" ht="27" customHeight="1" x14ac:dyDescent="0.25">
      <c r="A310" s="63" t="s">
        <v>448</v>
      </c>
      <c r="B310" s="63" t="s">
        <v>449</v>
      </c>
      <c r="C310" s="36">
        <v>4301135518</v>
      </c>
      <c r="D310" s="426">
        <v>4640242181561</v>
      </c>
      <c r="E310" s="426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48" t="s">
        <v>450</v>
      </c>
      <c r="Q310" s="428"/>
      <c r="R310" s="428"/>
      <c r="S310" s="428"/>
      <c r="T310" s="42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IFERROR(IF(X310="","",X310*0.00936),"")</f>
        <v>0</v>
      </c>
      <c r="AA310" s="68" t="s">
        <v>46</v>
      </c>
      <c r="AB310" s="69" t="s">
        <v>46</v>
      </c>
      <c r="AC310" s="317" t="s">
        <v>451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452</v>
      </c>
      <c r="B311" s="63" t="s">
        <v>453</v>
      </c>
      <c r="C311" s="36">
        <v>4301135374</v>
      </c>
      <c r="D311" s="426">
        <v>4640242181424</v>
      </c>
      <c r="E311" s="426"/>
      <c r="F311" s="62">
        <v>5.5</v>
      </c>
      <c r="G311" s="37">
        <v>1</v>
      </c>
      <c r="H311" s="62">
        <v>5.5</v>
      </c>
      <c r="I311" s="62">
        <v>5.7350000000000003</v>
      </c>
      <c r="J311" s="37">
        <v>84</v>
      </c>
      <c r="K311" s="37" t="s">
        <v>85</v>
      </c>
      <c r="L311" s="37" t="s">
        <v>86</v>
      </c>
      <c r="M311" s="38" t="s">
        <v>84</v>
      </c>
      <c r="N311" s="38"/>
      <c r="O311" s="37">
        <v>180</v>
      </c>
      <c r="P311" s="54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1" s="428"/>
      <c r="R311" s="428"/>
      <c r="S311" s="428"/>
      <c r="T311" s="42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IFERROR(IF(X311="","",X311*0.0155),"")</f>
        <v>0</v>
      </c>
      <c r="AA311" s="68" t="s">
        <v>46</v>
      </c>
      <c r="AB311" s="69" t="s">
        <v>46</v>
      </c>
      <c r="AC311" s="319" t="s">
        <v>447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454</v>
      </c>
      <c r="B312" s="63" t="s">
        <v>455</v>
      </c>
      <c r="C312" s="36">
        <v>4301135320</v>
      </c>
      <c r="D312" s="426">
        <v>4640242181592</v>
      </c>
      <c r="E312" s="426"/>
      <c r="F312" s="62">
        <v>3.5</v>
      </c>
      <c r="G312" s="37">
        <v>1</v>
      </c>
      <c r="H312" s="62">
        <v>3.5</v>
      </c>
      <c r="I312" s="62">
        <v>3.6850000000000001</v>
      </c>
      <c r="J312" s="37">
        <v>126</v>
      </c>
      <c r="K312" s="37" t="s">
        <v>94</v>
      </c>
      <c r="L312" s="37" t="s">
        <v>86</v>
      </c>
      <c r="M312" s="38" t="s">
        <v>84</v>
      </c>
      <c r="N312" s="38"/>
      <c r="O312" s="37">
        <v>180</v>
      </c>
      <c r="P312" s="550" t="s">
        <v>456</v>
      </c>
      <c r="Q312" s="428"/>
      <c r="R312" s="428"/>
      <c r="S312" s="428"/>
      <c r="T312" s="42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ref="Z312:Z320" si="29">IFERROR(IF(X312="","",X312*0.00936),"")</f>
        <v>0</v>
      </c>
      <c r="AA312" s="68" t="s">
        <v>46</v>
      </c>
      <c r="AB312" s="69" t="s">
        <v>46</v>
      </c>
      <c r="AC312" s="321" t="s">
        <v>457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37.5" customHeight="1" x14ac:dyDescent="0.25">
      <c r="A313" s="63" t="s">
        <v>458</v>
      </c>
      <c r="B313" s="63" t="s">
        <v>459</v>
      </c>
      <c r="C313" s="36">
        <v>4301135552</v>
      </c>
      <c r="D313" s="426">
        <v>4640242181431</v>
      </c>
      <c r="E313" s="426"/>
      <c r="F313" s="62">
        <v>3.5</v>
      </c>
      <c r="G313" s="37">
        <v>1</v>
      </c>
      <c r="H313" s="62">
        <v>3.5</v>
      </c>
      <c r="I313" s="62">
        <v>3.6920000000000002</v>
      </c>
      <c r="J313" s="37">
        <v>126</v>
      </c>
      <c r="K313" s="37" t="s">
        <v>94</v>
      </c>
      <c r="L313" s="37" t="s">
        <v>86</v>
      </c>
      <c r="M313" s="38" t="s">
        <v>84</v>
      </c>
      <c r="N313" s="38"/>
      <c r="O313" s="37">
        <v>180</v>
      </c>
      <c r="P313" s="551" t="s">
        <v>460</v>
      </c>
      <c r="Q313" s="428"/>
      <c r="R313" s="428"/>
      <c r="S313" s="428"/>
      <c r="T313" s="42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461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462</v>
      </c>
      <c r="B314" s="63" t="s">
        <v>463</v>
      </c>
      <c r="C314" s="36">
        <v>4301135405</v>
      </c>
      <c r="D314" s="426">
        <v>4640242181523</v>
      </c>
      <c r="E314" s="426"/>
      <c r="F314" s="62">
        <v>3</v>
      </c>
      <c r="G314" s="37">
        <v>1</v>
      </c>
      <c r="H314" s="62">
        <v>3</v>
      </c>
      <c r="I314" s="62">
        <v>3.1920000000000002</v>
      </c>
      <c r="J314" s="37">
        <v>126</v>
      </c>
      <c r="K314" s="37" t="s">
        <v>94</v>
      </c>
      <c r="L314" s="37" t="s">
        <v>86</v>
      </c>
      <c r="M314" s="38" t="s">
        <v>84</v>
      </c>
      <c r="N314" s="38"/>
      <c r="O314" s="37">
        <v>180</v>
      </c>
      <c r="P314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4" s="428"/>
      <c r="R314" s="428"/>
      <c r="S314" s="428"/>
      <c r="T314" s="42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 t="shared" si="29"/>
        <v>0</v>
      </c>
      <c r="AA314" s="68" t="s">
        <v>46</v>
      </c>
      <c r="AB314" s="69" t="s">
        <v>46</v>
      </c>
      <c r="AC314" s="325" t="s">
        <v>451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37.5" customHeight="1" x14ac:dyDescent="0.25">
      <c r="A315" s="63" t="s">
        <v>464</v>
      </c>
      <c r="B315" s="63" t="s">
        <v>465</v>
      </c>
      <c r="C315" s="36">
        <v>4301135404</v>
      </c>
      <c r="D315" s="426">
        <v>4640242181516</v>
      </c>
      <c r="E315" s="426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94</v>
      </c>
      <c r="L315" s="37" t="s">
        <v>86</v>
      </c>
      <c r="M315" s="38" t="s">
        <v>84</v>
      </c>
      <c r="N315" s="38"/>
      <c r="O315" s="37">
        <v>180</v>
      </c>
      <c r="P315" s="553" t="s">
        <v>466</v>
      </c>
      <c r="Q315" s="428"/>
      <c r="R315" s="428"/>
      <c r="S315" s="428"/>
      <c r="T315" s="42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 t="shared" si="29"/>
        <v>0</v>
      </c>
      <c r="AA315" s="68" t="s">
        <v>46</v>
      </c>
      <c r="AB315" s="69" t="s">
        <v>46</v>
      </c>
      <c r="AC315" s="327" t="s">
        <v>461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467</v>
      </c>
      <c r="B316" s="63" t="s">
        <v>468</v>
      </c>
      <c r="C316" s="36">
        <v>4301135375</v>
      </c>
      <c r="D316" s="426">
        <v>4640242181486</v>
      </c>
      <c r="E316" s="426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94</v>
      </c>
      <c r="L316" s="37" t="s">
        <v>86</v>
      </c>
      <c r="M316" s="38" t="s">
        <v>84</v>
      </c>
      <c r="N316" s="38"/>
      <c r="O316" s="37">
        <v>180</v>
      </c>
      <c r="P316" s="55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6" s="428"/>
      <c r="R316" s="428"/>
      <c r="S316" s="428"/>
      <c r="T316" s="42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 t="shared" si="29"/>
        <v>0</v>
      </c>
      <c r="AA316" s="68" t="s">
        <v>46</v>
      </c>
      <c r="AB316" s="69" t="s">
        <v>46</v>
      </c>
      <c r="AC316" s="329" t="s">
        <v>447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37.5" customHeight="1" x14ac:dyDescent="0.25">
      <c r="A317" s="63" t="s">
        <v>469</v>
      </c>
      <c r="B317" s="63" t="s">
        <v>470</v>
      </c>
      <c r="C317" s="36">
        <v>4301135402</v>
      </c>
      <c r="D317" s="426">
        <v>4640242181493</v>
      </c>
      <c r="E317" s="426"/>
      <c r="F317" s="62">
        <v>3.7</v>
      </c>
      <c r="G317" s="37">
        <v>1</v>
      </c>
      <c r="H317" s="62">
        <v>3.7</v>
      </c>
      <c r="I317" s="62">
        <v>3.8919999999999999</v>
      </c>
      <c r="J317" s="37">
        <v>126</v>
      </c>
      <c r="K317" s="37" t="s">
        <v>94</v>
      </c>
      <c r="L317" s="37" t="s">
        <v>86</v>
      </c>
      <c r="M317" s="38" t="s">
        <v>84</v>
      </c>
      <c r="N317" s="38"/>
      <c r="O317" s="37">
        <v>180</v>
      </c>
      <c r="P317" s="555" t="s">
        <v>471</v>
      </c>
      <c r="Q317" s="428"/>
      <c r="R317" s="428"/>
      <c r="S317" s="428"/>
      <c r="T317" s="429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 t="shared" si="29"/>
        <v>0</v>
      </c>
      <c r="AA317" s="68" t="s">
        <v>46</v>
      </c>
      <c r="AB317" s="69" t="s">
        <v>46</v>
      </c>
      <c r="AC317" s="331" t="s">
        <v>447</v>
      </c>
      <c r="AG317" s="81"/>
      <c r="AJ317" s="87" t="s">
        <v>87</v>
      </c>
      <c r="AK317" s="87">
        <v>1</v>
      </c>
      <c r="BB317" s="332" t="s">
        <v>93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37.5" customHeight="1" x14ac:dyDescent="0.25">
      <c r="A318" s="63" t="s">
        <v>472</v>
      </c>
      <c r="B318" s="63" t="s">
        <v>473</v>
      </c>
      <c r="C318" s="36">
        <v>4301135403</v>
      </c>
      <c r="D318" s="426">
        <v>4640242181509</v>
      </c>
      <c r="E318" s="426"/>
      <c r="F318" s="62">
        <v>3.7</v>
      </c>
      <c r="G318" s="37">
        <v>1</v>
      </c>
      <c r="H318" s="62">
        <v>3.7</v>
      </c>
      <c r="I318" s="62">
        <v>3.8919999999999999</v>
      </c>
      <c r="J318" s="37">
        <v>126</v>
      </c>
      <c r="K318" s="37" t="s">
        <v>94</v>
      </c>
      <c r="L318" s="37" t="s">
        <v>86</v>
      </c>
      <c r="M318" s="38" t="s">
        <v>84</v>
      </c>
      <c r="N318" s="38"/>
      <c r="O318" s="37">
        <v>180</v>
      </c>
      <c r="P318" s="55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8" s="428"/>
      <c r="R318" s="428"/>
      <c r="S318" s="428"/>
      <c r="T318" s="429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 t="shared" si="29"/>
        <v>0</v>
      </c>
      <c r="AA318" s="68" t="s">
        <v>46</v>
      </c>
      <c r="AB318" s="69" t="s">
        <v>46</v>
      </c>
      <c r="AC318" s="333" t="s">
        <v>447</v>
      </c>
      <c r="AG318" s="81"/>
      <c r="AJ318" s="87" t="s">
        <v>87</v>
      </c>
      <c r="AK318" s="87">
        <v>1</v>
      </c>
      <c r="BB318" s="334" t="s">
        <v>93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474</v>
      </c>
      <c r="B319" s="63" t="s">
        <v>475</v>
      </c>
      <c r="C319" s="36">
        <v>4301135304</v>
      </c>
      <c r="D319" s="426">
        <v>4640242181240</v>
      </c>
      <c r="E319" s="426"/>
      <c r="F319" s="62">
        <v>0.3</v>
      </c>
      <c r="G319" s="37">
        <v>9</v>
      </c>
      <c r="H319" s="62">
        <v>2.7</v>
      </c>
      <c r="I319" s="62">
        <v>2.88</v>
      </c>
      <c r="J319" s="37">
        <v>126</v>
      </c>
      <c r="K319" s="37" t="s">
        <v>94</v>
      </c>
      <c r="L319" s="37" t="s">
        <v>86</v>
      </c>
      <c r="M319" s="38" t="s">
        <v>84</v>
      </c>
      <c r="N319" s="38"/>
      <c r="O319" s="37">
        <v>180</v>
      </c>
      <c r="P319" s="557" t="s">
        <v>476</v>
      </c>
      <c r="Q319" s="428"/>
      <c r="R319" s="428"/>
      <c r="S319" s="428"/>
      <c r="T319" s="429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 t="shared" si="29"/>
        <v>0</v>
      </c>
      <c r="AA319" s="68" t="s">
        <v>46</v>
      </c>
      <c r="AB319" s="69" t="s">
        <v>46</v>
      </c>
      <c r="AC319" s="335" t="s">
        <v>447</v>
      </c>
      <c r="AG319" s="81"/>
      <c r="AJ319" s="87" t="s">
        <v>87</v>
      </c>
      <c r="AK319" s="87">
        <v>1</v>
      </c>
      <c r="BB319" s="336" t="s">
        <v>93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477</v>
      </c>
      <c r="B320" s="63" t="s">
        <v>478</v>
      </c>
      <c r="C320" s="36">
        <v>4301135610</v>
      </c>
      <c r="D320" s="426">
        <v>4640242181318</v>
      </c>
      <c r="E320" s="426"/>
      <c r="F320" s="62">
        <v>0.3</v>
      </c>
      <c r="G320" s="37">
        <v>9</v>
      </c>
      <c r="H320" s="62">
        <v>2.7</v>
      </c>
      <c r="I320" s="62">
        <v>2.988</v>
      </c>
      <c r="J320" s="37">
        <v>126</v>
      </c>
      <c r="K320" s="37" t="s">
        <v>94</v>
      </c>
      <c r="L320" s="37" t="s">
        <v>86</v>
      </c>
      <c r="M320" s="38" t="s">
        <v>84</v>
      </c>
      <c r="N320" s="38"/>
      <c r="O320" s="37">
        <v>180</v>
      </c>
      <c r="P320" s="558" t="s">
        <v>479</v>
      </c>
      <c r="Q320" s="428"/>
      <c r="R320" s="428"/>
      <c r="S320" s="428"/>
      <c r="T320" s="429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 t="shared" si="29"/>
        <v>0</v>
      </c>
      <c r="AA320" s="68" t="s">
        <v>46</v>
      </c>
      <c r="AB320" s="69" t="s">
        <v>46</v>
      </c>
      <c r="AC320" s="337" t="s">
        <v>451</v>
      </c>
      <c r="AG320" s="81"/>
      <c r="AJ320" s="87" t="s">
        <v>87</v>
      </c>
      <c r="AK320" s="87">
        <v>1</v>
      </c>
      <c r="BB320" s="338" t="s">
        <v>93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480</v>
      </c>
      <c r="B321" s="63" t="s">
        <v>481</v>
      </c>
      <c r="C321" s="36">
        <v>4301135306</v>
      </c>
      <c r="D321" s="426">
        <v>4640242181387</v>
      </c>
      <c r="E321" s="426"/>
      <c r="F321" s="62">
        <v>0.3</v>
      </c>
      <c r="G321" s="37">
        <v>9</v>
      </c>
      <c r="H321" s="62">
        <v>2.7</v>
      </c>
      <c r="I321" s="62">
        <v>2.8450000000000002</v>
      </c>
      <c r="J321" s="37">
        <v>234</v>
      </c>
      <c r="K321" s="37" t="s">
        <v>155</v>
      </c>
      <c r="L321" s="37" t="s">
        <v>86</v>
      </c>
      <c r="M321" s="38" t="s">
        <v>84</v>
      </c>
      <c r="N321" s="38"/>
      <c r="O321" s="37">
        <v>180</v>
      </c>
      <c r="P321" s="559" t="s">
        <v>482</v>
      </c>
      <c r="Q321" s="428"/>
      <c r="R321" s="428"/>
      <c r="S321" s="428"/>
      <c r="T321" s="429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447</v>
      </c>
      <c r="AG321" s="81"/>
      <c r="AJ321" s="87" t="s">
        <v>87</v>
      </c>
      <c r="AK321" s="87">
        <v>1</v>
      </c>
      <c r="BB321" s="340" t="s">
        <v>93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483</v>
      </c>
      <c r="B322" s="63" t="s">
        <v>484</v>
      </c>
      <c r="C322" s="36">
        <v>4301135305</v>
      </c>
      <c r="D322" s="426">
        <v>4640242181394</v>
      </c>
      <c r="E322" s="426"/>
      <c r="F322" s="62">
        <v>0.3</v>
      </c>
      <c r="G322" s="37">
        <v>9</v>
      </c>
      <c r="H322" s="62">
        <v>2.7</v>
      </c>
      <c r="I322" s="62">
        <v>2.8450000000000002</v>
      </c>
      <c r="J322" s="37">
        <v>234</v>
      </c>
      <c r="K322" s="37" t="s">
        <v>155</v>
      </c>
      <c r="L322" s="37" t="s">
        <v>86</v>
      </c>
      <c r="M322" s="38" t="s">
        <v>84</v>
      </c>
      <c r="N322" s="38"/>
      <c r="O322" s="37">
        <v>180</v>
      </c>
      <c r="P322" s="560" t="s">
        <v>485</v>
      </c>
      <c r="Q322" s="428"/>
      <c r="R322" s="428"/>
      <c r="S322" s="428"/>
      <c r="T322" s="429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447</v>
      </c>
      <c r="AG322" s="81"/>
      <c r="AJ322" s="87" t="s">
        <v>87</v>
      </c>
      <c r="AK322" s="87">
        <v>1</v>
      </c>
      <c r="BB322" s="342" t="s">
        <v>93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ht="27" customHeight="1" x14ac:dyDescent="0.25">
      <c r="A323" s="63" t="s">
        <v>486</v>
      </c>
      <c r="B323" s="63" t="s">
        <v>487</v>
      </c>
      <c r="C323" s="36">
        <v>4301135309</v>
      </c>
      <c r="D323" s="426">
        <v>4640242181332</v>
      </c>
      <c r="E323" s="426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155</v>
      </c>
      <c r="L323" s="37" t="s">
        <v>86</v>
      </c>
      <c r="M323" s="38" t="s">
        <v>84</v>
      </c>
      <c r="N323" s="38"/>
      <c r="O323" s="37">
        <v>180</v>
      </c>
      <c r="P323" s="561" t="s">
        <v>488</v>
      </c>
      <c r="Q323" s="428"/>
      <c r="R323" s="428"/>
      <c r="S323" s="428"/>
      <c r="T323" s="429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4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3" t="s">
        <v>447</v>
      </c>
      <c r="AG323" s="81"/>
      <c r="AJ323" s="87" t="s">
        <v>87</v>
      </c>
      <c r="AK323" s="87">
        <v>1</v>
      </c>
      <c r="BB323" s="344" t="s">
        <v>93</v>
      </c>
      <c r="BM323" s="81">
        <f t="shared" si="25"/>
        <v>0</v>
      </c>
      <c r="BN323" s="81">
        <f t="shared" si="26"/>
        <v>0</v>
      </c>
      <c r="BO323" s="81">
        <f t="shared" si="27"/>
        <v>0</v>
      </c>
      <c r="BP323" s="81">
        <f t="shared" si="28"/>
        <v>0</v>
      </c>
    </row>
    <row r="324" spans="1:68" ht="27" customHeight="1" x14ac:dyDescent="0.25">
      <c r="A324" s="63" t="s">
        <v>489</v>
      </c>
      <c r="B324" s="63" t="s">
        <v>490</v>
      </c>
      <c r="C324" s="36">
        <v>4301135308</v>
      </c>
      <c r="D324" s="426">
        <v>4640242181349</v>
      </c>
      <c r="E324" s="426"/>
      <c r="F324" s="62">
        <v>0.3</v>
      </c>
      <c r="G324" s="37">
        <v>9</v>
      </c>
      <c r="H324" s="62">
        <v>2.7</v>
      </c>
      <c r="I324" s="62">
        <v>2.9079999999999999</v>
      </c>
      <c r="J324" s="37">
        <v>234</v>
      </c>
      <c r="K324" s="37" t="s">
        <v>155</v>
      </c>
      <c r="L324" s="37" t="s">
        <v>86</v>
      </c>
      <c r="M324" s="38" t="s">
        <v>84</v>
      </c>
      <c r="N324" s="38"/>
      <c r="O324" s="37">
        <v>180</v>
      </c>
      <c r="P324" s="562" t="s">
        <v>491</v>
      </c>
      <c r="Q324" s="428"/>
      <c r="R324" s="428"/>
      <c r="S324" s="428"/>
      <c r="T324" s="429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4"/>
        <v>0</v>
      </c>
      <c r="Z324" s="41">
        <f>IFERROR(IF(X324="","",X324*0.00502),"")</f>
        <v>0</v>
      </c>
      <c r="AA324" s="68" t="s">
        <v>46</v>
      </c>
      <c r="AB324" s="69" t="s">
        <v>46</v>
      </c>
      <c r="AC324" s="345" t="s">
        <v>447</v>
      </c>
      <c r="AG324" s="81"/>
      <c r="AJ324" s="87" t="s">
        <v>87</v>
      </c>
      <c r="AK324" s="87">
        <v>1</v>
      </c>
      <c r="BB324" s="346" t="s">
        <v>93</v>
      </c>
      <c r="BM324" s="81">
        <f t="shared" si="25"/>
        <v>0</v>
      </c>
      <c r="BN324" s="81">
        <f t="shared" si="26"/>
        <v>0</v>
      </c>
      <c r="BO324" s="81">
        <f t="shared" si="27"/>
        <v>0</v>
      </c>
      <c r="BP324" s="81">
        <f t="shared" si="28"/>
        <v>0</v>
      </c>
    </row>
    <row r="325" spans="1:68" ht="27" customHeight="1" x14ac:dyDescent="0.25">
      <c r="A325" s="63" t="s">
        <v>492</v>
      </c>
      <c r="B325" s="63" t="s">
        <v>493</v>
      </c>
      <c r="C325" s="36">
        <v>4301135307</v>
      </c>
      <c r="D325" s="426">
        <v>4640242181370</v>
      </c>
      <c r="E325" s="426"/>
      <c r="F325" s="62">
        <v>0.3</v>
      </c>
      <c r="G325" s="37">
        <v>9</v>
      </c>
      <c r="H325" s="62">
        <v>2.7</v>
      </c>
      <c r="I325" s="62">
        <v>2.9079999999999999</v>
      </c>
      <c r="J325" s="37">
        <v>234</v>
      </c>
      <c r="K325" s="37" t="s">
        <v>155</v>
      </c>
      <c r="L325" s="37" t="s">
        <v>86</v>
      </c>
      <c r="M325" s="38" t="s">
        <v>84</v>
      </c>
      <c r="N325" s="38"/>
      <c r="O325" s="37">
        <v>180</v>
      </c>
      <c r="P325" s="563" t="s">
        <v>494</v>
      </c>
      <c r="Q325" s="428"/>
      <c r="R325" s="428"/>
      <c r="S325" s="428"/>
      <c r="T325" s="429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4"/>
        <v>0</v>
      </c>
      <c r="Z325" s="41">
        <f>IFERROR(IF(X325="","",X325*0.00502),"")</f>
        <v>0</v>
      </c>
      <c r="AA325" s="68" t="s">
        <v>46</v>
      </c>
      <c r="AB325" s="69" t="s">
        <v>46</v>
      </c>
      <c r="AC325" s="347" t="s">
        <v>495</v>
      </c>
      <c r="AG325" s="81"/>
      <c r="AJ325" s="87" t="s">
        <v>87</v>
      </c>
      <c r="AK325" s="87">
        <v>1</v>
      </c>
      <c r="BB325" s="348" t="s">
        <v>93</v>
      </c>
      <c r="BM325" s="81">
        <f t="shared" si="25"/>
        <v>0</v>
      </c>
      <c r="BN325" s="81">
        <f t="shared" si="26"/>
        <v>0</v>
      </c>
      <c r="BO325" s="81">
        <f t="shared" si="27"/>
        <v>0</v>
      </c>
      <c r="BP325" s="81">
        <f t="shared" si="28"/>
        <v>0</v>
      </c>
    </row>
    <row r="326" spans="1:68" ht="27" customHeight="1" x14ac:dyDescent="0.25">
      <c r="A326" s="63" t="s">
        <v>496</v>
      </c>
      <c r="B326" s="63" t="s">
        <v>497</v>
      </c>
      <c r="C326" s="36">
        <v>4301135198</v>
      </c>
      <c r="D326" s="426">
        <v>4640242180663</v>
      </c>
      <c r="E326" s="426"/>
      <c r="F326" s="62">
        <v>0.9</v>
      </c>
      <c r="G326" s="37">
        <v>4</v>
      </c>
      <c r="H326" s="62">
        <v>3.6</v>
      </c>
      <c r="I326" s="62">
        <v>3.83</v>
      </c>
      <c r="J326" s="37">
        <v>84</v>
      </c>
      <c r="K326" s="37" t="s">
        <v>85</v>
      </c>
      <c r="L326" s="37" t="s">
        <v>86</v>
      </c>
      <c r="M326" s="38" t="s">
        <v>84</v>
      </c>
      <c r="N326" s="38"/>
      <c r="O326" s="37">
        <v>180</v>
      </c>
      <c r="P326" s="564" t="s">
        <v>498</v>
      </c>
      <c r="Q326" s="428"/>
      <c r="R326" s="428"/>
      <c r="S326" s="428"/>
      <c r="T326" s="429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4"/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9" t="s">
        <v>499</v>
      </c>
      <c r="AG326" s="81"/>
      <c r="AJ326" s="87" t="s">
        <v>87</v>
      </c>
      <c r="AK326" s="87">
        <v>1</v>
      </c>
      <c r="BB326" s="350" t="s">
        <v>93</v>
      </c>
      <c r="BM326" s="81">
        <f t="shared" si="25"/>
        <v>0</v>
      </c>
      <c r="BN326" s="81">
        <f t="shared" si="26"/>
        <v>0</v>
      </c>
      <c r="BO326" s="81">
        <f t="shared" si="27"/>
        <v>0</v>
      </c>
      <c r="BP326" s="81">
        <f t="shared" si="28"/>
        <v>0</v>
      </c>
    </row>
    <row r="327" spans="1:68" ht="27" customHeight="1" x14ac:dyDescent="0.25">
      <c r="A327" s="63" t="s">
        <v>500</v>
      </c>
      <c r="B327" s="63" t="s">
        <v>501</v>
      </c>
      <c r="C327" s="36">
        <v>4301135723</v>
      </c>
      <c r="D327" s="426">
        <v>4640242181783</v>
      </c>
      <c r="E327" s="426"/>
      <c r="F327" s="62">
        <v>0.3</v>
      </c>
      <c r="G327" s="37">
        <v>9</v>
      </c>
      <c r="H327" s="62">
        <v>2.7</v>
      </c>
      <c r="I327" s="62">
        <v>2.988</v>
      </c>
      <c r="J327" s="37">
        <v>126</v>
      </c>
      <c r="K327" s="37" t="s">
        <v>94</v>
      </c>
      <c r="L327" s="37" t="s">
        <v>86</v>
      </c>
      <c r="M327" s="38" t="s">
        <v>84</v>
      </c>
      <c r="N327" s="38"/>
      <c r="O327" s="37">
        <v>180</v>
      </c>
      <c r="P327" s="565" t="s">
        <v>502</v>
      </c>
      <c r="Q327" s="428"/>
      <c r="R327" s="428"/>
      <c r="S327" s="428"/>
      <c r="T327" s="429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24"/>
        <v>0</v>
      </c>
      <c r="Z327" s="41">
        <f>IFERROR(IF(X327="","",X327*0.00936),"")</f>
        <v>0</v>
      </c>
      <c r="AA327" s="68" t="s">
        <v>46</v>
      </c>
      <c r="AB327" s="69" t="s">
        <v>46</v>
      </c>
      <c r="AC327" s="351" t="s">
        <v>503</v>
      </c>
      <c r="AG327" s="81"/>
      <c r="AJ327" s="87" t="s">
        <v>87</v>
      </c>
      <c r="AK327" s="87">
        <v>1</v>
      </c>
      <c r="BB327" s="352" t="s">
        <v>93</v>
      </c>
      <c r="BM327" s="81">
        <f t="shared" si="25"/>
        <v>0</v>
      </c>
      <c r="BN327" s="81">
        <f t="shared" si="26"/>
        <v>0</v>
      </c>
      <c r="BO327" s="81">
        <f t="shared" si="27"/>
        <v>0</v>
      </c>
      <c r="BP327" s="81">
        <f t="shared" si="28"/>
        <v>0</v>
      </c>
    </row>
    <row r="328" spans="1:68" x14ac:dyDescent="0.2">
      <c r="A328" s="433"/>
      <c r="B328" s="433"/>
      <c r="C328" s="433"/>
      <c r="D328" s="433"/>
      <c r="E328" s="433"/>
      <c r="F328" s="433"/>
      <c r="G328" s="433"/>
      <c r="H328" s="433"/>
      <c r="I328" s="433"/>
      <c r="J328" s="433"/>
      <c r="K328" s="433"/>
      <c r="L328" s="433"/>
      <c r="M328" s="433"/>
      <c r="N328" s="433"/>
      <c r="O328" s="434"/>
      <c r="P328" s="430" t="s">
        <v>40</v>
      </c>
      <c r="Q328" s="431"/>
      <c r="R328" s="431"/>
      <c r="S328" s="431"/>
      <c r="T328" s="431"/>
      <c r="U328" s="431"/>
      <c r="V328" s="432"/>
      <c r="W328" s="42" t="s">
        <v>39</v>
      </c>
      <c r="X328" s="43">
        <f>IFERROR(SUM(X309:X327),"0")</f>
        <v>0</v>
      </c>
      <c r="Y328" s="43">
        <f>IFERROR(SUM(Y309:Y327),"0")</f>
        <v>0</v>
      </c>
      <c r="Z328" s="43">
        <f>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433"/>
      <c r="B329" s="433"/>
      <c r="C329" s="433"/>
      <c r="D329" s="433"/>
      <c r="E329" s="433"/>
      <c r="F329" s="433"/>
      <c r="G329" s="433"/>
      <c r="H329" s="433"/>
      <c r="I329" s="433"/>
      <c r="J329" s="433"/>
      <c r="K329" s="433"/>
      <c r="L329" s="433"/>
      <c r="M329" s="433"/>
      <c r="N329" s="433"/>
      <c r="O329" s="434"/>
      <c r="P329" s="430" t="s">
        <v>40</v>
      </c>
      <c r="Q329" s="431"/>
      <c r="R329" s="431"/>
      <c r="S329" s="431"/>
      <c r="T329" s="431"/>
      <c r="U329" s="431"/>
      <c r="V329" s="432"/>
      <c r="W329" s="42" t="s">
        <v>0</v>
      </c>
      <c r="X329" s="43">
        <f>IFERROR(SUMPRODUCT(X309:X327*H309:H327),"0")</f>
        <v>0</v>
      </c>
      <c r="Y329" s="43">
        <f>IFERROR(SUMPRODUCT(Y309:Y327*H309:H327),"0")</f>
        <v>0</v>
      </c>
      <c r="Z329" s="42"/>
      <c r="AA329" s="67"/>
      <c r="AB329" s="67"/>
      <c r="AC329" s="67"/>
    </row>
    <row r="330" spans="1:68" ht="16.5" customHeight="1" x14ac:dyDescent="0.25">
      <c r="A330" s="424" t="s">
        <v>504</v>
      </c>
      <c r="B330" s="424"/>
      <c r="C330" s="424"/>
      <c r="D330" s="424"/>
      <c r="E330" s="424"/>
      <c r="F330" s="424"/>
      <c r="G330" s="424"/>
      <c r="H330" s="424"/>
      <c r="I330" s="424"/>
      <c r="J330" s="424"/>
      <c r="K330" s="424"/>
      <c r="L330" s="424"/>
      <c r="M330" s="424"/>
      <c r="N330" s="424"/>
      <c r="O330" s="424"/>
      <c r="P330" s="424"/>
      <c r="Q330" s="424"/>
      <c r="R330" s="424"/>
      <c r="S330" s="424"/>
      <c r="T330" s="424"/>
      <c r="U330" s="424"/>
      <c r="V330" s="424"/>
      <c r="W330" s="424"/>
      <c r="X330" s="424"/>
      <c r="Y330" s="424"/>
      <c r="Z330" s="424"/>
      <c r="AA330" s="65"/>
      <c r="AB330" s="65"/>
      <c r="AC330" s="82"/>
    </row>
    <row r="331" spans="1:68" ht="14.25" customHeight="1" x14ac:dyDescent="0.25">
      <c r="A331" s="425" t="s">
        <v>143</v>
      </c>
      <c r="B331" s="425"/>
      <c r="C331" s="425"/>
      <c r="D331" s="425"/>
      <c r="E331" s="425"/>
      <c r="F331" s="425"/>
      <c r="G331" s="425"/>
      <c r="H331" s="425"/>
      <c r="I331" s="425"/>
      <c r="J331" s="425"/>
      <c r="K331" s="425"/>
      <c r="L331" s="425"/>
      <c r="M331" s="425"/>
      <c r="N331" s="425"/>
      <c r="O331" s="425"/>
      <c r="P331" s="425"/>
      <c r="Q331" s="425"/>
      <c r="R331" s="425"/>
      <c r="S331" s="425"/>
      <c r="T331" s="425"/>
      <c r="U331" s="425"/>
      <c r="V331" s="425"/>
      <c r="W331" s="425"/>
      <c r="X331" s="425"/>
      <c r="Y331" s="425"/>
      <c r="Z331" s="425"/>
      <c r="AA331" s="66"/>
      <c r="AB331" s="66"/>
      <c r="AC331" s="83"/>
    </row>
    <row r="332" spans="1:68" ht="27" customHeight="1" x14ac:dyDescent="0.25">
      <c r="A332" s="63" t="s">
        <v>505</v>
      </c>
      <c r="B332" s="63" t="s">
        <v>506</v>
      </c>
      <c r="C332" s="36">
        <v>4301135268</v>
      </c>
      <c r="D332" s="426">
        <v>4640242181134</v>
      </c>
      <c r="E332" s="426"/>
      <c r="F332" s="62">
        <v>0.8</v>
      </c>
      <c r="G332" s="37">
        <v>5</v>
      </c>
      <c r="H332" s="62">
        <v>4</v>
      </c>
      <c r="I332" s="62">
        <v>4.2830000000000004</v>
      </c>
      <c r="J332" s="37">
        <v>84</v>
      </c>
      <c r="K332" s="37" t="s">
        <v>85</v>
      </c>
      <c r="L332" s="37" t="s">
        <v>86</v>
      </c>
      <c r="M332" s="38" t="s">
        <v>84</v>
      </c>
      <c r="N332" s="38"/>
      <c r="O332" s="37">
        <v>180</v>
      </c>
      <c r="P332" s="566" t="s">
        <v>507</v>
      </c>
      <c r="Q332" s="428"/>
      <c r="R332" s="428"/>
      <c r="S332" s="428"/>
      <c r="T332" s="429"/>
      <c r="U332" s="39" t="s">
        <v>46</v>
      </c>
      <c r="V332" s="39" t="s">
        <v>46</v>
      </c>
      <c r="W332" s="40" t="s">
        <v>39</v>
      </c>
      <c r="X332" s="58">
        <v>0</v>
      </c>
      <c r="Y332" s="55">
        <f>IFERROR(IF(X332="","",X332),"")</f>
        <v>0</v>
      </c>
      <c r="Z332" s="41">
        <f>IFERROR(IF(X332="","",X332*0.0155),"")</f>
        <v>0</v>
      </c>
      <c r="AA332" s="68" t="s">
        <v>46</v>
      </c>
      <c r="AB332" s="69" t="s">
        <v>46</v>
      </c>
      <c r="AC332" s="353" t="s">
        <v>508</v>
      </c>
      <c r="AG332" s="81"/>
      <c r="AJ332" s="87" t="s">
        <v>87</v>
      </c>
      <c r="AK332" s="87">
        <v>1</v>
      </c>
      <c r="BB332" s="354" t="s">
        <v>93</v>
      </c>
      <c r="BM332" s="81">
        <f>IFERROR(X332*I332,"0")</f>
        <v>0</v>
      </c>
      <c r="BN332" s="81">
        <f>IFERROR(Y332*I332,"0")</f>
        <v>0</v>
      </c>
      <c r="BO332" s="81">
        <f>IFERROR(X332/J332,"0")</f>
        <v>0</v>
      </c>
      <c r="BP332" s="81">
        <f>IFERROR(Y332/J332,"0")</f>
        <v>0</v>
      </c>
    </row>
    <row r="333" spans="1:68" x14ac:dyDescent="0.2">
      <c r="A333" s="433"/>
      <c r="B333" s="433"/>
      <c r="C333" s="433"/>
      <c r="D333" s="433"/>
      <c r="E333" s="433"/>
      <c r="F333" s="433"/>
      <c r="G333" s="433"/>
      <c r="H333" s="433"/>
      <c r="I333" s="433"/>
      <c r="J333" s="433"/>
      <c r="K333" s="433"/>
      <c r="L333" s="433"/>
      <c r="M333" s="433"/>
      <c r="N333" s="433"/>
      <c r="O333" s="434"/>
      <c r="P333" s="430" t="s">
        <v>40</v>
      </c>
      <c r="Q333" s="431"/>
      <c r="R333" s="431"/>
      <c r="S333" s="431"/>
      <c r="T333" s="431"/>
      <c r="U333" s="431"/>
      <c r="V333" s="432"/>
      <c r="W333" s="42" t="s">
        <v>39</v>
      </c>
      <c r="X333" s="43">
        <f>IFERROR(SUM(X332:X332),"0")</f>
        <v>0</v>
      </c>
      <c r="Y333" s="43">
        <f>IFERROR(SUM(Y332:Y332),"0")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433"/>
      <c r="B334" s="433"/>
      <c r="C334" s="433"/>
      <c r="D334" s="433"/>
      <c r="E334" s="433"/>
      <c r="F334" s="433"/>
      <c r="G334" s="433"/>
      <c r="H334" s="433"/>
      <c r="I334" s="433"/>
      <c r="J334" s="433"/>
      <c r="K334" s="433"/>
      <c r="L334" s="433"/>
      <c r="M334" s="433"/>
      <c r="N334" s="433"/>
      <c r="O334" s="434"/>
      <c r="P334" s="430" t="s">
        <v>40</v>
      </c>
      <c r="Q334" s="431"/>
      <c r="R334" s="431"/>
      <c r="S334" s="431"/>
      <c r="T334" s="431"/>
      <c r="U334" s="431"/>
      <c r="V334" s="432"/>
      <c r="W334" s="42" t="s">
        <v>0</v>
      </c>
      <c r="X334" s="43">
        <f>IFERROR(SUMPRODUCT(X332:X332*H332:H332),"0")</f>
        <v>0</v>
      </c>
      <c r="Y334" s="43">
        <f>IFERROR(SUMPRODUCT(Y332:Y332*H332:H332),"0")</f>
        <v>0</v>
      </c>
      <c r="Z334" s="42"/>
      <c r="AA334" s="67"/>
      <c r="AB334" s="67"/>
      <c r="AC334" s="67"/>
    </row>
    <row r="335" spans="1:68" ht="15" customHeight="1" x14ac:dyDescent="0.2">
      <c r="A335" s="433"/>
      <c r="B335" s="433"/>
      <c r="C335" s="433"/>
      <c r="D335" s="433"/>
      <c r="E335" s="433"/>
      <c r="F335" s="433"/>
      <c r="G335" s="433"/>
      <c r="H335" s="433"/>
      <c r="I335" s="433"/>
      <c r="J335" s="433"/>
      <c r="K335" s="433"/>
      <c r="L335" s="433"/>
      <c r="M335" s="433"/>
      <c r="N335" s="433"/>
      <c r="O335" s="570"/>
      <c r="P335" s="567" t="s">
        <v>33</v>
      </c>
      <c r="Q335" s="568"/>
      <c r="R335" s="568"/>
      <c r="S335" s="568"/>
      <c r="T335" s="568"/>
      <c r="U335" s="568"/>
      <c r="V335" s="569"/>
      <c r="W335" s="42" t="s">
        <v>0</v>
      </c>
      <c r="X335" s="43">
        <f>IFERROR(X24+X31+X38+X49+X54+X59+X63+X68+X74+X80+X86+X92+X108+X114+X124+X128+X134+X141+X149+X154+X159+X164+X169+X176+X184+X189+X197+X201+X207+X214+X221+X231+X239+X244+X249+X255+X261+X267+X274+X280+X284+X292+X296+X301+X307+X329+X334,"0")</f>
        <v>0</v>
      </c>
      <c r="Y335" s="43">
        <f>IFERROR(Y24+Y31+Y38+Y49+Y54+Y59+Y63+Y68+Y74+Y80+Y86+Y92+Y108+Y114+Y124+Y128+Y134+Y141+Y149+Y154+Y159+Y164+Y169+Y176+Y184+Y189+Y197+Y201+Y207+Y214+Y221+Y231+Y239+Y244+Y249+Y255+Y261+Y267+Y274+Y280+Y284+Y292+Y296+Y301+Y307+Y329+Y334,"0")</f>
        <v>0</v>
      </c>
      <c r="Z335" s="42"/>
      <c r="AA335" s="67"/>
      <c r="AB335" s="67"/>
      <c r="AC335" s="67"/>
    </row>
    <row r="336" spans="1:68" x14ac:dyDescent="0.2">
      <c r="A336" s="433"/>
      <c r="B336" s="433"/>
      <c r="C336" s="433"/>
      <c r="D336" s="433"/>
      <c r="E336" s="433"/>
      <c r="F336" s="433"/>
      <c r="G336" s="433"/>
      <c r="H336" s="433"/>
      <c r="I336" s="433"/>
      <c r="J336" s="433"/>
      <c r="K336" s="433"/>
      <c r="L336" s="433"/>
      <c r="M336" s="433"/>
      <c r="N336" s="433"/>
      <c r="O336" s="570"/>
      <c r="P336" s="567" t="s">
        <v>34</v>
      </c>
      <c r="Q336" s="568"/>
      <c r="R336" s="568"/>
      <c r="S336" s="568"/>
      <c r="T336" s="568"/>
      <c r="U336" s="568"/>
      <c r="V336" s="569"/>
      <c r="W336" s="42" t="s">
        <v>0</v>
      </c>
      <c r="X336" s="43">
        <f>IFERROR(SUM(BM22:BM332),"0")</f>
        <v>0</v>
      </c>
      <c r="Y336" s="43">
        <f>IFERROR(SUM(BN22:BN332),"0")</f>
        <v>0</v>
      </c>
      <c r="Z336" s="42"/>
      <c r="AA336" s="67"/>
      <c r="AB336" s="67"/>
      <c r="AC336" s="67"/>
    </row>
    <row r="337" spans="1:35" x14ac:dyDescent="0.2">
      <c r="A337" s="433"/>
      <c r="B337" s="433"/>
      <c r="C337" s="433"/>
      <c r="D337" s="433"/>
      <c r="E337" s="433"/>
      <c r="F337" s="433"/>
      <c r="G337" s="433"/>
      <c r="H337" s="433"/>
      <c r="I337" s="433"/>
      <c r="J337" s="433"/>
      <c r="K337" s="433"/>
      <c r="L337" s="433"/>
      <c r="M337" s="433"/>
      <c r="N337" s="433"/>
      <c r="O337" s="570"/>
      <c r="P337" s="567" t="s">
        <v>35</v>
      </c>
      <c r="Q337" s="568"/>
      <c r="R337" s="568"/>
      <c r="S337" s="568"/>
      <c r="T337" s="568"/>
      <c r="U337" s="568"/>
      <c r="V337" s="569"/>
      <c r="W337" s="42" t="s">
        <v>20</v>
      </c>
      <c r="X337" s="44">
        <f>ROUNDUP(SUM(BO22:BO332),0)</f>
        <v>0</v>
      </c>
      <c r="Y337" s="44">
        <f>ROUNDUP(SUM(BP22:BP332),0)</f>
        <v>0</v>
      </c>
      <c r="Z337" s="42"/>
      <c r="AA337" s="67"/>
      <c r="AB337" s="67"/>
      <c r="AC337" s="67"/>
    </row>
    <row r="338" spans="1:35" x14ac:dyDescent="0.2">
      <c r="A338" s="433"/>
      <c r="B338" s="433"/>
      <c r="C338" s="433"/>
      <c r="D338" s="433"/>
      <c r="E338" s="433"/>
      <c r="F338" s="433"/>
      <c r="G338" s="433"/>
      <c r="H338" s="433"/>
      <c r="I338" s="433"/>
      <c r="J338" s="433"/>
      <c r="K338" s="433"/>
      <c r="L338" s="433"/>
      <c r="M338" s="433"/>
      <c r="N338" s="433"/>
      <c r="O338" s="570"/>
      <c r="P338" s="567" t="s">
        <v>36</v>
      </c>
      <c r="Q338" s="568"/>
      <c r="R338" s="568"/>
      <c r="S338" s="568"/>
      <c r="T338" s="568"/>
      <c r="U338" s="568"/>
      <c r="V338" s="569"/>
      <c r="W338" s="42" t="s">
        <v>0</v>
      </c>
      <c r="X338" s="43">
        <f>GrossWeightTotal+PalletQtyTotal*25</f>
        <v>0</v>
      </c>
      <c r="Y338" s="43">
        <f>GrossWeightTotalR+PalletQtyTotalR*25</f>
        <v>0</v>
      </c>
      <c r="Z338" s="42"/>
      <c r="AA338" s="67"/>
      <c r="AB338" s="67"/>
      <c r="AC338" s="67"/>
    </row>
    <row r="339" spans="1:35" x14ac:dyDescent="0.2">
      <c r="A339" s="433"/>
      <c r="B339" s="433"/>
      <c r="C339" s="433"/>
      <c r="D339" s="433"/>
      <c r="E339" s="433"/>
      <c r="F339" s="433"/>
      <c r="G339" s="433"/>
      <c r="H339" s="433"/>
      <c r="I339" s="433"/>
      <c r="J339" s="433"/>
      <c r="K339" s="433"/>
      <c r="L339" s="433"/>
      <c r="M339" s="433"/>
      <c r="N339" s="433"/>
      <c r="O339" s="570"/>
      <c r="P339" s="567" t="s">
        <v>37</v>
      </c>
      <c r="Q339" s="568"/>
      <c r="R339" s="568"/>
      <c r="S339" s="568"/>
      <c r="T339" s="568"/>
      <c r="U339" s="568"/>
      <c r="V339" s="569"/>
      <c r="W339" s="42" t="s">
        <v>20</v>
      </c>
      <c r="X339" s="43">
        <f>IFERROR(X23+X30+X37+X48+X53+X58+X62+X67+X73+X79+X85+X91+X107+X113+X123+X127+X133+X140+X148+X153+X158+X163+X168+X175+X183+X188+X196+X200+X206+X213+X220+X230+X238+X243+X248+X254+X260+X266+X273+X279+X283+X291+X295+X300+X306+X328+X333,"0")</f>
        <v>0</v>
      </c>
      <c r="Y339" s="43">
        <f>IFERROR(Y23+Y30+Y37+Y48+Y53+Y58+Y62+Y67+Y73+Y79+Y85+Y91+Y107+Y113+Y123+Y127+Y133+Y140+Y148+Y153+Y158+Y163+Y168+Y175+Y183+Y188+Y196+Y200+Y206+Y213+Y220+Y230+Y238+Y243+Y248+Y254+Y260+Y266+Y273+Y279+Y283+Y291+Y295+Y300+Y306+Y328+Y333,"0")</f>
        <v>0</v>
      </c>
      <c r="Z339" s="42"/>
      <c r="AA339" s="67"/>
      <c r="AB339" s="67"/>
      <c r="AC339" s="67"/>
    </row>
    <row r="340" spans="1:35" ht="14.25" x14ac:dyDescent="0.2">
      <c r="A340" s="433"/>
      <c r="B340" s="433"/>
      <c r="C340" s="433"/>
      <c r="D340" s="433"/>
      <c r="E340" s="433"/>
      <c r="F340" s="433"/>
      <c r="G340" s="433"/>
      <c r="H340" s="433"/>
      <c r="I340" s="433"/>
      <c r="J340" s="433"/>
      <c r="K340" s="433"/>
      <c r="L340" s="433"/>
      <c r="M340" s="433"/>
      <c r="N340" s="433"/>
      <c r="O340" s="570"/>
      <c r="P340" s="567" t="s">
        <v>38</v>
      </c>
      <c r="Q340" s="568"/>
      <c r="R340" s="568"/>
      <c r="S340" s="568"/>
      <c r="T340" s="568"/>
      <c r="U340" s="568"/>
      <c r="V340" s="569"/>
      <c r="W340" s="45" t="s">
        <v>52</v>
      </c>
      <c r="X340" s="42"/>
      <c r="Y340" s="42"/>
      <c r="Z340" s="42">
        <f>IFERROR(Z23+Z30+Z37+Z48+Z53+Z58+Z62+Z67+Z73+Z79+Z85+Z91+Z107+Z113+Z123+Z127+Z133+Z140+Z148+Z153+Z158+Z163+Z168+Z175+Z183+Z188+Z196+Z200+Z206+Z213+Z220+Z230+Z238+Z243+Z248+Z254+Z260+Z266+Z273+Z279+Z283+Z291+Z295+Z300+Z306+Z328+Z333,"0")</f>
        <v>0</v>
      </c>
      <c r="AA340" s="67"/>
      <c r="AB340" s="67"/>
      <c r="AC340" s="67"/>
    </row>
    <row r="341" spans="1:35" ht="13.5" thickBot="1" x14ac:dyDescent="0.25"/>
    <row r="342" spans="1:35" ht="27" thickTop="1" thickBot="1" x14ac:dyDescent="0.25">
      <c r="A342" s="46" t="s">
        <v>9</v>
      </c>
      <c r="B342" s="88" t="s">
        <v>79</v>
      </c>
      <c r="C342" s="571" t="s">
        <v>45</v>
      </c>
      <c r="D342" s="571" t="s">
        <v>45</v>
      </c>
      <c r="E342" s="571" t="s">
        <v>45</v>
      </c>
      <c r="F342" s="571" t="s">
        <v>45</v>
      </c>
      <c r="G342" s="571" t="s">
        <v>45</v>
      </c>
      <c r="H342" s="571" t="s">
        <v>45</v>
      </c>
      <c r="I342" s="571" t="s">
        <v>45</v>
      </c>
      <c r="J342" s="571" t="s">
        <v>45</v>
      </c>
      <c r="K342" s="571" t="s">
        <v>45</v>
      </c>
      <c r="L342" s="571" t="s">
        <v>45</v>
      </c>
      <c r="M342" s="571" t="s">
        <v>45</v>
      </c>
      <c r="N342" s="572"/>
      <c r="O342" s="571" t="s">
        <v>45</v>
      </c>
      <c r="P342" s="571" t="s">
        <v>45</v>
      </c>
      <c r="Q342" s="571" t="s">
        <v>45</v>
      </c>
      <c r="R342" s="571" t="s">
        <v>45</v>
      </c>
      <c r="S342" s="571" t="s">
        <v>45</v>
      </c>
      <c r="T342" s="571" t="s">
        <v>45</v>
      </c>
      <c r="U342" s="571" t="s">
        <v>272</v>
      </c>
      <c r="V342" s="571" t="s">
        <v>272</v>
      </c>
      <c r="W342" s="88" t="s">
        <v>302</v>
      </c>
      <c r="X342" s="571" t="s">
        <v>321</v>
      </c>
      <c r="Y342" s="571" t="s">
        <v>321</v>
      </c>
      <c r="Z342" s="571" t="s">
        <v>321</v>
      </c>
      <c r="AA342" s="571" t="s">
        <v>321</v>
      </c>
      <c r="AB342" s="571" t="s">
        <v>321</v>
      </c>
      <c r="AC342" s="571" t="s">
        <v>321</v>
      </c>
      <c r="AD342" s="571" t="s">
        <v>321</v>
      </c>
      <c r="AE342" s="88" t="s">
        <v>396</v>
      </c>
      <c r="AF342" s="88" t="s">
        <v>401</v>
      </c>
      <c r="AG342" s="88" t="s">
        <v>408</v>
      </c>
      <c r="AH342" s="571" t="s">
        <v>273</v>
      </c>
      <c r="AI342" s="571" t="s">
        <v>273</v>
      </c>
    </row>
    <row r="343" spans="1:35" ht="14.25" customHeight="1" thickTop="1" x14ac:dyDescent="0.2">
      <c r="A343" s="573" t="s">
        <v>10</v>
      </c>
      <c r="B343" s="571" t="s">
        <v>79</v>
      </c>
      <c r="C343" s="571" t="s">
        <v>88</v>
      </c>
      <c r="D343" s="571" t="s">
        <v>97</v>
      </c>
      <c r="E343" s="571" t="s">
        <v>107</v>
      </c>
      <c r="F343" s="571" t="s">
        <v>124</v>
      </c>
      <c r="G343" s="571" t="s">
        <v>151</v>
      </c>
      <c r="H343" s="571" t="s">
        <v>158</v>
      </c>
      <c r="I343" s="571" t="s">
        <v>164</v>
      </c>
      <c r="J343" s="571" t="s">
        <v>172</v>
      </c>
      <c r="K343" s="571" t="s">
        <v>204</v>
      </c>
      <c r="L343" s="571" t="s">
        <v>210</v>
      </c>
      <c r="M343" s="571" t="s">
        <v>227</v>
      </c>
      <c r="N343" s="1"/>
      <c r="O343" s="571" t="s">
        <v>233</v>
      </c>
      <c r="P343" s="571" t="s">
        <v>243</v>
      </c>
      <c r="Q343" s="571" t="s">
        <v>255</v>
      </c>
      <c r="R343" s="571" t="s">
        <v>259</v>
      </c>
      <c r="S343" s="571" t="s">
        <v>262</v>
      </c>
      <c r="T343" s="571" t="s">
        <v>268</v>
      </c>
      <c r="U343" s="571" t="s">
        <v>273</v>
      </c>
      <c r="V343" s="571" t="s">
        <v>281</v>
      </c>
      <c r="W343" s="571" t="s">
        <v>303</v>
      </c>
      <c r="X343" s="571" t="s">
        <v>322</v>
      </c>
      <c r="Y343" s="571" t="s">
        <v>338</v>
      </c>
      <c r="Z343" s="571" t="s">
        <v>348</v>
      </c>
      <c r="AA343" s="571" t="s">
        <v>363</v>
      </c>
      <c r="AB343" s="571" t="s">
        <v>374</v>
      </c>
      <c r="AC343" s="571" t="s">
        <v>379</v>
      </c>
      <c r="AD343" s="571" t="s">
        <v>390</v>
      </c>
      <c r="AE343" s="571" t="s">
        <v>397</v>
      </c>
      <c r="AF343" s="571" t="s">
        <v>402</v>
      </c>
      <c r="AG343" s="571" t="s">
        <v>409</v>
      </c>
      <c r="AH343" s="571" t="s">
        <v>273</v>
      </c>
      <c r="AI343" s="571" t="s">
        <v>504</v>
      </c>
    </row>
    <row r="344" spans="1:35" ht="13.5" thickBot="1" x14ac:dyDescent="0.25">
      <c r="A344" s="574"/>
      <c r="B344" s="571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1"/>
      <c r="O344" s="571"/>
      <c r="P344" s="571"/>
      <c r="Q344" s="571"/>
      <c r="R344" s="571"/>
      <c r="S344" s="571"/>
      <c r="T344" s="571"/>
      <c r="U344" s="571"/>
      <c r="V344" s="571"/>
      <c r="W344" s="571"/>
      <c r="X344" s="571"/>
      <c r="Y344" s="571"/>
      <c r="Z344" s="571"/>
      <c r="AA344" s="571"/>
      <c r="AB344" s="571"/>
      <c r="AC344" s="571"/>
      <c r="AD344" s="571"/>
      <c r="AE344" s="571"/>
      <c r="AF344" s="571"/>
      <c r="AG344" s="571"/>
      <c r="AH344" s="571"/>
      <c r="AI344" s="571"/>
    </row>
    <row r="345" spans="1:35" ht="18" thickTop="1" thickBot="1" x14ac:dyDescent="0.25">
      <c r="A345" s="46" t="s">
        <v>13</v>
      </c>
      <c r="B345" s="52">
        <f>IFERROR(X22*H22,"0")</f>
        <v>0</v>
      </c>
      <c r="C345" s="52">
        <f>IFERROR(X28*H28,"0")+IFERROR(X29*H29,"0")</f>
        <v>0</v>
      </c>
      <c r="D345" s="52">
        <f>IFERROR(X34*H34,"0")+IFERROR(X35*H35,"0")+IFERROR(X36*H36,"0")</f>
        <v>0</v>
      </c>
      <c r="E345" s="52">
        <f>IFERROR(X41*H41,"0")+IFERROR(X42*H42,"0")+IFERROR(X43*H43,"0")+IFERROR(X44*H44,"0")+IFERROR(X45*H45,"0")+IFERROR(X46*H46,"0")+IFERROR(X47*H47,"0")</f>
        <v>0</v>
      </c>
      <c r="F345" s="52">
        <f>IFERROR(X52*H52,"0")+IFERROR(X56*H56,"0")+IFERROR(X57*H57,"0")+IFERROR(X61*H61,"0")+IFERROR(X65*H65,"0")+IFERROR(X66*H66,"0")+IFERROR(X70*H70,"0")+IFERROR(X71*H71,"0")+IFERROR(X72*H72,"0")</f>
        <v>0</v>
      </c>
      <c r="G345" s="52">
        <f>IFERROR(X77*H77,"0")+IFERROR(X78*H78,"0")</f>
        <v>0</v>
      </c>
      <c r="H345" s="52">
        <f>IFERROR(X83*H83,"0")+IFERROR(X84*H84,"0")</f>
        <v>0</v>
      </c>
      <c r="I345" s="52">
        <f>IFERROR(X89*H89,"0")+IFERROR(X90*H90,"0")</f>
        <v>0</v>
      </c>
      <c r="J345" s="52">
        <f>IFERROR(X95*H95,"0")+IFERROR(X96*H96,"0")+IFERROR(X97*H97,"0")+IFERROR(X98*H98,"0")+IFERROR(X99*H99,"0")+IFERROR(X100*H100,"0")+IFERROR(X101*H101,"0")+IFERROR(X102*H102,"0")+IFERROR(X103*H103,"0")+IFERROR(X104*H104,"0")+IFERROR(X105*H105,"0")+IFERROR(X106*H106,"0")</f>
        <v>0</v>
      </c>
      <c r="K345" s="52">
        <f>IFERROR(X111*H111,"0")+IFERROR(X112*H112,"0")</f>
        <v>0</v>
      </c>
      <c r="L345" s="52">
        <f>IFERROR(X117*H117,"0")+IFERROR(X118*H118,"0")+IFERROR(X119*H119,"0")+IFERROR(X120*H120,"0")+IFERROR(X121*H121,"0")+IFERROR(X122*H122,"0")+IFERROR(X126*H126,"0")</f>
        <v>0</v>
      </c>
      <c r="M345" s="52">
        <f>IFERROR(X131*H131,"0")+IFERROR(X132*H132,"0")</f>
        <v>0</v>
      </c>
      <c r="N345" s="1"/>
      <c r="O345" s="52">
        <f>IFERROR(X137*H137,"0")+IFERROR(X138*H138,"0")+IFERROR(X139*H139,"0")</f>
        <v>0</v>
      </c>
      <c r="P345" s="52">
        <f>IFERROR(X144*H144,"0")+IFERROR(X145*H145,"0")+IFERROR(X146*H146,"0")+IFERROR(X147*H147,"0")</f>
        <v>0</v>
      </c>
      <c r="Q345" s="52">
        <f>IFERROR(X152*H152,"0")</f>
        <v>0</v>
      </c>
      <c r="R345" s="52">
        <f>IFERROR(X157*H157,"0")</f>
        <v>0</v>
      </c>
      <c r="S345" s="52">
        <f>IFERROR(X162*H162,"0")</f>
        <v>0</v>
      </c>
      <c r="T345" s="52">
        <f>IFERROR(X167*H167,"0")</f>
        <v>0</v>
      </c>
      <c r="U345" s="52">
        <f>IFERROR(X173*H173,"0")+IFERROR(X174*H174,"0")</f>
        <v>0</v>
      </c>
      <c r="V345" s="52">
        <f>IFERROR(X179*H179,"0")+IFERROR(X180*H180,"0")+IFERROR(X181*H181,"0")+IFERROR(X182*H182,"0")+IFERROR(X186*H186,"0")+IFERROR(X187*H187,"0")</f>
        <v>0</v>
      </c>
      <c r="W345" s="52">
        <f>IFERROR(X193*H193,"0")+IFERROR(X194*H194,"0")+IFERROR(X195*H195,"0")+IFERROR(X199*H199,"0")</f>
        <v>0</v>
      </c>
      <c r="X345" s="52">
        <f>IFERROR(X205*H205,"0")+IFERROR(X209*H209,"0")+IFERROR(X210*H210,"0")+IFERROR(X211*H211,"0")+IFERROR(X212*H212,"0")</f>
        <v>0</v>
      </c>
      <c r="Y345" s="52">
        <f>IFERROR(X217*H217,"0")+IFERROR(X218*H218,"0")+IFERROR(X219*H219,"0")</f>
        <v>0</v>
      </c>
      <c r="Z345" s="52">
        <f>IFERROR(X224*H224,"0")+IFERROR(X225*H225,"0")+IFERROR(X226*H226,"0")+IFERROR(X227*H227,"0")+IFERROR(X228*H228,"0")+IFERROR(X229*H229,"0")</f>
        <v>0</v>
      </c>
      <c r="AA345" s="52">
        <f>IFERROR(X234*H234,"0")+IFERROR(X235*H235,"0")+IFERROR(X236*H236,"0")+IFERROR(X237*H237,"0")</f>
        <v>0</v>
      </c>
      <c r="AB345" s="52">
        <f>IFERROR(X242*H242,"0")</f>
        <v>0</v>
      </c>
      <c r="AC345" s="52">
        <f>IFERROR(X247*H247,"0")+IFERROR(X251*H251,"0")+IFERROR(X252*H252,"0")+IFERROR(X253*H253,"0")</f>
        <v>0</v>
      </c>
      <c r="AD345" s="52">
        <f>IFERROR(X258*H258,"0")+IFERROR(X259*H259,"0")</f>
        <v>0</v>
      </c>
      <c r="AE345" s="52">
        <f>IFERROR(X265*H265,"0")</f>
        <v>0</v>
      </c>
      <c r="AF345" s="52">
        <f>IFERROR(X271*H271,"0")+IFERROR(X272*H272,"0")</f>
        <v>0</v>
      </c>
      <c r="AG345" s="52">
        <f>IFERROR(X278*H278,"0")+IFERROR(X282*H282,"0")</f>
        <v>0</v>
      </c>
      <c r="AH345" s="52">
        <f>IFERROR(X288*H288,"0")+IFERROR(X289*H289,"0")+IFERROR(X290*H290,"0")+IFERROR(X294*H294,"0")+IFERROR(X298*H298,"0")+IFERROR(X299*H299,"0")+IFERROR(X303*H303,"0")+IFERROR(X304*H304,"0")+IFERROR(X305*H305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</f>
        <v>0</v>
      </c>
      <c r="AI345" s="52">
        <f>IFERROR(X332*H332,"0")</f>
        <v>0</v>
      </c>
    </row>
    <row r="346" spans="1:35" ht="13.5" thickTop="1" x14ac:dyDescent="0.2">
      <c r="C346" s="1"/>
    </row>
    <row r="347" spans="1:35" ht="19.5" customHeight="1" x14ac:dyDescent="0.2">
      <c r="A347" s="70" t="s">
        <v>62</v>
      </c>
      <c r="B347" s="70" t="s">
        <v>63</v>
      </c>
      <c r="C347" s="70" t="s">
        <v>65</v>
      </c>
    </row>
    <row r="348" spans="1:35" x14ac:dyDescent="0.2">
      <c r="A348" s="71">
        <f>SUMPRODUCT(--(BB:BB="ЗПФ"),--(W:W="кор"),H:H,Y:Y)+SUMPRODUCT(--(BB:BB="ЗПФ"),--(W:W="кг"),Y:Y)</f>
        <v>0</v>
      </c>
      <c r="B348" s="72">
        <f>SUMPRODUCT(--(BB:BB="ПГП"),--(W:W="кор"),H:H,Y:Y)+SUMPRODUCT(--(BB:BB="ПГП"),--(W:W="кг"),Y:Y)</f>
        <v>0</v>
      </c>
      <c r="C348" s="72">
        <f>SUMPRODUCT(--(BB:BB="КИЗ"),--(W:W="кор"),H:H,Y:Y)+SUMPRODUCT(--(BB:BB="КИЗ"),--(W:W="кг"),Y:Y)</f>
        <v>0</v>
      </c>
    </row>
  </sheetData>
  <sheetProtection algorithmName="SHA-512" hashValue="i6GST3UJ/sinkPjlcOdp5Ol0cqmqNPMO0qkD1NPslyffY9Q2/fZmoz9YiAxtRsAIAeA6QyxOwYlZ4Rw9kIFS6g==" saltValue="i0tU1q4thtvwk6NwJpQr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7">
    <mergeCell ref="AE343:AE344"/>
    <mergeCell ref="AF343:AF344"/>
    <mergeCell ref="AG343:AG344"/>
    <mergeCell ref="AH343:AH344"/>
    <mergeCell ref="AI343:AI344"/>
    <mergeCell ref="V343:V344"/>
    <mergeCell ref="W343:W344"/>
    <mergeCell ref="X343:X344"/>
    <mergeCell ref="Y343:Y344"/>
    <mergeCell ref="Z343:Z344"/>
    <mergeCell ref="AA343:AA344"/>
    <mergeCell ref="AB343:AB344"/>
    <mergeCell ref="AC343:AC344"/>
    <mergeCell ref="AD343:AD344"/>
    <mergeCell ref="C342:T342"/>
    <mergeCell ref="U342:V342"/>
    <mergeCell ref="X342:AD342"/>
    <mergeCell ref="AH342:AI342"/>
    <mergeCell ref="A343:A344"/>
    <mergeCell ref="B343:B344"/>
    <mergeCell ref="C343:C344"/>
    <mergeCell ref="D343:D344"/>
    <mergeCell ref="E343:E344"/>
    <mergeCell ref="F343:F344"/>
    <mergeCell ref="G343:G344"/>
    <mergeCell ref="H343:H344"/>
    <mergeCell ref="I343:I344"/>
    <mergeCell ref="J343:J344"/>
    <mergeCell ref="K343:K344"/>
    <mergeCell ref="L343:L344"/>
    <mergeCell ref="M343:M344"/>
    <mergeCell ref="O343:O344"/>
    <mergeCell ref="P343:P344"/>
    <mergeCell ref="Q343:Q344"/>
    <mergeCell ref="R343:R344"/>
    <mergeCell ref="S343:S344"/>
    <mergeCell ref="T343:T344"/>
    <mergeCell ref="U343:U344"/>
    <mergeCell ref="D332:E332"/>
    <mergeCell ref="P332:T332"/>
    <mergeCell ref="P333:V333"/>
    <mergeCell ref="A333:O334"/>
    <mergeCell ref="P334:V334"/>
    <mergeCell ref="P335:V335"/>
    <mergeCell ref="A335:O340"/>
    <mergeCell ref="P336:V336"/>
    <mergeCell ref="P337:V337"/>
    <mergeCell ref="P338:V338"/>
    <mergeCell ref="P339:V339"/>
    <mergeCell ref="P340:V340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A331:Z331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A287:Z287"/>
    <mergeCell ref="P273:V273"/>
    <mergeCell ref="A273:O274"/>
    <mergeCell ref="P274:V274"/>
    <mergeCell ref="A275:Z275"/>
    <mergeCell ref="A276:Z276"/>
    <mergeCell ref="A277:Z277"/>
    <mergeCell ref="D278:E278"/>
    <mergeCell ref="P278:T278"/>
    <mergeCell ref="P279:V279"/>
    <mergeCell ref="A279:O280"/>
    <mergeCell ref="P280:V280"/>
    <mergeCell ref="P266:V266"/>
    <mergeCell ref="A266:O267"/>
    <mergeCell ref="P267:V267"/>
    <mergeCell ref="A268:Z268"/>
    <mergeCell ref="A269:Z269"/>
    <mergeCell ref="A270:Z270"/>
    <mergeCell ref="D271:E271"/>
    <mergeCell ref="P271:T271"/>
    <mergeCell ref="D272:E272"/>
    <mergeCell ref="P272:T272"/>
    <mergeCell ref="D259:E259"/>
    <mergeCell ref="P259:T259"/>
    <mergeCell ref="P260:V260"/>
    <mergeCell ref="A260:O261"/>
    <mergeCell ref="P261:V261"/>
    <mergeCell ref="A262:Z262"/>
    <mergeCell ref="A263:Z263"/>
    <mergeCell ref="A264:Z264"/>
    <mergeCell ref="D265:E265"/>
    <mergeCell ref="P265:T265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02:Z202"/>
    <mergeCell ref="A203:Z203"/>
    <mergeCell ref="A204:Z204"/>
    <mergeCell ref="D205:E205"/>
    <mergeCell ref="P205:T205"/>
    <mergeCell ref="P206:V206"/>
    <mergeCell ref="A206:O207"/>
    <mergeCell ref="P207:V207"/>
    <mergeCell ref="A208:Z208"/>
    <mergeCell ref="P196:V196"/>
    <mergeCell ref="A196:O197"/>
    <mergeCell ref="P197:V197"/>
    <mergeCell ref="A198:Z198"/>
    <mergeCell ref="D199:E199"/>
    <mergeCell ref="P199:T199"/>
    <mergeCell ref="P200:V200"/>
    <mergeCell ref="A200:O201"/>
    <mergeCell ref="P201:V201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A178:Z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70:Z170"/>
    <mergeCell ref="A171:Z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57:E157"/>
    <mergeCell ref="P157:T157"/>
    <mergeCell ref="P158:V158"/>
    <mergeCell ref="A158:O159"/>
    <mergeCell ref="P159:V159"/>
    <mergeCell ref="A160:Z160"/>
    <mergeCell ref="A161:Z161"/>
    <mergeCell ref="D162:E162"/>
    <mergeCell ref="P162:T162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A115:Z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A109:Z109"/>
    <mergeCell ref="A110:Z110"/>
    <mergeCell ref="D111:E111"/>
    <mergeCell ref="P111:T111"/>
    <mergeCell ref="D112:E112"/>
    <mergeCell ref="P112:T112"/>
    <mergeCell ref="P113:V113"/>
    <mergeCell ref="A113:O114"/>
    <mergeCell ref="P114:V114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2 X309:X327 X303:X305 X298:X299 X294 X288:X290 X282 X278 X271:X272 X265 X258:X259 X251:X253 X247 X242 X234:X237 X224:X229 X217:X219 X209:X212 X205 X199 X193:X195 X186:X187 X179:X182 X173:X174 X167 X162 X157 X152 X144:X147 X137:X139 X131:X132 X126 X117:X122 X111:X112 X95:X106 X89:X90 X83:X84 X77:X78 X70:X72 X65:X66 X61 X56:X57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509</v>
      </c>
      <c r="H1" s="9"/>
    </row>
    <row r="3" spans="2:8" x14ac:dyDescent="0.2">
      <c r="B3" s="53" t="s">
        <v>510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512</v>
      </c>
      <c r="C6" s="53" t="s">
        <v>513</v>
      </c>
      <c r="D6" s="53" t="s">
        <v>514</v>
      </c>
      <c r="E6" s="53" t="s">
        <v>46</v>
      </c>
    </row>
    <row r="7" spans="2:8" x14ac:dyDescent="0.2">
      <c r="B7" s="53" t="s">
        <v>515</v>
      </c>
      <c r="C7" s="53" t="s">
        <v>516</v>
      </c>
      <c r="D7" s="53" t="s">
        <v>517</v>
      </c>
      <c r="E7" s="53" t="s">
        <v>46</v>
      </c>
    </row>
    <row r="9" spans="2:8" x14ac:dyDescent="0.2">
      <c r="B9" s="53" t="s">
        <v>518</v>
      </c>
      <c r="C9" s="53" t="s">
        <v>513</v>
      </c>
      <c r="D9" s="53" t="s">
        <v>46</v>
      </c>
      <c r="E9" s="53" t="s">
        <v>46</v>
      </c>
    </row>
    <row r="11" spans="2:8" x14ac:dyDescent="0.2">
      <c r="B11" s="53" t="s">
        <v>519</v>
      </c>
      <c r="C11" s="53" t="s">
        <v>516</v>
      </c>
      <c r="D11" s="53" t="s">
        <v>46</v>
      </c>
      <c r="E11" s="53" t="s">
        <v>46</v>
      </c>
    </row>
    <row r="13" spans="2:8" x14ac:dyDescent="0.2">
      <c r="B13" s="53" t="s">
        <v>520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527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528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529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530</v>
      </c>
      <c r="C23" s="53" t="s">
        <v>46</v>
      </c>
      <c r="D23" s="53" t="s">
        <v>46</v>
      </c>
      <c r="E23" s="53" t="s">
        <v>46</v>
      </c>
    </row>
  </sheetData>
  <sheetProtection algorithmName="SHA-512" hashValue="vyiMRNqJB/O/g1YtlSZpUKhuExhT9XgK6Is7Z4dlXEkk3vAirvCBPGt48wxgTOzgES4pOFXRIc4AxDO94SYExQ==" saltValue="4+vEZrsiiOIhF1MFRVlm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576</vt:i4>
      </vt:variant>
    </vt:vector>
  </HeadingPairs>
  <TitlesOfParts>
    <vt:vector size="5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2025-06-05T06:26:15Z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