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576E6C55-4B16-4CF4-B559-1606511FE5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Y133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F51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Y81" i="1"/>
  <c r="Y86" i="1"/>
  <c r="BP83" i="1"/>
  <c r="BN83" i="1"/>
  <c r="Z83" i="1"/>
  <c r="Z85" i="1" s="1"/>
  <c r="Y102" i="1"/>
  <c r="BP95" i="1"/>
  <c r="BN95" i="1"/>
  <c r="Z95" i="1"/>
  <c r="BP99" i="1"/>
  <c r="BN99" i="1"/>
  <c r="Z99" i="1"/>
  <c r="BP108" i="1"/>
  <c r="BN108" i="1"/>
  <c r="Z108" i="1"/>
  <c r="Y110" i="1"/>
  <c r="Y115" i="1"/>
  <c r="BP112" i="1"/>
  <c r="BN112" i="1"/>
  <c r="Z112" i="1"/>
  <c r="BP120" i="1"/>
  <c r="BN120" i="1"/>
  <c r="Z120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Z329" i="1"/>
  <c r="BP327" i="1"/>
  <c r="BN327" i="1"/>
  <c r="Z327" i="1"/>
  <c r="Y329" i="1"/>
  <c r="BP367" i="1"/>
  <c r="BN367" i="1"/>
  <c r="Z367" i="1"/>
  <c r="Z370" i="1" s="1"/>
  <c r="Y371" i="1"/>
  <c r="BP391" i="1"/>
  <c r="BN391" i="1"/>
  <c r="Z391" i="1"/>
  <c r="BP395" i="1"/>
  <c r="BN395" i="1"/>
  <c r="Z395" i="1"/>
  <c r="BP412" i="1"/>
  <c r="BN412" i="1"/>
  <c r="Z412" i="1"/>
  <c r="Y416" i="1"/>
  <c r="W515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F9" i="1"/>
  <c r="J9" i="1"/>
  <c r="B515" i="1"/>
  <c r="X506" i="1"/>
  <c r="X507" i="1"/>
  <c r="X509" i="1"/>
  <c r="Y24" i="1"/>
  <c r="Z27" i="1"/>
  <c r="Z32" i="1" s="1"/>
  <c r="BN27" i="1"/>
  <c r="Y506" i="1" s="1"/>
  <c r="Z29" i="1"/>
  <c r="BN29" i="1"/>
  <c r="Z31" i="1"/>
  <c r="BN31" i="1"/>
  <c r="Z35" i="1"/>
  <c r="Z36" i="1" s="1"/>
  <c r="BN35" i="1"/>
  <c r="BP35" i="1"/>
  <c r="Y507" i="1" s="1"/>
  <c r="Z41" i="1"/>
  <c r="BN41" i="1"/>
  <c r="BP41" i="1"/>
  <c r="Z43" i="1"/>
  <c r="BN43" i="1"/>
  <c r="Y44" i="1"/>
  <c r="Y509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5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Z122" i="1" s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Y138" i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Y183" i="1"/>
  <c r="BP187" i="1"/>
  <c r="BN187" i="1"/>
  <c r="Z187" i="1"/>
  <c r="Z188" i="1" s="1"/>
  <c r="Y189" i="1"/>
  <c r="Y200" i="1"/>
  <c r="BP191" i="1"/>
  <c r="BN191" i="1"/>
  <c r="Z191" i="1"/>
  <c r="Z199" i="1" s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BP342" i="1"/>
  <c r="BN342" i="1"/>
  <c r="Z342" i="1"/>
  <c r="Y348" i="1"/>
  <c r="BP346" i="1"/>
  <c r="BN346" i="1"/>
  <c r="Z346" i="1"/>
  <c r="E515" i="1"/>
  <c r="Y93" i="1"/>
  <c r="Y109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Z253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Z348" i="1" s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Z415" i="1" s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Y508" i="1" l="1"/>
  <c r="Z244" i="1"/>
  <c r="Z167" i="1"/>
  <c r="X508" i="1"/>
  <c r="Z461" i="1"/>
  <c r="Z149" i="1"/>
  <c r="Z101" i="1"/>
  <c r="Z445" i="1"/>
  <c r="Z483" i="1"/>
  <c r="Z227" i="1"/>
  <c r="Z80" i="1"/>
  <c r="Z44" i="1"/>
  <c r="Z510" i="1" s="1"/>
  <c r="Y505" i="1"/>
  <c r="Z316" i="1"/>
  <c r="Z310" i="1"/>
  <c r="Z115" i="1"/>
</calcChain>
</file>

<file path=xl/sharedStrings.xml><?xml version="1.0" encoding="utf-8"?>
<sst xmlns="http://schemas.openxmlformats.org/spreadsheetml/2006/main" count="2263" uniqueCount="827">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</sst>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5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45857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Суббота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4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20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21</v>
      </c>
      <c r="Q10" s="752"/>
      <c r="R10" s="753"/>
      <c r="U10" s="24" t="s">
        <v>22</v>
      </c>
      <c r="V10" s="619" t="s">
        <v>23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8"/>
      <c r="R11" s="699"/>
      <c r="U11" s="24" t="s">
        <v>26</v>
      </c>
      <c r="V11" s="832" t="s">
        <v>27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28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29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30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31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32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33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34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35</v>
      </c>
      <c r="B17" s="612" t="s">
        <v>36</v>
      </c>
      <c r="C17" s="715" t="s">
        <v>37</v>
      </c>
      <c r="D17" s="612" t="s">
        <v>38</v>
      </c>
      <c r="E17" s="674"/>
      <c r="F17" s="612" t="s">
        <v>39</v>
      </c>
      <c r="G17" s="612" t="s">
        <v>40</v>
      </c>
      <c r="H17" s="612" t="s">
        <v>41</v>
      </c>
      <c r="I17" s="612" t="s">
        <v>42</v>
      </c>
      <c r="J17" s="612" t="s">
        <v>43</v>
      </c>
      <c r="K17" s="612" t="s">
        <v>44</v>
      </c>
      <c r="L17" s="612" t="s">
        <v>45</v>
      </c>
      <c r="M17" s="612" t="s">
        <v>46</v>
      </c>
      <c r="N17" s="612" t="s">
        <v>47</v>
      </c>
      <c r="O17" s="612" t="s">
        <v>48</v>
      </c>
      <c r="P17" s="612" t="s">
        <v>49</v>
      </c>
      <c r="Q17" s="673"/>
      <c r="R17" s="673"/>
      <c r="S17" s="673"/>
      <c r="T17" s="674"/>
      <c r="U17" s="891" t="s">
        <v>50</v>
      </c>
      <c r="V17" s="616"/>
      <c r="W17" s="612" t="s">
        <v>51</v>
      </c>
      <c r="X17" s="612" t="s">
        <v>52</v>
      </c>
      <c r="Y17" s="892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57"/>
      <c r="AF17" s="858"/>
      <c r="AG17" s="66"/>
      <c r="BD17" s="65" t="s">
        <v>59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60</v>
      </c>
      <c r="V18" s="67" t="s">
        <v>61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62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62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63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68"/>
      <c r="R22" s="568"/>
      <c r="S22" s="568"/>
      <c r="T22" s="569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73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94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100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101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102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69</v>
      </c>
      <c r="X41" s="563">
        <v>0</v>
      </c>
      <c r="Y41" s="56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5">
        <f>IFERROR(X41/H41,"0")+IFERROR(X42/H42,"0")+IFERROR(X43/H43,"0")</f>
        <v>0</v>
      </c>
      <c r="Y44" s="565">
        <f>IFERROR(Y41/H41,"0")+IFERROR(Y42/H42,"0")+IFERROR(Y43/H43,"0")</f>
        <v>0</v>
      </c>
      <c r="Z44" s="565">
        <f>IFERROR(IF(Z41="",0,Z41),"0")+IFERROR(IF(Z42="",0,Z42),"0")+IFERROR(IF(Z43="",0,Z43),"0")</f>
        <v>0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5">
        <f>IFERROR(SUM(X41:X43),"0")</f>
        <v>0</v>
      </c>
      <c r="Y45" s="565">
        <f>IFERROR(SUM(Y41:Y43),"0")</f>
        <v>0</v>
      </c>
      <c r="Z45" s="37"/>
      <c r="AA45" s="566"/>
      <c r="AB45" s="566"/>
      <c r="AC45" s="566"/>
    </row>
    <row r="46" spans="1:68" ht="14.25" customHeight="1" x14ac:dyDescent="0.25">
      <c r="A46" s="575" t="s">
        <v>73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116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102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69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69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69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5">
        <f>IFERROR(X52/H52,"0")+IFERROR(X53/H53,"0")+IFERROR(X54/H54,"0")+IFERROR(X55/H55,"0")+IFERROR(X56/H56,"0")+IFERROR(X57/H57,"0")</f>
        <v>0</v>
      </c>
      <c r="Y58" s="565">
        <f>IFERROR(Y52/H52,"0")+IFERROR(Y53/H53,"0")+IFERROR(Y54/H54,"0")+IFERROR(Y55/H55,"0")+IFERROR(Y56/H56,"0")+IFERROR(Y57/H57,"0")</f>
        <v>0</v>
      </c>
      <c r="Z58" s="565">
        <f>IFERROR(IF(Z52="",0,Z52),"0")+IFERROR(IF(Z53="",0,Z53),"0")+IFERROR(IF(Z54="",0,Z54),"0")+IFERROR(IF(Z55="",0,Z55),"0")+IFERROR(IF(Z56="",0,Z56),"0")+IFERROR(IF(Z57="",0,Z57),"0")</f>
        <v>0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5">
        <f>IFERROR(SUM(X52:X57),"0")</f>
        <v>0</v>
      </c>
      <c r="Y59" s="565">
        <f>IFERROR(SUM(Y52:Y57),"0")</f>
        <v>0</v>
      </c>
      <c r="Z59" s="37"/>
      <c r="AA59" s="566"/>
      <c r="AB59" s="566"/>
      <c r="AC59" s="566"/>
    </row>
    <row r="60" spans="1:68" ht="14.25" customHeight="1" x14ac:dyDescent="0.25">
      <c r="A60" s="575" t="s">
        <v>134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69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customHeight="1" x14ac:dyDescent="0.25">
      <c r="A67" s="575" t="s">
        <v>63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73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69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169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69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176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102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69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69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customHeight="1" x14ac:dyDescent="0.25">
      <c r="A94" s="575" t="s">
        <v>73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8"/>
      <c r="R95" s="568"/>
      <c r="S95" s="568"/>
      <c r="T95" s="569"/>
      <c r="U95" s="34"/>
      <c r="V95" s="34"/>
      <c r="W95" s="35" t="s">
        <v>69</v>
      </c>
      <c r="X95" s="563">
        <v>160</v>
      </c>
      <c r="Y95" s="564">
        <f t="shared" ref="Y95:Y100" si="16">IFERROR(IF(X95="",0,CEILING((X95/$H95),1)*$H95),"")</f>
        <v>162</v>
      </c>
      <c r="Z95" s="36">
        <f>IFERROR(IF(Y95=0,"",ROUNDUP(Y95/H95,0)*0.01898),"")</f>
        <v>0.37959999999999999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170.25185185185185</v>
      </c>
      <c r="BN95" s="64">
        <f t="shared" ref="BN95:BN100" si="18">IFERROR(Y95*I95/H95,"0")</f>
        <v>172.38000000000002</v>
      </c>
      <c r="BO95" s="64">
        <f t="shared" ref="BO95:BO100" si="19">IFERROR(1/J95*(X95/H95),"0")</f>
        <v>0.30864197530864201</v>
      </c>
      <c r="BP95" s="64">
        <f t="shared" ref="BP95:BP100" si="20">IFERROR(1/J95*(Y95/H95),"0")</f>
        <v>0.3125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69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71</v>
      </c>
      <c r="Q101" s="578"/>
      <c r="R101" s="578"/>
      <c r="S101" s="578"/>
      <c r="T101" s="578"/>
      <c r="U101" s="578"/>
      <c r="V101" s="579"/>
      <c r="W101" s="37" t="s">
        <v>72</v>
      </c>
      <c r="X101" s="565">
        <f>IFERROR(X95/H95,"0")+IFERROR(X96/H96,"0")+IFERROR(X97/H97,"0")+IFERROR(X98/H98,"0")+IFERROR(X99/H99,"0")+IFERROR(X100/H100,"0")</f>
        <v>19.753086419753089</v>
      </c>
      <c r="Y101" s="565">
        <f>IFERROR(Y95/H95,"0")+IFERROR(Y96/H96,"0")+IFERROR(Y97/H97,"0")+IFERROR(Y98/H98,"0")+IFERROR(Y99/H99,"0")+IFERROR(Y100/H100,"0")</f>
        <v>20</v>
      </c>
      <c r="Z101" s="565">
        <f>IFERROR(IF(Z95="",0,Z95),"0")+IFERROR(IF(Z96="",0,Z96),"0")+IFERROR(IF(Z97="",0,Z97),"0")+IFERROR(IF(Z98="",0,Z98),"0")+IFERROR(IF(Z99="",0,Z99),"0")+IFERROR(IF(Z100="",0,Z100),"0")</f>
        <v>0.37959999999999999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71</v>
      </c>
      <c r="Q102" s="578"/>
      <c r="R102" s="578"/>
      <c r="S102" s="578"/>
      <c r="T102" s="578"/>
      <c r="U102" s="578"/>
      <c r="V102" s="579"/>
      <c r="W102" s="37" t="s">
        <v>69</v>
      </c>
      <c r="X102" s="565">
        <f>IFERROR(SUM(X95:X100),"0")</f>
        <v>160</v>
      </c>
      <c r="Y102" s="565">
        <f>IFERROR(SUM(Y95:Y100),"0")</f>
        <v>162</v>
      </c>
      <c r="Z102" s="37"/>
      <c r="AA102" s="566"/>
      <c r="AB102" s="566"/>
      <c r="AC102" s="566"/>
    </row>
    <row r="103" spans="1:68" ht="16.5" customHeight="1" x14ac:dyDescent="0.25">
      <c r="A103" s="580" t="s">
        <v>199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102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69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69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71</v>
      </c>
      <c r="Q109" s="578"/>
      <c r="R109" s="578"/>
      <c r="S109" s="578"/>
      <c r="T109" s="578"/>
      <c r="U109" s="578"/>
      <c r="V109" s="579"/>
      <c r="W109" s="37" t="s">
        <v>72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71</v>
      </c>
      <c r="Q110" s="578"/>
      <c r="R110" s="578"/>
      <c r="S110" s="578"/>
      <c r="T110" s="578"/>
      <c r="U110" s="578"/>
      <c r="V110" s="579"/>
      <c r="W110" s="37" t="s">
        <v>69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customHeight="1" x14ac:dyDescent="0.25">
      <c r="A111" s="575" t="s">
        <v>134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69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71</v>
      </c>
      <c r="Q115" s="578"/>
      <c r="R115" s="578"/>
      <c r="S115" s="578"/>
      <c r="T115" s="578"/>
      <c r="U115" s="578"/>
      <c r="V115" s="579"/>
      <c r="W115" s="37" t="s">
        <v>72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71</v>
      </c>
      <c r="Q116" s="578"/>
      <c r="R116" s="578"/>
      <c r="S116" s="578"/>
      <c r="T116" s="578"/>
      <c r="U116" s="578"/>
      <c r="V116" s="579"/>
      <c r="W116" s="37" t="s">
        <v>69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73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69</v>
      </c>
      <c r="X118" s="563">
        <v>123</v>
      </c>
      <c r="Y118" s="564">
        <f>IFERROR(IF(X118="",0,CEILING((X118/$H118),1)*$H118),"")</f>
        <v>129.6</v>
      </c>
      <c r="Z118" s="36">
        <f>IFERROR(IF(Y118=0,"",ROUNDUP(Y118/H118,0)*0.01898),"")</f>
        <v>0.30368000000000001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130.79</v>
      </c>
      <c r="BN118" s="64">
        <f>IFERROR(Y118*I118/H118,"0")</f>
        <v>137.80799999999999</v>
      </c>
      <c r="BO118" s="64">
        <f>IFERROR(1/J118*(X118/H118),"0")</f>
        <v>0.23726851851851852</v>
      </c>
      <c r="BP118" s="64">
        <f>IFERROR(1/J118*(Y118/H118),"0")</f>
        <v>0.25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69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71</v>
      </c>
      <c r="Q122" s="578"/>
      <c r="R122" s="578"/>
      <c r="S122" s="578"/>
      <c r="T122" s="578"/>
      <c r="U122" s="578"/>
      <c r="V122" s="579"/>
      <c r="W122" s="37" t="s">
        <v>72</v>
      </c>
      <c r="X122" s="565">
        <f>IFERROR(X118/H118,"0")+IFERROR(X119/H119,"0")+IFERROR(X120/H120,"0")+IFERROR(X121/H121,"0")</f>
        <v>15.185185185185185</v>
      </c>
      <c r="Y122" s="565">
        <f>IFERROR(Y118/H118,"0")+IFERROR(Y119/H119,"0")+IFERROR(Y120/H120,"0")+IFERROR(Y121/H121,"0")</f>
        <v>16</v>
      </c>
      <c r="Z122" s="565">
        <f>IFERROR(IF(Z118="",0,Z118),"0")+IFERROR(IF(Z119="",0,Z119),"0")+IFERROR(IF(Z120="",0,Z120),"0")+IFERROR(IF(Z121="",0,Z121),"0")</f>
        <v>0.30368000000000001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71</v>
      </c>
      <c r="Q123" s="578"/>
      <c r="R123" s="578"/>
      <c r="S123" s="578"/>
      <c r="T123" s="578"/>
      <c r="U123" s="578"/>
      <c r="V123" s="579"/>
      <c r="W123" s="37" t="s">
        <v>69</v>
      </c>
      <c r="X123" s="565">
        <f>IFERROR(SUM(X118:X121),"0")</f>
        <v>123</v>
      </c>
      <c r="Y123" s="565">
        <f>IFERROR(SUM(Y118:Y121),"0")</f>
        <v>129.6</v>
      </c>
      <c r="Z123" s="37"/>
      <c r="AA123" s="566"/>
      <c r="AB123" s="566"/>
      <c r="AC123" s="566"/>
    </row>
    <row r="124" spans="1:68" ht="14.25" customHeight="1" x14ac:dyDescent="0.25">
      <c r="A124" s="575" t="s">
        <v>169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71</v>
      </c>
      <c r="Q127" s="578"/>
      <c r="R127" s="578"/>
      <c r="S127" s="578"/>
      <c r="T127" s="578"/>
      <c r="U127" s="578"/>
      <c r="V127" s="579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71</v>
      </c>
      <c r="Q128" s="578"/>
      <c r="R128" s="578"/>
      <c r="S128" s="578"/>
      <c r="T128" s="578"/>
      <c r="U128" s="578"/>
      <c r="V128" s="579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232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63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71</v>
      </c>
      <c r="Q133" s="578"/>
      <c r="R133" s="578"/>
      <c r="S133" s="578"/>
      <c r="T133" s="578"/>
      <c r="U133" s="578"/>
      <c r="V133" s="579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71</v>
      </c>
      <c r="Q134" s="578"/>
      <c r="R134" s="578"/>
      <c r="S134" s="578"/>
      <c r="T134" s="578"/>
      <c r="U134" s="578"/>
      <c r="V134" s="579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73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71</v>
      </c>
      <c r="Q138" s="578"/>
      <c r="R138" s="578"/>
      <c r="S138" s="578"/>
      <c r="T138" s="578"/>
      <c r="U138" s="578"/>
      <c r="V138" s="579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71</v>
      </c>
      <c r="Q139" s="578"/>
      <c r="R139" s="578"/>
      <c r="S139" s="578"/>
      <c r="T139" s="578"/>
      <c r="U139" s="578"/>
      <c r="V139" s="579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100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102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71</v>
      </c>
      <c r="Q143" s="578"/>
      <c r="R143" s="578"/>
      <c r="S143" s="578"/>
      <c r="T143" s="578"/>
      <c r="U143" s="578"/>
      <c r="V143" s="579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71</v>
      </c>
      <c r="Q144" s="578"/>
      <c r="R144" s="578"/>
      <c r="S144" s="578"/>
      <c r="T144" s="578"/>
      <c r="U144" s="578"/>
      <c r="V144" s="579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71</v>
      </c>
      <c r="Q149" s="578"/>
      <c r="R149" s="578"/>
      <c r="S149" s="578"/>
      <c r="T149" s="578"/>
      <c r="U149" s="578"/>
      <c r="V149" s="579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71</v>
      </c>
      <c r="Q150" s="578"/>
      <c r="R150" s="578"/>
      <c r="S150" s="578"/>
      <c r="T150" s="578"/>
      <c r="U150" s="578"/>
      <c r="V150" s="579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253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254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134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71</v>
      </c>
      <c r="Q155" s="578"/>
      <c r="R155" s="578"/>
      <c r="S155" s="578"/>
      <c r="T155" s="578"/>
      <c r="U155" s="578"/>
      <c r="V155" s="579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71</v>
      </c>
      <c r="Q156" s="578"/>
      <c r="R156" s="578"/>
      <c r="S156" s="578"/>
      <c r="T156" s="578"/>
      <c r="U156" s="578"/>
      <c r="V156" s="579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63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69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69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69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69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69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71</v>
      </c>
      <c r="Q167" s="578"/>
      <c r="R167" s="578"/>
      <c r="S167" s="578"/>
      <c r="T167" s="578"/>
      <c r="U167" s="578"/>
      <c r="V167" s="579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71</v>
      </c>
      <c r="Q168" s="578"/>
      <c r="R168" s="578"/>
      <c r="S168" s="578"/>
      <c r="T168" s="578"/>
      <c r="U168" s="578"/>
      <c r="V168" s="579"/>
      <c r="W168" s="37" t="s">
        <v>69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customHeight="1" x14ac:dyDescent="0.25">
      <c r="A169" s="575" t="s">
        <v>94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71</v>
      </c>
      <c r="Q173" s="578"/>
      <c r="R173" s="578"/>
      <c r="S173" s="578"/>
      <c r="T173" s="578"/>
      <c r="U173" s="578"/>
      <c r="V173" s="579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71</v>
      </c>
      <c r="Q174" s="578"/>
      <c r="R174" s="578"/>
      <c r="S174" s="578"/>
      <c r="T174" s="578"/>
      <c r="U174" s="578"/>
      <c r="V174" s="579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291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294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102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71</v>
      </c>
      <c r="Q183" s="578"/>
      <c r="R183" s="578"/>
      <c r="S183" s="578"/>
      <c r="T183" s="578"/>
      <c r="U183" s="578"/>
      <c r="V183" s="579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71</v>
      </c>
      <c r="Q184" s="578"/>
      <c r="R184" s="578"/>
      <c r="S184" s="578"/>
      <c r="T184" s="578"/>
      <c r="U184" s="578"/>
      <c r="V184" s="579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134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71</v>
      </c>
      <c r="Q188" s="578"/>
      <c r="R188" s="578"/>
      <c r="S188" s="578"/>
      <c r="T188" s="578"/>
      <c r="U188" s="578"/>
      <c r="V188" s="579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71</v>
      </c>
      <c r="Q189" s="578"/>
      <c r="R189" s="578"/>
      <c r="S189" s="578"/>
      <c r="T189" s="578"/>
      <c r="U189" s="578"/>
      <c r="V189" s="579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63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69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69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69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69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69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69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71</v>
      </c>
      <c r="Q199" s="578"/>
      <c r="R199" s="578"/>
      <c r="S199" s="578"/>
      <c r="T199" s="578"/>
      <c r="U199" s="578"/>
      <c r="V199" s="579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71</v>
      </c>
      <c r="Q200" s="578"/>
      <c r="R200" s="578"/>
      <c r="S200" s="578"/>
      <c r="T200" s="578"/>
      <c r="U200" s="578"/>
      <c r="V200" s="579"/>
      <c r="W200" s="37" t="s">
        <v>69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customHeight="1" x14ac:dyDescent="0.25">
      <c r="A201" s="575" t="s">
        <v>73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69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69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69</v>
      </c>
      <c r="X207" s="563">
        <v>20</v>
      </c>
      <c r="Y207" s="564">
        <f t="shared" si="31"/>
        <v>21.599999999999998</v>
      </c>
      <c r="Z207" s="36">
        <f t="shared" si="36"/>
        <v>5.8590000000000003E-2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22.100000000000005</v>
      </c>
      <c r="BN207" s="64">
        <f t="shared" si="33"/>
        <v>23.868000000000002</v>
      </c>
      <c r="BO207" s="64">
        <f t="shared" si="34"/>
        <v>4.5787545787545791E-2</v>
      </c>
      <c r="BP207" s="64">
        <f t="shared" si="35"/>
        <v>4.9450549450549455E-2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69</v>
      </c>
      <c r="X208" s="563">
        <v>68</v>
      </c>
      <c r="Y208" s="564">
        <f t="shared" si="31"/>
        <v>69.599999999999994</v>
      </c>
      <c r="Z208" s="36">
        <f t="shared" si="36"/>
        <v>0.18879000000000001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75.140000000000015</v>
      </c>
      <c r="BN208" s="64">
        <f t="shared" si="33"/>
        <v>76.908000000000001</v>
      </c>
      <c r="BO208" s="64">
        <f t="shared" si="34"/>
        <v>0.15567765567765571</v>
      </c>
      <c r="BP208" s="64">
        <f t="shared" si="35"/>
        <v>0.15934065934065936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69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69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71</v>
      </c>
      <c r="Q211" s="578"/>
      <c r="R211" s="578"/>
      <c r="S211" s="578"/>
      <c r="T211" s="578"/>
      <c r="U211" s="578"/>
      <c r="V211" s="579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36.666666666666671</v>
      </c>
      <c r="Y211" s="565">
        <f>IFERROR(Y202/H202,"0")+IFERROR(Y203/H203,"0")+IFERROR(Y204/H204,"0")+IFERROR(Y205/H205,"0")+IFERROR(Y206/H206,"0")+IFERROR(Y207/H207,"0")+IFERROR(Y208/H208,"0")+IFERROR(Y209/H209,"0")+IFERROR(Y210/H210,"0")</f>
        <v>38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0.24738000000000002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71</v>
      </c>
      <c r="Q212" s="578"/>
      <c r="R212" s="578"/>
      <c r="S212" s="578"/>
      <c r="T212" s="578"/>
      <c r="U212" s="578"/>
      <c r="V212" s="579"/>
      <c r="W212" s="37" t="s">
        <v>69</v>
      </c>
      <c r="X212" s="565">
        <f>IFERROR(SUM(X202:X210),"0")</f>
        <v>88</v>
      </c>
      <c r="Y212" s="565">
        <f>IFERROR(SUM(Y202:Y210),"0")</f>
        <v>91.199999999999989</v>
      </c>
      <c r="Z212" s="37"/>
      <c r="AA212" s="566"/>
      <c r="AB212" s="566"/>
      <c r="AC212" s="566"/>
    </row>
    <row r="213" spans="1:68" ht="14.25" customHeight="1" x14ac:dyDescent="0.25">
      <c r="A213" s="575" t="s">
        <v>169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69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69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71</v>
      </c>
      <c r="Q216" s="578"/>
      <c r="R216" s="578"/>
      <c r="S216" s="578"/>
      <c r="T216" s="578"/>
      <c r="U216" s="578"/>
      <c r="V216" s="579"/>
      <c r="W216" s="37" t="s">
        <v>72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71</v>
      </c>
      <c r="Q217" s="578"/>
      <c r="R217" s="578"/>
      <c r="S217" s="578"/>
      <c r="T217" s="578"/>
      <c r="U217" s="578"/>
      <c r="V217" s="579"/>
      <c r="W217" s="37" t="s">
        <v>69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355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102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69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71</v>
      </c>
      <c r="Q227" s="578"/>
      <c r="R227" s="578"/>
      <c r="S227" s="578"/>
      <c r="T227" s="578"/>
      <c r="U227" s="578"/>
      <c r="V227" s="579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71</v>
      </c>
      <c r="Q228" s="578"/>
      <c r="R228" s="578"/>
      <c r="S228" s="578"/>
      <c r="T228" s="578"/>
      <c r="U228" s="578"/>
      <c r="V228" s="579"/>
      <c r="W228" s="37" t="s">
        <v>69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134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71</v>
      </c>
      <c r="Q232" s="578"/>
      <c r="R232" s="578"/>
      <c r="S232" s="578"/>
      <c r="T232" s="578"/>
      <c r="U232" s="578"/>
      <c r="V232" s="579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71</v>
      </c>
      <c r="Q233" s="578"/>
      <c r="R233" s="578"/>
      <c r="S233" s="578"/>
      <c r="T233" s="578"/>
      <c r="U233" s="578"/>
      <c r="V233" s="579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378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2" t="s">
        <v>381</v>
      </c>
      <c r="Q235" s="568"/>
      <c r="R235" s="568"/>
      <c r="S235" s="568"/>
      <c r="T235" s="569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71</v>
      </c>
      <c r="Q236" s="578"/>
      <c r="R236" s="578"/>
      <c r="S236" s="578"/>
      <c r="T236" s="578"/>
      <c r="U236" s="578"/>
      <c r="V236" s="579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71</v>
      </c>
      <c r="Q237" s="578"/>
      <c r="R237" s="578"/>
      <c r="S237" s="578"/>
      <c r="T237" s="578"/>
      <c r="U237" s="578"/>
      <c r="V237" s="579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383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0" t="s">
        <v>389</v>
      </c>
      <c r="Q240" s="568"/>
      <c r="R240" s="568"/>
      <c r="S240" s="568"/>
      <c r="T240" s="569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390</v>
      </c>
      <c r="B241" s="54" t="s">
        <v>391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392</v>
      </c>
      <c r="B242" s="54" t="s">
        <v>393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394</v>
      </c>
      <c r="B243" s="54" t="s">
        <v>395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71</v>
      </c>
      <c r="Q244" s="578"/>
      <c r="R244" s="578"/>
      <c r="S244" s="578"/>
      <c r="T244" s="578"/>
      <c r="U244" s="578"/>
      <c r="V244" s="579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71</v>
      </c>
      <c r="Q245" s="578"/>
      <c r="R245" s="578"/>
      <c r="S245" s="578"/>
      <c r="T245" s="578"/>
      <c r="U245" s="578"/>
      <c r="V245" s="579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396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102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397</v>
      </c>
      <c r="B248" s="54" t="s">
        <v>398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403</v>
      </c>
      <c r="B250" s="54" t="s">
        <v>404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71</v>
      </c>
      <c r="Q253" s="578"/>
      <c r="R253" s="578"/>
      <c r="S253" s="578"/>
      <c r="T253" s="578"/>
      <c r="U253" s="578"/>
      <c r="V253" s="579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71</v>
      </c>
      <c r="Q254" s="578"/>
      <c r="R254" s="578"/>
      <c r="S254" s="578"/>
      <c r="T254" s="578"/>
      <c r="U254" s="578"/>
      <c r="V254" s="579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412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102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413</v>
      </c>
      <c r="B257" s="54" t="s">
        <v>414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421</v>
      </c>
      <c r="B260" s="54" t="s">
        <v>422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59" t="s">
        <v>423</v>
      </c>
      <c r="Q260" s="568"/>
      <c r="R260" s="568"/>
      <c r="S260" s="568"/>
      <c r="T260" s="569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71</v>
      </c>
      <c r="Q261" s="578"/>
      <c r="R261" s="578"/>
      <c r="S261" s="578"/>
      <c r="T261" s="578"/>
      <c r="U261" s="578"/>
      <c r="V261" s="579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71</v>
      </c>
      <c r="Q262" s="578"/>
      <c r="R262" s="578"/>
      <c r="S262" s="578"/>
      <c r="T262" s="578"/>
      <c r="U262" s="578"/>
      <c r="V262" s="579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425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73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426</v>
      </c>
      <c r="B265" s="54" t="s">
        <v>427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69</v>
      </c>
      <c r="X266" s="563">
        <v>21</v>
      </c>
      <c r="Y266" s="564">
        <f>IFERROR(IF(X266="",0,CEILING((X266/$H266),1)*$H266),"")</f>
        <v>21.599999999999998</v>
      </c>
      <c r="Z266" s="36">
        <f>IFERROR(IF(Y266=0,"",ROUNDUP(Y266/H266,0)*0.00651),"")</f>
        <v>5.8590000000000003E-2</v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23.205000000000002</v>
      </c>
      <c r="BN266" s="64">
        <f>IFERROR(Y266*I266/H266,"0")</f>
        <v>23.868000000000002</v>
      </c>
      <c r="BO266" s="64">
        <f>IFERROR(1/J266*(X266/H266),"0")</f>
        <v>4.807692307692308E-2</v>
      </c>
      <c r="BP266" s="64">
        <f>IFERROR(1/J266*(Y266/H266),"0")</f>
        <v>4.9450549450549455E-2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69</v>
      </c>
      <c r="X267" s="563">
        <v>40</v>
      </c>
      <c r="Y267" s="564">
        <f>IFERROR(IF(X267="",0,CEILING((X267/$H267),1)*$H267),"")</f>
        <v>40.799999999999997</v>
      </c>
      <c r="Z267" s="36">
        <f>IFERROR(IF(Y267=0,"",ROUNDUP(Y267/H267,0)*0.00651),"")</f>
        <v>0.11067</v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43</v>
      </c>
      <c r="BN267" s="64">
        <f>IFERROR(Y267*I267/H267,"0")</f>
        <v>43.86</v>
      </c>
      <c r="BO267" s="64">
        <f>IFERROR(1/J267*(X267/H267),"0")</f>
        <v>9.1575091575091583E-2</v>
      </c>
      <c r="BP267" s="64">
        <f>IFERROR(1/J267*(Y267/H267),"0")</f>
        <v>9.3406593406593408E-2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71</v>
      </c>
      <c r="Q268" s="578"/>
      <c r="R268" s="578"/>
      <c r="S268" s="578"/>
      <c r="T268" s="578"/>
      <c r="U268" s="578"/>
      <c r="V268" s="579"/>
      <c r="W268" s="37" t="s">
        <v>72</v>
      </c>
      <c r="X268" s="565">
        <f>IFERROR(X265/H265,"0")+IFERROR(X266/H266,"0")+IFERROR(X267/H267,"0")</f>
        <v>25.416666666666668</v>
      </c>
      <c r="Y268" s="565">
        <f>IFERROR(Y265/H265,"0")+IFERROR(Y266/H266,"0")+IFERROR(Y267/H267,"0")</f>
        <v>26</v>
      </c>
      <c r="Z268" s="565">
        <f>IFERROR(IF(Z265="",0,Z265),"0")+IFERROR(IF(Z266="",0,Z266),"0")+IFERROR(IF(Z267="",0,Z267),"0")</f>
        <v>0.16926000000000002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71</v>
      </c>
      <c r="Q269" s="578"/>
      <c r="R269" s="578"/>
      <c r="S269" s="578"/>
      <c r="T269" s="578"/>
      <c r="U269" s="578"/>
      <c r="V269" s="579"/>
      <c r="W269" s="37" t="s">
        <v>69</v>
      </c>
      <c r="X269" s="565">
        <f>IFERROR(SUM(X265:X267),"0")</f>
        <v>61</v>
      </c>
      <c r="Y269" s="565">
        <f>IFERROR(SUM(Y265:Y267),"0")</f>
        <v>62.399999999999991</v>
      </c>
      <c r="Z269" s="37"/>
      <c r="AA269" s="566"/>
      <c r="AB269" s="566"/>
      <c r="AC269" s="566"/>
    </row>
    <row r="270" spans="1:68" ht="16.5" customHeight="1" x14ac:dyDescent="0.25">
      <c r="A270" s="580" t="s">
        <v>435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63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436</v>
      </c>
      <c r="B272" s="54" t="s">
        <v>437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71</v>
      </c>
      <c r="Q273" s="578"/>
      <c r="R273" s="578"/>
      <c r="S273" s="578"/>
      <c r="T273" s="578"/>
      <c r="U273" s="578"/>
      <c r="V273" s="579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71</v>
      </c>
      <c r="Q274" s="578"/>
      <c r="R274" s="578"/>
      <c r="S274" s="578"/>
      <c r="T274" s="578"/>
      <c r="U274" s="578"/>
      <c r="V274" s="579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73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439</v>
      </c>
      <c r="B276" s="54" t="s">
        <v>440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71</v>
      </c>
      <c r="Q277" s="578"/>
      <c r="R277" s="578"/>
      <c r="S277" s="578"/>
      <c r="T277" s="578"/>
      <c r="U277" s="578"/>
      <c r="V277" s="579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71</v>
      </c>
      <c r="Q278" s="578"/>
      <c r="R278" s="578"/>
      <c r="S278" s="578"/>
      <c r="T278" s="578"/>
      <c r="U278" s="578"/>
      <c r="V278" s="579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442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102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443</v>
      </c>
      <c r="B281" s="54" t="s">
        <v>444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71</v>
      </c>
      <c r="Q282" s="578"/>
      <c r="R282" s="578"/>
      <c r="S282" s="578"/>
      <c r="T282" s="578"/>
      <c r="U282" s="578"/>
      <c r="V282" s="579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71</v>
      </c>
      <c r="Q283" s="578"/>
      <c r="R283" s="578"/>
      <c r="S283" s="578"/>
      <c r="T283" s="578"/>
      <c r="U283" s="578"/>
      <c r="V283" s="579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447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102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448</v>
      </c>
      <c r="B286" s="54" t="s">
        <v>449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451</v>
      </c>
      <c r="B287" s="54" t="s">
        <v>452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451</v>
      </c>
      <c r="B288" s="54" t="s">
        <v>454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457</v>
      </c>
      <c r="B289" s="54" t="s">
        <v>458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460</v>
      </c>
      <c r="B290" s="54" t="s">
        <v>461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71</v>
      </c>
      <c r="Q292" s="578"/>
      <c r="R292" s="578"/>
      <c r="S292" s="578"/>
      <c r="T292" s="578"/>
      <c r="U292" s="578"/>
      <c r="V292" s="579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71</v>
      </c>
      <c r="Q293" s="578"/>
      <c r="R293" s="578"/>
      <c r="S293" s="578"/>
      <c r="T293" s="578"/>
      <c r="U293" s="578"/>
      <c r="V293" s="579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63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465</v>
      </c>
      <c r="B295" s="54" t="s">
        <v>466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468</v>
      </c>
      <c r="B296" s="54" t="s">
        <v>469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474</v>
      </c>
      <c r="B298" s="54" t="s">
        <v>475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69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71</v>
      </c>
      <c r="Q302" s="578"/>
      <c r="R302" s="578"/>
      <c r="S302" s="578"/>
      <c r="T302" s="578"/>
      <c r="U302" s="578"/>
      <c r="V302" s="579"/>
      <c r="W302" s="37" t="s">
        <v>72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71</v>
      </c>
      <c r="Q303" s="578"/>
      <c r="R303" s="578"/>
      <c r="S303" s="578"/>
      <c r="T303" s="578"/>
      <c r="U303" s="578"/>
      <c r="V303" s="579"/>
      <c r="W303" s="37" t="s">
        <v>69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customHeight="1" x14ac:dyDescent="0.25">
      <c r="A304" s="575" t="s">
        <v>73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484</v>
      </c>
      <c r="B305" s="54" t="s">
        <v>485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490</v>
      </c>
      <c r="B307" s="54" t="s">
        <v>491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493</v>
      </c>
      <c r="B308" s="54" t="s">
        <v>494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496</v>
      </c>
      <c r="B309" s="54" t="s">
        <v>497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71</v>
      </c>
      <c r="Q310" s="578"/>
      <c r="R310" s="578"/>
      <c r="S310" s="578"/>
      <c r="T310" s="578"/>
      <c r="U310" s="578"/>
      <c r="V310" s="579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71</v>
      </c>
      <c r="Q311" s="578"/>
      <c r="R311" s="578"/>
      <c r="S311" s="578"/>
      <c r="T311" s="578"/>
      <c r="U311" s="578"/>
      <c r="V311" s="579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169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499</v>
      </c>
      <c r="B313" s="54" t="s">
        <v>500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69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69</v>
      </c>
      <c r="X314" s="563">
        <v>89</v>
      </c>
      <c r="Y314" s="564">
        <f>IFERROR(IF(X314="",0,CEILING((X314/$H314),1)*$H314),"")</f>
        <v>93.6</v>
      </c>
      <c r="Z314" s="36">
        <f>IFERROR(IF(Y314=0,"",ROUNDUP(Y314/H314,0)*0.01898),"")</f>
        <v>0.22776000000000002</v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94.921923076923093</v>
      </c>
      <c r="BN314" s="64">
        <f>IFERROR(Y314*I314/H314,"0")</f>
        <v>99.828000000000003</v>
      </c>
      <c r="BO314" s="64">
        <f>IFERROR(1/J314*(X314/H314),"0")</f>
        <v>0.17828525641025642</v>
      </c>
      <c r="BP314" s="64">
        <f>IFERROR(1/J314*(Y314/H314),"0")</f>
        <v>0.1875</v>
      </c>
    </row>
    <row r="315" spans="1:68" ht="16.5" customHeight="1" x14ac:dyDescent="0.25">
      <c r="A315" s="54" t="s">
        <v>505</v>
      </c>
      <c r="B315" s="54" t="s">
        <v>506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69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71</v>
      </c>
      <c r="Q316" s="578"/>
      <c r="R316" s="578"/>
      <c r="S316" s="578"/>
      <c r="T316" s="578"/>
      <c r="U316" s="578"/>
      <c r="V316" s="579"/>
      <c r="W316" s="37" t="s">
        <v>72</v>
      </c>
      <c r="X316" s="565">
        <f>IFERROR(X313/H313,"0")+IFERROR(X314/H314,"0")+IFERROR(X315/H315,"0")</f>
        <v>11.410256410256411</v>
      </c>
      <c r="Y316" s="565">
        <f>IFERROR(Y313/H313,"0")+IFERROR(Y314/H314,"0")+IFERROR(Y315/H315,"0")</f>
        <v>12</v>
      </c>
      <c r="Z316" s="565">
        <f>IFERROR(IF(Z313="",0,Z313),"0")+IFERROR(IF(Z314="",0,Z314),"0")+IFERROR(IF(Z315="",0,Z315),"0")</f>
        <v>0.22776000000000002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71</v>
      </c>
      <c r="Q317" s="578"/>
      <c r="R317" s="578"/>
      <c r="S317" s="578"/>
      <c r="T317" s="578"/>
      <c r="U317" s="578"/>
      <c r="V317" s="579"/>
      <c r="W317" s="37" t="s">
        <v>69</v>
      </c>
      <c r="X317" s="565">
        <f>IFERROR(SUM(X313:X315),"0")</f>
        <v>89</v>
      </c>
      <c r="Y317" s="565">
        <f>IFERROR(SUM(Y313:Y315),"0")</f>
        <v>93.6</v>
      </c>
      <c r="Z317" s="37"/>
      <c r="AA317" s="566"/>
      <c r="AB317" s="566"/>
      <c r="AC317" s="566"/>
    </row>
    <row r="318" spans="1:68" ht="14.25" customHeight="1" x14ac:dyDescent="0.25">
      <c r="A318" s="575" t="s">
        <v>94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508</v>
      </c>
      <c r="B319" s="54" t="s">
        <v>509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9" t="s">
        <v>510</v>
      </c>
      <c r="Q319" s="568"/>
      <c r="R319" s="568"/>
      <c r="S319" s="568"/>
      <c r="T319" s="569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7" t="s">
        <v>514</v>
      </c>
      <c r="Q320" s="568"/>
      <c r="R320" s="568"/>
      <c r="S320" s="568"/>
      <c r="T320" s="569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515</v>
      </c>
      <c r="B321" s="54" t="s">
        <v>516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69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518</v>
      </c>
      <c r="B322" s="54" t="s">
        <v>519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69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71</v>
      </c>
      <c r="Q323" s="578"/>
      <c r="R323" s="578"/>
      <c r="S323" s="578"/>
      <c r="T323" s="578"/>
      <c r="U323" s="578"/>
      <c r="V323" s="579"/>
      <c r="W323" s="37" t="s">
        <v>72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71</v>
      </c>
      <c r="Q324" s="578"/>
      <c r="R324" s="578"/>
      <c r="S324" s="578"/>
      <c r="T324" s="578"/>
      <c r="U324" s="578"/>
      <c r="V324" s="579"/>
      <c r="W324" s="37" t="s">
        <v>69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customHeight="1" x14ac:dyDescent="0.25">
      <c r="A325" s="575" t="s">
        <v>520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521</v>
      </c>
      <c r="B326" s="54" t="s">
        <v>522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71</v>
      </c>
      <c r="Q329" s="578"/>
      <c r="R329" s="578"/>
      <c r="S329" s="578"/>
      <c r="T329" s="578"/>
      <c r="U329" s="578"/>
      <c r="V329" s="579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71</v>
      </c>
      <c r="Q330" s="578"/>
      <c r="R330" s="578"/>
      <c r="S330" s="578"/>
      <c r="T330" s="578"/>
      <c r="U330" s="578"/>
      <c r="V330" s="579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529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73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530</v>
      </c>
      <c r="B333" s="54" t="s">
        <v>531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71</v>
      </c>
      <c r="Q336" s="578"/>
      <c r="R336" s="578"/>
      <c r="S336" s="578"/>
      <c r="T336" s="578"/>
      <c r="U336" s="578"/>
      <c r="V336" s="579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71</v>
      </c>
      <c r="Q337" s="578"/>
      <c r="R337" s="578"/>
      <c r="S337" s="578"/>
      <c r="T337" s="578"/>
      <c r="U337" s="578"/>
      <c r="V337" s="579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customHeight="1" x14ac:dyDescent="0.2">
      <c r="A338" s="627" t="s">
        <v>539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540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102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69</v>
      </c>
      <c r="X341" s="563">
        <v>161</v>
      </c>
      <c r="Y341" s="564">
        <f t="shared" ref="Y341:Y347" si="52">IFERROR(IF(X341="",0,CEILING((X341/$H341),1)*$H341),"")</f>
        <v>165</v>
      </c>
      <c r="Z341" s="36">
        <f>IFERROR(IF(Y341=0,"",ROUNDUP(Y341/H341,0)*0.02175),"")</f>
        <v>0.23924999999999999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166.15200000000002</v>
      </c>
      <c r="BN341" s="64">
        <f t="shared" ref="BN341:BN347" si="54">IFERROR(Y341*I341/H341,"0")</f>
        <v>170.28000000000003</v>
      </c>
      <c r="BO341" s="64">
        <f t="shared" ref="BO341:BO347" si="55">IFERROR(1/J341*(X341/H341),"0")</f>
        <v>0.22361111111111109</v>
      </c>
      <c r="BP341" s="64">
        <f t="shared" ref="BP341:BP347" si="56">IFERROR(1/J341*(Y341/H341),"0")</f>
        <v>0.22916666666666666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69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customHeight="1" x14ac:dyDescent="0.25">
      <c r="A343" s="54" t="s">
        <v>547</v>
      </c>
      <c r="B343" s="54" t="s">
        <v>548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69</v>
      </c>
      <c r="X343" s="563">
        <v>130</v>
      </c>
      <c r="Y343" s="564">
        <f t="shared" si="52"/>
        <v>135</v>
      </c>
      <c r="Z343" s="36">
        <f>IFERROR(IF(Y343=0,"",ROUNDUP(Y343/H343,0)*0.02175),"")</f>
        <v>0.19574999999999998</v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134.16</v>
      </c>
      <c r="BN343" s="64">
        <f t="shared" si="54"/>
        <v>139.32000000000002</v>
      </c>
      <c r="BO343" s="64">
        <f t="shared" si="55"/>
        <v>0.18055555555555552</v>
      </c>
      <c r="BP343" s="64">
        <f t="shared" si="56"/>
        <v>0.1875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69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customHeight="1" x14ac:dyDescent="0.25">
      <c r="A345" s="54" t="s">
        <v>553</v>
      </c>
      <c r="B345" s="54" t="s">
        <v>554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556</v>
      </c>
      <c r="B346" s="54" t="s">
        <v>557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558</v>
      </c>
      <c r="B347" s="54" t="s">
        <v>559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71</v>
      </c>
      <c r="Q348" s="578"/>
      <c r="R348" s="578"/>
      <c r="S348" s="578"/>
      <c r="T348" s="578"/>
      <c r="U348" s="578"/>
      <c r="V348" s="579"/>
      <c r="W348" s="37" t="s">
        <v>72</v>
      </c>
      <c r="X348" s="565">
        <f>IFERROR(X341/H341,"0")+IFERROR(X342/H342,"0")+IFERROR(X343/H343,"0")+IFERROR(X344/H344,"0")+IFERROR(X345/H345,"0")+IFERROR(X346/H346,"0")+IFERROR(X347/H347,"0")</f>
        <v>19.399999999999999</v>
      </c>
      <c r="Y348" s="565">
        <f>IFERROR(Y341/H341,"0")+IFERROR(Y342/H342,"0")+IFERROR(Y343/H343,"0")+IFERROR(Y344/H344,"0")+IFERROR(Y345/H345,"0")+IFERROR(Y346/H346,"0")+IFERROR(Y347/H347,"0")</f>
        <v>20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0.43499999999999994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71</v>
      </c>
      <c r="Q349" s="578"/>
      <c r="R349" s="578"/>
      <c r="S349" s="578"/>
      <c r="T349" s="578"/>
      <c r="U349" s="578"/>
      <c r="V349" s="579"/>
      <c r="W349" s="37" t="s">
        <v>69</v>
      </c>
      <c r="X349" s="565">
        <f>IFERROR(SUM(X341:X347),"0")</f>
        <v>291</v>
      </c>
      <c r="Y349" s="565">
        <f>IFERROR(SUM(Y341:Y347),"0")</f>
        <v>300</v>
      </c>
      <c r="Z349" s="37"/>
      <c r="AA349" s="566"/>
      <c r="AB349" s="566"/>
      <c r="AC349" s="566"/>
    </row>
    <row r="350" spans="1:68" ht="14.25" customHeight="1" x14ac:dyDescent="0.25">
      <c r="A350" s="575" t="s">
        <v>134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69</v>
      </c>
      <c r="X351" s="563">
        <v>137</v>
      </c>
      <c r="Y351" s="564">
        <f>IFERROR(IF(X351="",0,CEILING((X351/$H351),1)*$H351),"")</f>
        <v>150</v>
      </c>
      <c r="Z351" s="36">
        <f>IFERROR(IF(Y351=0,"",ROUNDUP(Y351/H351,0)*0.02175),"")</f>
        <v>0.21749999999999997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141.38400000000001</v>
      </c>
      <c r="BN351" s="64">
        <f>IFERROR(Y351*I351/H351,"0")</f>
        <v>154.80000000000001</v>
      </c>
      <c r="BO351" s="64">
        <f>IFERROR(1/J351*(X351/H351),"0")</f>
        <v>0.19027777777777777</v>
      </c>
      <c r="BP351" s="64">
        <f>IFERROR(1/J351*(Y351/H351),"0")</f>
        <v>0.20833333333333331</v>
      </c>
    </row>
    <row r="352" spans="1:68" ht="16.5" customHeight="1" x14ac:dyDescent="0.25">
      <c r="A352" s="54" t="s">
        <v>563</v>
      </c>
      <c r="B352" s="54" t="s">
        <v>564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71</v>
      </c>
      <c r="Q353" s="578"/>
      <c r="R353" s="578"/>
      <c r="S353" s="578"/>
      <c r="T353" s="578"/>
      <c r="U353" s="578"/>
      <c r="V353" s="579"/>
      <c r="W353" s="37" t="s">
        <v>72</v>
      </c>
      <c r="X353" s="565">
        <f>IFERROR(X351/H351,"0")+IFERROR(X352/H352,"0")</f>
        <v>9.1333333333333329</v>
      </c>
      <c r="Y353" s="565">
        <f>IFERROR(Y351/H351,"0")+IFERROR(Y352/H352,"0")</f>
        <v>10</v>
      </c>
      <c r="Z353" s="565">
        <f>IFERROR(IF(Z351="",0,Z351),"0")+IFERROR(IF(Z352="",0,Z352),"0")</f>
        <v>0.21749999999999997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71</v>
      </c>
      <c r="Q354" s="578"/>
      <c r="R354" s="578"/>
      <c r="S354" s="578"/>
      <c r="T354" s="578"/>
      <c r="U354" s="578"/>
      <c r="V354" s="579"/>
      <c r="W354" s="37" t="s">
        <v>69</v>
      </c>
      <c r="X354" s="565">
        <f>IFERROR(SUM(X351:X352),"0")</f>
        <v>137</v>
      </c>
      <c r="Y354" s="565">
        <f>IFERROR(SUM(Y351:Y352),"0")</f>
        <v>150</v>
      </c>
      <c r="Z354" s="37"/>
      <c r="AA354" s="566"/>
      <c r="AB354" s="566"/>
      <c r="AC354" s="566"/>
    </row>
    <row r="355" spans="1:68" ht="14.25" customHeight="1" x14ac:dyDescent="0.25">
      <c r="A355" s="575" t="s">
        <v>73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565</v>
      </c>
      <c r="B356" s="54" t="s">
        <v>566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568</v>
      </c>
      <c r="B357" s="54" t="s">
        <v>569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69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71</v>
      </c>
      <c r="Q358" s="578"/>
      <c r="R358" s="578"/>
      <c r="S358" s="578"/>
      <c r="T358" s="578"/>
      <c r="U358" s="578"/>
      <c r="V358" s="579"/>
      <c r="W358" s="37" t="s">
        <v>72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71</v>
      </c>
      <c r="Q359" s="578"/>
      <c r="R359" s="578"/>
      <c r="S359" s="578"/>
      <c r="T359" s="578"/>
      <c r="U359" s="578"/>
      <c r="V359" s="579"/>
      <c r="W359" s="37" t="s">
        <v>69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5" t="s">
        <v>169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69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71</v>
      </c>
      <c r="Q362" s="578"/>
      <c r="R362" s="578"/>
      <c r="S362" s="578"/>
      <c r="T362" s="578"/>
      <c r="U362" s="578"/>
      <c r="V362" s="579"/>
      <c r="W362" s="37" t="s">
        <v>72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71</v>
      </c>
      <c r="Q363" s="578"/>
      <c r="R363" s="578"/>
      <c r="S363" s="578"/>
      <c r="T363" s="578"/>
      <c r="U363" s="578"/>
      <c r="V363" s="579"/>
      <c r="W363" s="37" t="s">
        <v>69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0" t="s">
        <v>574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102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575</v>
      </c>
      <c r="B366" s="54" t="s">
        <v>576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578</v>
      </c>
      <c r="B367" s="54" t="s">
        <v>579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71</v>
      </c>
      <c r="Q370" s="578"/>
      <c r="R370" s="578"/>
      <c r="S370" s="578"/>
      <c r="T370" s="578"/>
      <c r="U370" s="578"/>
      <c r="V370" s="579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71</v>
      </c>
      <c r="Q371" s="578"/>
      <c r="R371" s="578"/>
      <c r="S371" s="578"/>
      <c r="T371" s="578"/>
      <c r="U371" s="578"/>
      <c r="V371" s="579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63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71</v>
      </c>
      <c r="Q374" s="578"/>
      <c r="R374" s="578"/>
      <c r="S374" s="578"/>
      <c r="T374" s="578"/>
      <c r="U374" s="578"/>
      <c r="V374" s="579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71</v>
      </c>
      <c r="Q375" s="578"/>
      <c r="R375" s="578"/>
      <c r="S375" s="578"/>
      <c r="T375" s="578"/>
      <c r="U375" s="578"/>
      <c r="V375" s="579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73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69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71</v>
      </c>
      <c r="Q379" s="578"/>
      <c r="R379" s="578"/>
      <c r="S379" s="578"/>
      <c r="T379" s="578"/>
      <c r="U379" s="578"/>
      <c r="V379" s="579"/>
      <c r="W379" s="37" t="s">
        <v>72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71</v>
      </c>
      <c r="Q380" s="578"/>
      <c r="R380" s="578"/>
      <c r="S380" s="578"/>
      <c r="T380" s="578"/>
      <c r="U380" s="578"/>
      <c r="V380" s="579"/>
      <c r="W380" s="37" t="s">
        <v>69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customHeight="1" x14ac:dyDescent="0.25">
      <c r="A381" s="575" t="s">
        <v>169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593</v>
      </c>
      <c r="B382" s="54" t="s">
        <v>594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71</v>
      </c>
      <c r="Q383" s="578"/>
      <c r="R383" s="578"/>
      <c r="S383" s="578"/>
      <c r="T383" s="578"/>
      <c r="U383" s="578"/>
      <c r="V383" s="579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71</v>
      </c>
      <c r="Q384" s="578"/>
      <c r="R384" s="578"/>
      <c r="S384" s="578"/>
      <c r="T384" s="578"/>
      <c r="U384" s="578"/>
      <c r="V384" s="579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596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597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63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69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601</v>
      </c>
      <c r="B389" s="54" t="s">
        <v>602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601</v>
      </c>
      <c r="B390" s="54" t="s">
        <v>604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69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621</v>
      </c>
      <c r="B397" s="54" t="s">
        <v>622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71</v>
      </c>
      <c r="Q398" s="578"/>
      <c r="R398" s="578"/>
      <c r="S398" s="578"/>
      <c r="T398" s="578"/>
      <c r="U398" s="578"/>
      <c r="V398" s="579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71</v>
      </c>
      <c r="Q399" s="578"/>
      <c r="R399" s="578"/>
      <c r="S399" s="578"/>
      <c r="T399" s="578"/>
      <c r="U399" s="578"/>
      <c r="V399" s="579"/>
      <c r="W399" s="37" t="s">
        <v>69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customHeight="1" x14ac:dyDescent="0.25">
      <c r="A400" s="575" t="s">
        <v>73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623</v>
      </c>
      <c r="B401" s="54" t="s">
        <v>624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71</v>
      </c>
      <c r="Q403" s="578"/>
      <c r="R403" s="578"/>
      <c r="S403" s="578"/>
      <c r="T403" s="578"/>
      <c r="U403" s="578"/>
      <c r="V403" s="579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71</v>
      </c>
      <c r="Q404" s="578"/>
      <c r="R404" s="578"/>
      <c r="S404" s="578"/>
      <c r="T404" s="578"/>
      <c r="U404" s="578"/>
      <c r="V404" s="579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629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134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630</v>
      </c>
      <c r="B407" s="54" t="s">
        <v>631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71</v>
      </c>
      <c r="Q408" s="578"/>
      <c r="R408" s="578"/>
      <c r="S408" s="578"/>
      <c r="T408" s="578"/>
      <c r="U408" s="578"/>
      <c r="V408" s="579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71</v>
      </c>
      <c r="Q409" s="578"/>
      <c r="R409" s="578"/>
      <c r="S409" s="578"/>
      <c r="T409" s="578"/>
      <c r="U409" s="578"/>
      <c r="V409" s="579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63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69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636</v>
      </c>
      <c r="B412" s="54" t="s">
        <v>637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71</v>
      </c>
      <c r="Q415" s="578"/>
      <c r="R415" s="578"/>
      <c r="S415" s="578"/>
      <c r="T415" s="578"/>
      <c r="U415" s="578"/>
      <c r="V415" s="579"/>
      <c r="W415" s="37" t="s">
        <v>72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71</v>
      </c>
      <c r="Q416" s="578"/>
      <c r="R416" s="578"/>
      <c r="S416" s="578"/>
      <c r="T416" s="578"/>
      <c r="U416" s="578"/>
      <c r="V416" s="579"/>
      <c r="W416" s="37" t="s">
        <v>69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customHeight="1" x14ac:dyDescent="0.25">
      <c r="A417" s="580" t="s">
        <v>644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63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71</v>
      </c>
      <c r="Q420" s="578"/>
      <c r="R420" s="578"/>
      <c r="S420" s="578"/>
      <c r="T420" s="578"/>
      <c r="U420" s="578"/>
      <c r="V420" s="579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71</v>
      </c>
      <c r="Q421" s="578"/>
      <c r="R421" s="578"/>
      <c r="S421" s="578"/>
      <c r="T421" s="578"/>
      <c r="U421" s="578"/>
      <c r="V421" s="579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648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63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649</v>
      </c>
      <c r="B424" s="54" t="s">
        <v>650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71</v>
      </c>
      <c r="Q425" s="578"/>
      <c r="R425" s="578"/>
      <c r="S425" s="578"/>
      <c r="T425" s="578"/>
      <c r="U425" s="578"/>
      <c r="V425" s="579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71</v>
      </c>
      <c r="Q426" s="578"/>
      <c r="R426" s="578"/>
      <c r="S426" s="578"/>
      <c r="T426" s="578"/>
      <c r="U426" s="578"/>
      <c r="V426" s="579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652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652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102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69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69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69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customHeight="1" x14ac:dyDescent="0.25">
      <c r="A433" s="54" t="s">
        <v>662</v>
      </c>
      <c r="B433" s="54" t="s">
        <v>663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75" t="s">
        <v>664</v>
      </c>
      <c r="Q433" s="568"/>
      <c r="R433" s="568"/>
      <c r="S433" s="568"/>
      <c r="T433" s="569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666</v>
      </c>
      <c r="B434" s="54" t="s">
        <v>667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69</v>
      </c>
      <c r="X435" s="563">
        <v>347</v>
      </c>
      <c r="Y435" s="564">
        <f t="shared" si="63"/>
        <v>348.48</v>
      </c>
      <c r="Z435" s="36">
        <f t="shared" si="64"/>
        <v>0.78936000000000006</v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370.65909090909088</v>
      </c>
      <c r="BN435" s="64">
        <f t="shared" si="66"/>
        <v>372.24</v>
      </c>
      <c r="BO435" s="64">
        <f t="shared" si="67"/>
        <v>0.6319201631701632</v>
      </c>
      <c r="BP435" s="64">
        <f t="shared" si="68"/>
        <v>0.63461538461538469</v>
      </c>
    </row>
    <row r="436" spans="1:68" ht="16.5" customHeight="1" x14ac:dyDescent="0.25">
      <c r="A436" s="54" t="s">
        <v>672</v>
      </c>
      <c r="B436" s="54" t="s">
        <v>673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69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677</v>
      </c>
      <c r="B439" s="54" t="s">
        <v>679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680</v>
      </c>
      <c r="B440" s="54" t="s">
        <v>681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6" t="s">
        <v>682</v>
      </c>
      <c r="Q440" s="568"/>
      <c r="R440" s="568"/>
      <c r="S440" s="568"/>
      <c r="T440" s="569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685</v>
      </c>
      <c r="B442" s="54" t="s">
        <v>686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687</v>
      </c>
      <c r="B444" s="54" t="s">
        <v>689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71</v>
      </c>
      <c r="Q445" s="578"/>
      <c r="R445" s="578"/>
      <c r="S445" s="578"/>
      <c r="T445" s="578"/>
      <c r="U445" s="578"/>
      <c r="V445" s="579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65.719696969696969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66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0.78936000000000006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71</v>
      </c>
      <c r="Q446" s="578"/>
      <c r="R446" s="578"/>
      <c r="S446" s="578"/>
      <c r="T446" s="578"/>
      <c r="U446" s="578"/>
      <c r="V446" s="579"/>
      <c r="W446" s="37" t="s">
        <v>69</v>
      </c>
      <c r="X446" s="565">
        <f>IFERROR(SUM(X430:X444),"0")</f>
        <v>347</v>
      </c>
      <c r="Y446" s="565">
        <f>IFERROR(SUM(Y430:Y444),"0")</f>
        <v>348.48</v>
      </c>
      <c r="Z446" s="37"/>
      <c r="AA446" s="566"/>
      <c r="AB446" s="566"/>
      <c r="AC446" s="566"/>
    </row>
    <row r="447" spans="1:68" ht="14.25" customHeight="1" x14ac:dyDescent="0.25">
      <c r="A447" s="575" t="s">
        <v>134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69</v>
      </c>
      <c r="X448" s="563">
        <v>102</v>
      </c>
      <c r="Y448" s="564">
        <f>IFERROR(IF(X448="",0,CEILING((X448/$H448),1)*$H448),"")</f>
        <v>105.60000000000001</v>
      </c>
      <c r="Z448" s="36">
        <f>IFERROR(IF(Y448=0,"",ROUNDUP(Y448/H448,0)*0.01196),"")</f>
        <v>0.2392</v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108.95454545454544</v>
      </c>
      <c r="BN448" s="64">
        <f>IFERROR(Y448*I448/H448,"0")</f>
        <v>112.80000000000001</v>
      </c>
      <c r="BO448" s="64">
        <f>IFERROR(1/J448*(X448/H448),"0")</f>
        <v>0.18575174825174826</v>
      </c>
      <c r="BP448" s="64">
        <f>IFERROR(1/J448*(Y448/H448),"0")</f>
        <v>0.19230769230769232</v>
      </c>
    </row>
    <row r="449" spans="1:68" ht="16.5" customHeight="1" x14ac:dyDescent="0.25">
      <c r="A449" s="54" t="s">
        <v>693</v>
      </c>
      <c r="B449" s="54" t="s">
        <v>694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695</v>
      </c>
      <c r="B450" s="54" t="s">
        <v>696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69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71</v>
      </c>
      <c r="Q451" s="578"/>
      <c r="R451" s="578"/>
      <c r="S451" s="578"/>
      <c r="T451" s="578"/>
      <c r="U451" s="578"/>
      <c r="V451" s="579"/>
      <c r="W451" s="37" t="s">
        <v>72</v>
      </c>
      <c r="X451" s="565">
        <f>IFERROR(X448/H448,"0")+IFERROR(X449/H449,"0")+IFERROR(X450/H450,"0")</f>
        <v>19.318181818181817</v>
      </c>
      <c r="Y451" s="565">
        <f>IFERROR(Y448/H448,"0")+IFERROR(Y449/H449,"0")+IFERROR(Y450/H450,"0")</f>
        <v>20</v>
      </c>
      <c r="Z451" s="565">
        <f>IFERROR(IF(Z448="",0,Z448),"0")+IFERROR(IF(Z449="",0,Z449),"0")+IFERROR(IF(Z450="",0,Z450),"0")</f>
        <v>0.2392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71</v>
      </c>
      <c r="Q452" s="578"/>
      <c r="R452" s="578"/>
      <c r="S452" s="578"/>
      <c r="T452" s="578"/>
      <c r="U452" s="578"/>
      <c r="V452" s="579"/>
      <c r="W452" s="37" t="s">
        <v>69</v>
      </c>
      <c r="X452" s="565">
        <f>IFERROR(SUM(X448:X450),"0")</f>
        <v>102</v>
      </c>
      <c r="Y452" s="565">
        <f>IFERROR(SUM(Y448:Y450),"0")</f>
        <v>105.60000000000001</v>
      </c>
      <c r="Z452" s="37"/>
      <c r="AA452" s="566"/>
      <c r="AB452" s="566"/>
      <c r="AC452" s="566"/>
    </row>
    <row r="453" spans="1:68" ht="14.25" customHeight="1" x14ac:dyDescent="0.25">
      <c r="A453" s="575" t="s">
        <v>63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69</v>
      </c>
      <c r="X454" s="563">
        <v>71</v>
      </c>
      <c r="Y454" s="564">
        <f t="shared" ref="Y454:Y460" si="69">IFERROR(IF(X454="",0,CEILING((X454/$H454),1)*$H454),"")</f>
        <v>73.92</v>
      </c>
      <c r="Z454" s="36">
        <f>IFERROR(IF(Y454=0,"",ROUNDUP(Y454/H454,0)*0.01196),"")</f>
        <v>0.16744000000000001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75.840909090909093</v>
      </c>
      <c r="BN454" s="64">
        <f t="shared" ref="BN454:BN460" si="71">IFERROR(Y454*I454/H454,"0")</f>
        <v>78.959999999999994</v>
      </c>
      <c r="BO454" s="64">
        <f t="shared" ref="BO454:BO460" si="72">IFERROR(1/J454*(X454/H454),"0")</f>
        <v>0.12929778554778554</v>
      </c>
      <c r="BP454" s="64">
        <f t="shared" ref="BP454:BP460" si="73">IFERROR(1/J454*(Y454/H454),"0")</f>
        <v>0.13461538461538464</v>
      </c>
    </row>
    <row r="455" spans="1:68" ht="27" customHeight="1" x14ac:dyDescent="0.25">
      <c r="A455" s="54" t="s">
        <v>700</v>
      </c>
      <c r="B455" s="54" t="s">
        <v>701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69</v>
      </c>
      <c r="X455" s="563">
        <v>34</v>
      </c>
      <c r="Y455" s="564">
        <f t="shared" si="69"/>
        <v>36.96</v>
      </c>
      <c r="Z455" s="36">
        <f>IFERROR(IF(Y455=0,"",ROUNDUP(Y455/H455,0)*0.01196),"")</f>
        <v>8.3720000000000003E-2</v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36.318181818181813</v>
      </c>
      <c r="BN455" s="64">
        <f t="shared" si="71"/>
        <v>39.479999999999997</v>
      </c>
      <c r="BO455" s="64">
        <f t="shared" si="72"/>
        <v>6.1917249417249423E-2</v>
      </c>
      <c r="BP455" s="64">
        <f t="shared" si="73"/>
        <v>6.7307692307692318E-2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69</v>
      </c>
      <c r="X456" s="563">
        <v>85</v>
      </c>
      <c r="Y456" s="564">
        <f t="shared" si="69"/>
        <v>89.76</v>
      </c>
      <c r="Z456" s="36">
        <f>IFERROR(IF(Y456=0,"",ROUNDUP(Y456/H456,0)*0.01196),"")</f>
        <v>0.20332</v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90.795454545454533</v>
      </c>
      <c r="BN456" s="64">
        <f t="shared" si="71"/>
        <v>95.88</v>
      </c>
      <c r="BO456" s="64">
        <f t="shared" si="72"/>
        <v>0.15479312354312355</v>
      </c>
      <c r="BP456" s="64">
        <f t="shared" si="73"/>
        <v>0.16346153846153846</v>
      </c>
    </row>
    <row r="457" spans="1:68" ht="27" customHeight="1" x14ac:dyDescent="0.25">
      <c r="A457" s="54" t="s">
        <v>706</v>
      </c>
      <c r="B457" s="54" t="s">
        <v>707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706</v>
      </c>
      <c r="B458" s="54" t="s">
        <v>708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709</v>
      </c>
      <c r="B459" s="54" t="s">
        <v>710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711</v>
      </c>
      <c r="B460" s="54" t="s">
        <v>712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71</v>
      </c>
      <c r="Q461" s="578"/>
      <c r="R461" s="578"/>
      <c r="S461" s="578"/>
      <c r="T461" s="578"/>
      <c r="U461" s="578"/>
      <c r="V461" s="579"/>
      <c r="W461" s="37" t="s">
        <v>72</v>
      </c>
      <c r="X461" s="565">
        <f>IFERROR(X454/H454,"0")+IFERROR(X455/H455,"0")+IFERROR(X456/H456,"0")+IFERROR(X457/H457,"0")+IFERROR(X458/H458,"0")+IFERROR(X459/H459,"0")+IFERROR(X460/H460,"0")</f>
        <v>35.984848484848484</v>
      </c>
      <c r="Y461" s="565">
        <f>IFERROR(Y454/H454,"0")+IFERROR(Y455/H455,"0")+IFERROR(Y456/H456,"0")+IFERROR(Y457/H457,"0")+IFERROR(Y458/H458,"0")+IFERROR(Y459/H459,"0")+IFERROR(Y460/H460,"0")</f>
        <v>38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0.45448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71</v>
      </c>
      <c r="Q462" s="578"/>
      <c r="R462" s="578"/>
      <c r="S462" s="578"/>
      <c r="T462" s="578"/>
      <c r="U462" s="578"/>
      <c r="V462" s="579"/>
      <c r="W462" s="37" t="s">
        <v>69</v>
      </c>
      <c r="X462" s="565">
        <f>IFERROR(SUM(X454:X460),"0")</f>
        <v>190</v>
      </c>
      <c r="Y462" s="565">
        <f>IFERROR(SUM(Y454:Y460),"0")</f>
        <v>200.64</v>
      </c>
      <c r="Z462" s="37"/>
      <c r="AA462" s="566"/>
      <c r="AB462" s="566"/>
      <c r="AC462" s="566"/>
    </row>
    <row r="463" spans="1:68" ht="14.25" customHeight="1" x14ac:dyDescent="0.25">
      <c r="A463" s="575" t="s">
        <v>73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713</v>
      </c>
      <c r="B464" s="54" t="s">
        <v>714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716</v>
      </c>
      <c r="B465" s="54" t="s">
        <v>717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719</v>
      </c>
      <c r="B466" s="54" t="s">
        <v>720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71</v>
      </c>
      <c r="Q467" s="578"/>
      <c r="R467" s="578"/>
      <c r="S467" s="578"/>
      <c r="T467" s="578"/>
      <c r="U467" s="578"/>
      <c r="V467" s="579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71</v>
      </c>
      <c r="Q468" s="578"/>
      <c r="R468" s="578"/>
      <c r="S468" s="578"/>
      <c r="T468" s="578"/>
      <c r="U468" s="578"/>
      <c r="V468" s="579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722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722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102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723</v>
      </c>
      <c r="B472" s="54" t="s">
        <v>724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793" t="s">
        <v>725</v>
      </c>
      <c r="Q472" s="568"/>
      <c r="R472" s="568"/>
      <c r="S472" s="568"/>
      <c r="T472" s="569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727</v>
      </c>
      <c r="B473" s="54" t="s">
        <v>728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43" t="s">
        <v>729</v>
      </c>
      <c r="Q473" s="568"/>
      <c r="R473" s="568"/>
      <c r="S473" s="568"/>
      <c r="T473" s="569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5" t="s">
        <v>733</v>
      </c>
      <c r="Q474" s="568"/>
      <c r="R474" s="568"/>
      <c r="S474" s="568"/>
      <c r="T474" s="569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21" t="s">
        <v>737</v>
      </c>
      <c r="Q475" s="568"/>
      <c r="R475" s="568"/>
      <c r="S475" s="568"/>
      <c r="T475" s="569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71</v>
      </c>
      <c r="Q476" s="578"/>
      <c r="R476" s="578"/>
      <c r="S476" s="578"/>
      <c r="T476" s="578"/>
      <c r="U476" s="578"/>
      <c r="V476" s="579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71</v>
      </c>
      <c r="Q477" s="578"/>
      <c r="R477" s="578"/>
      <c r="S477" s="578"/>
      <c r="T477" s="578"/>
      <c r="U477" s="578"/>
      <c r="V477" s="579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134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738</v>
      </c>
      <c r="B479" s="54" t="s">
        <v>739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83" t="s">
        <v>740</v>
      </c>
      <c r="Q479" s="568"/>
      <c r="R479" s="568"/>
      <c r="S479" s="568"/>
      <c r="T479" s="569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742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07" t="s">
        <v>743</v>
      </c>
      <c r="Q480" s="568"/>
      <c r="R480" s="568"/>
      <c r="S480" s="568"/>
      <c r="T480" s="569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9" t="s">
        <v>747</v>
      </c>
      <c r="Q481" s="568"/>
      <c r="R481" s="568"/>
      <c r="S481" s="568"/>
      <c r="T481" s="569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748</v>
      </c>
      <c r="B482" s="54" t="s">
        <v>749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1" t="s">
        <v>750</v>
      </c>
      <c r="Q482" s="568"/>
      <c r="R482" s="568"/>
      <c r="S482" s="568"/>
      <c r="T482" s="569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71</v>
      </c>
      <c r="Q483" s="578"/>
      <c r="R483" s="578"/>
      <c r="S483" s="578"/>
      <c r="T483" s="578"/>
      <c r="U483" s="578"/>
      <c r="V483" s="579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71</v>
      </c>
      <c r="Q484" s="578"/>
      <c r="R484" s="578"/>
      <c r="S484" s="578"/>
      <c r="T484" s="578"/>
      <c r="U484" s="578"/>
      <c r="V484" s="579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63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752</v>
      </c>
      <c r="B486" s="54" t="s">
        <v>753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6" t="s">
        <v>754</v>
      </c>
      <c r="Q486" s="568"/>
      <c r="R486" s="568"/>
      <c r="S486" s="568"/>
      <c r="T486" s="569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95" t="s">
        <v>758</v>
      </c>
      <c r="Q487" s="568"/>
      <c r="R487" s="568"/>
      <c r="S487" s="568"/>
      <c r="T487" s="569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71</v>
      </c>
      <c r="Q488" s="578"/>
      <c r="R488" s="578"/>
      <c r="S488" s="578"/>
      <c r="T488" s="578"/>
      <c r="U488" s="578"/>
      <c r="V488" s="579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71</v>
      </c>
      <c r="Q489" s="578"/>
      <c r="R489" s="578"/>
      <c r="S489" s="578"/>
      <c r="T489" s="578"/>
      <c r="U489" s="578"/>
      <c r="V489" s="579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73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760</v>
      </c>
      <c r="B491" s="54" t="s">
        <v>761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57" t="s">
        <v>762</v>
      </c>
      <c r="Q491" s="568"/>
      <c r="R491" s="568"/>
      <c r="S491" s="568"/>
      <c r="T491" s="569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764</v>
      </c>
      <c r="B492" s="54" t="s">
        <v>765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81" t="s">
        <v>766</v>
      </c>
      <c r="Q492" s="568"/>
      <c r="R492" s="568"/>
      <c r="S492" s="568"/>
      <c r="T492" s="569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71</v>
      </c>
      <c r="Q493" s="578"/>
      <c r="R493" s="578"/>
      <c r="S493" s="578"/>
      <c r="T493" s="578"/>
      <c r="U493" s="578"/>
      <c r="V493" s="579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71</v>
      </c>
      <c r="Q494" s="578"/>
      <c r="R494" s="578"/>
      <c r="S494" s="578"/>
      <c r="T494" s="578"/>
      <c r="U494" s="578"/>
      <c r="V494" s="579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169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767</v>
      </c>
      <c r="B496" s="54" t="s">
        <v>768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4" t="s">
        <v>769</v>
      </c>
      <c r="Q496" s="568"/>
      <c r="R496" s="568"/>
      <c r="S496" s="568"/>
      <c r="T496" s="569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771</v>
      </c>
      <c r="B497" s="54" t="s">
        <v>772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7" t="s">
        <v>773</v>
      </c>
      <c r="Q497" s="568"/>
      <c r="R497" s="568"/>
      <c r="S497" s="568"/>
      <c r="T497" s="569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71</v>
      </c>
      <c r="Q498" s="578"/>
      <c r="R498" s="578"/>
      <c r="S498" s="578"/>
      <c r="T498" s="578"/>
      <c r="U498" s="578"/>
      <c r="V498" s="579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71</v>
      </c>
      <c r="Q499" s="578"/>
      <c r="R499" s="578"/>
      <c r="S499" s="578"/>
      <c r="T499" s="578"/>
      <c r="U499" s="578"/>
      <c r="V499" s="579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775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134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776</v>
      </c>
      <c r="B502" s="54" t="s">
        <v>777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778</v>
      </c>
      <c r="Q502" s="568"/>
      <c r="R502" s="568"/>
      <c r="S502" s="568"/>
      <c r="T502" s="569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71</v>
      </c>
      <c r="Q503" s="578"/>
      <c r="R503" s="578"/>
      <c r="S503" s="578"/>
      <c r="T503" s="578"/>
      <c r="U503" s="578"/>
      <c r="V503" s="579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71</v>
      </c>
      <c r="Q504" s="578"/>
      <c r="R504" s="578"/>
      <c r="S504" s="578"/>
      <c r="T504" s="578"/>
      <c r="U504" s="578"/>
      <c r="V504" s="579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780</v>
      </c>
      <c r="Q505" s="615"/>
      <c r="R505" s="615"/>
      <c r="S505" s="615"/>
      <c r="T505" s="615"/>
      <c r="U505" s="615"/>
      <c r="V505" s="616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1588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1643.52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781</v>
      </c>
      <c r="Q506" s="615"/>
      <c r="R506" s="615"/>
      <c r="S506" s="615"/>
      <c r="T506" s="615"/>
      <c r="U506" s="615"/>
      <c r="V506" s="616"/>
      <c r="W506" s="37" t="s">
        <v>69</v>
      </c>
      <c r="X506" s="565">
        <f>IFERROR(SUM(BM22:BM502),"0")</f>
        <v>1683.6729567469567</v>
      </c>
      <c r="Y506" s="565">
        <f>IFERROR(SUM(BN22:BN502),"0")</f>
        <v>1742.2800000000002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782</v>
      </c>
      <c r="Q507" s="615"/>
      <c r="R507" s="615"/>
      <c r="S507" s="615"/>
      <c r="T507" s="615"/>
      <c r="U507" s="615"/>
      <c r="V507" s="616"/>
      <c r="W507" s="37" t="s">
        <v>783</v>
      </c>
      <c r="X507" s="38">
        <f>ROUNDUP(SUM(BO22:BO502),0)</f>
        <v>3</v>
      </c>
      <c r="Y507" s="38">
        <f>ROUNDUP(SUM(BP22:BP502),0)</f>
        <v>3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784</v>
      </c>
      <c r="Q508" s="615"/>
      <c r="R508" s="615"/>
      <c r="S508" s="615"/>
      <c r="T508" s="615"/>
      <c r="U508" s="615"/>
      <c r="V508" s="616"/>
      <c r="W508" s="37" t="s">
        <v>69</v>
      </c>
      <c r="X508" s="565">
        <f>GrossWeightTotal+PalletQtyTotal*25</f>
        <v>1758.6729567469567</v>
      </c>
      <c r="Y508" s="565">
        <f>GrossWeightTotalR+PalletQtyTotalR*25</f>
        <v>1817.2800000000002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785</v>
      </c>
      <c r="Q509" s="615"/>
      <c r="R509" s="615"/>
      <c r="S509" s="615"/>
      <c r="T509" s="615"/>
      <c r="U509" s="615"/>
      <c r="V509" s="616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257.98792195458861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266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786</v>
      </c>
      <c r="Q510" s="615"/>
      <c r="R510" s="615"/>
      <c r="S510" s="615"/>
      <c r="T510" s="615"/>
      <c r="U510" s="615"/>
      <c r="V510" s="616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3.4632199999999997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3" t="s">
        <v>100</v>
      </c>
      <c r="D512" s="712"/>
      <c r="E512" s="712"/>
      <c r="F512" s="712"/>
      <c r="G512" s="712"/>
      <c r="H512" s="607"/>
      <c r="I512" s="583" t="s">
        <v>253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539</v>
      </c>
      <c r="U512" s="607"/>
      <c r="V512" s="583" t="s">
        <v>596</v>
      </c>
      <c r="W512" s="712"/>
      <c r="X512" s="712"/>
      <c r="Y512" s="607"/>
      <c r="Z512" s="560" t="s">
        <v>652</v>
      </c>
      <c r="AA512" s="583" t="s">
        <v>722</v>
      </c>
      <c r="AB512" s="607"/>
      <c r="AC512" s="52"/>
      <c r="AF512" s="561"/>
    </row>
    <row r="513" spans="1:32" ht="14.25" customHeight="1" thickTop="1" x14ac:dyDescent="0.2">
      <c r="A513" s="595" t="s">
        <v>789</v>
      </c>
      <c r="B513" s="583" t="s">
        <v>62</v>
      </c>
      <c r="C513" s="583" t="s">
        <v>101</v>
      </c>
      <c r="D513" s="583" t="s">
        <v>116</v>
      </c>
      <c r="E513" s="583" t="s">
        <v>176</v>
      </c>
      <c r="F513" s="583" t="s">
        <v>199</v>
      </c>
      <c r="G513" s="583" t="s">
        <v>232</v>
      </c>
      <c r="H513" s="583" t="s">
        <v>100</v>
      </c>
      <c r="I513" s="583" t="s">
        <v>254</v>
      </c>
      <c r="J513" s="583" t="s">
        <v>294</v>
      </c>
      <c r="K513" s="583" t="s">
        <v>355</v>
      </c>
      <c r="L513" s="583" t="s">
        <v>396</v>
      </c>
      <c r="M513" s="583" t="s">
        <v>412</v>
      </c>
      <c r="N513" s="561"/>
      <c r="O513" s="583" t="s">
        <v>425</v>
      </c>
      <c r="P513" s="583" t="s">
        <v>435</v>
      </c>
      <c r="Q513" s="583" t="s">
        <v>442</v>
      </c>
      <c r="R513" s="583" t="s">
        <v>447</v>
      </c>
      <c r="S513" s="583" t="s">
        <v>529</v>
      </c>
      <c r="T513" s="583" t="s">
        <v>540</v>
      </c>
      <c r="U513" s="583" t="s">
        <v>574</v>
      </c>
      <c r="V513" s="583" t="s">
        <v>597</v>
      </c>
      <c r="W513" s="583" t="s">
        <v>629</v>
      </c>
      <c r="X513" s="583" t="s">
        <v>644</v>
      </c>
      <c r="Y513" s="583" t="s">
        <v>648</v>
      </c>
      <c r="Z513" s="583" t="s">
        <v>652</v>
      </c>
      <c r="AA513" s="583" t="s">
        <v>722</v>
      </c>
      <c r="AB513" s="583" t="s">
        <v>775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IFERROR(Y89*1,"0")+IFERROR(Y90*1,"0")+IFERROR(Y91*1,"0")+IFERROR(Y95*1,"0")+IFERROR(Y96*1,"0")+IFERROR(Y97*1,"0")+IFERROR(Y98*1,"0")+IFERROR(Y99*1,"0")+IFERROR(Y100*1,"0")</f>
        <v>162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129.6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91.199999999999989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62.399999999999991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93.6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450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654.72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2025-07-17T07:53:50Z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