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83DB9C-694C-499B-88E1-A066E7FF48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X304" i="1"/>
  <c r="BO303" i="1"/>
  <c r="BM303" i="1"/>
  <c r="Z303" i="1"/>
  <c r="Z304" i="1" s="1"/>
  <c r="Y303" i="1"/>
  <c r="Y305" i="1" s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P290" i="1"/>
  <c r="BO289" i="1"/>
  <c r="BM289" i="1"/>
  <c r="Z289" i="1"/>
  <c r="Y289" i="1"/>
  <c r="BP289" i="1" s="1"/>
  <c r="BO288" i="1"/>
  <c r="BM288" i="1"/>
  <c r="Z288" i="1"/>
  <c r="Y288" i="1"/>
  <c r="BP288" i="1" s="1"/>
  <c r="P288" i="1"/>
  <c r="BO287" i="1"/>
  <c r="BM287" i="1"/>
  <c r="Z287" i="1"/>
  <c r="Y287" i="1"/>
  <c r="BO286" i="1"/>
  <c r="BM286" i="1"/>
  <c r="Z286" i="1"/>
  <c r="Y286" i="1"/>
  <c r="P286" i="1"/>
  <c r="BO285" i="1"/>
  <c r="BM285" i="1"/>
  <c r="Z285" i="1"/>
  <c r="Y285" i="1"/>
  <c r="BP285" i="1" s="1"/>
  <c r="BO284" i="1"/>
  <c r="BM284" i="1"/>
  <c r="Z284" i="1"/>
  <c r="Y284" i="1"/>
  <c r="BP284" i="1" s="1"/>
  <c r="P284" i="1"/>
  <c r="BO283" i="1"/>
  <c r="BM283" i="1"/>
  <c r="Z283" i="1"/>
  <c r="Y283" i="1"/>
  <c r="BO282" i="1"/>
  <c r="BM282" i="1"/>
  <c r="Z282" i="1"/>
  <c r="Z299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Z217" i="1" s="1"/>
  <c r="Y213" i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Z204" i="1" s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Z197" i="1" s="1"/>
  <c r="Y193" i="1"/>
  <c r="P193" i="1"/>
  <c r="X191" i="1"/>
  <c r="X190" i="1"/>
  <c r="BO189" i="1"/>
  <c r="BM189" i="1"/>
  <c r="Z189" i="1"/>
  <c r="Z190" i="1" s="1"/>
  <c r="Y189" i="1"/>
  <c r="Y190" i="1" s="1"/>
  <c r="X185" i="1"/>
  <c r="X184" i="1"/>
  <c r="BO183" i="1"/>
  <c r="BM183" i="1"/>
  <c r="Z183" i="1"/>
  <c r="Z184" i="1" s="1"/>
  <c r="Y183" i="1"/>
  <c r="Y185" i="1" s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BO177" i="1"/>
  <c r="BM177" i="1"/>
  <c r="Z177" i="1"/>
  <c r="Y177" i="1"/>
  <c r="Y180" i="1" s="1"/>
  <c r="P177" i="1"/>
  <c r="X173" i="1"/>
  <c r="X172" i="1"/>
  <c r="BO171" i="1"/>
  <c r="BM171" i="1"/>
  <c r="Z171" i="1"/>
  <c r="Z172" i="1" s="1"/>
  <c r="Y171" i="1"/>
  <c r="Y172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X162" i="1"/>
  <c r="X161" i="1"/>
  <c r="BO160" i="1"/>
  <c r="BM160" i="1"/>
  <c r="Z160" i="1"/>
  <c r="Z161" i="1" s="1"/>
  <c r="Y160" i="1"/>
  <c r="Y162" i="1" s="1"/>
  <c r="X156" i="1"/>
  <c r="X155" i="1"/>
  <c r="BO154" i="1"/>
  <c r="BM154" i="1"/>
  <c r="Z154" i="1"/>
  <c r="Z155" i="1" s="1"/>
  <c r="Y154" i="1"/>
  <c r="Y155" i="1" s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BO133" i="1"/>
  <c r="BM133" i="1"/>
  <c r="Z133" i="1"/>
  <c r="Z135" i="1" s="1"/>
  <c r="Y133" i="1"/>
  <c r="Y135" i="1" s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Z117" i="1" s="1"/>
  <c r="Y116" i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3" i="1" s="1"/>
  <c r="Y107" i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P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47" i="1"/>
  <c r="BN41" i="1"/>
  <c r="BN43" i="1"/>
  <c r="BN45" i="1"/>
  <c r="Y130" i="1"/>
  <c r="BN128" i="1"/>
  <c r="Y205" i="1"/>
  <c r="BN202" i="1"/>
  <c r="Z233" i="1"/>
  <c r="BN238" i="1"/>
  <c r="Z279" i="1"/>
  <c r="Y300" i="1"/>
  <c r="BN284" i="1"/>
  <c r="BN285" i="1"/>
  <c r="BN288" i="1"/>
  <c r="BN289" i="1"/>
  <c r="BP36" i="1"/>
  <c r="BN36" i="1"/>
  <c r="BP64" i="1"/>
  <c r="BN64" i="1"/>
  <c r="Y77" i="1"/>
  <c r="BP75" i="1"/>
  <c r="BN75" i="1"/>
  <c r="Y118" i="1"/>
  <c r="Y117" i="1"/>
  <c r="BP116" i="1"/>
  <c r="BN116" i="1"/>
  <c r="X306" i="1"/>
  <c r="Y38" i="1"/>
  <c r="BP34" i="1"/>
  <c r="BN34" i="1"/>
  <c r="Y89" i="1"/>
  <c r="BP87" i="1"/>
  <c r="BN87" i="1"/>
  <c r="X307" i="1"/>
  <c r="X310" i="1"/>
  <c r="Y123" i="1"/>
  <c r="BP121" i="1"/>
  <c r="BN121" i="1"/>
  <c r="Y234" i="1"/>
  <c r="X308" i="1"/>
  <c r="Z30" i="1"/>
  <c r="Z37" i="1"/>
  <c r="Y47" i="1"/>
  <c r="Y66" i="1"/>
  <c r="Y72" i="1"/>
  <c r="Z77" i="1"/>
  <c r="Z83" i="1"/>
  <c r="Z89" i="1"/>
  <c r="Y114" i="1"/>
  <c r="Z123" i="1"/>
  <c r="Z129" i="1"/>
  <c r="BN160" i="1"/>
  <c r="BP160" i="1"/>
  <c r="Y161" i="1"/>
  <c r="Y168" i="1"/>
  <c r="Z168" i="1"/>
  <c r="BN166" i="1"/>
  <c r="BN183" i="1"/>
  <c r="BP183" i="1"/>
  <c r="Y184" i="1"/>
  <c r="Y197" i="1"/>
  <c r="BN194" i="1"/>
  <c r="BN196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BN303" i="1"/>
  <c r="BP303" i="1"/>
  <c r="Y304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13" i="1"/>
  <c r="Y124" i="1"/>
  <c r="Y129" i="1"/>
  <c r="Y136" i="1"/>
  <c r="Y141" i="1"/>
  <c r="Y146" i="1"/>
  <c r="Y151" i="1"/>
  <c r="Y156" i="1"/>
  <c r="Y169" i="1"/>
  <c r="Y173" i="1"/>
  <c r="Y181" i="1"/>
  <c r="Y191" i="1"/>
  <c r="Y209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2" i="1"/>
  <c r="BN127" i="1"/>
  <c r="BP127" i="1"/>
  <c r="BN133" i="1"/>
  <c r="BP133" i="1"/>
  <c r="BN134" i="1"/>
  <c r="BN139" i="1"/>
  <c r="BP139" i="1"/>
  <c r="BN144" i="1"/>
  <c r="BP144" i="1"/>
  <c r="BN149" i="1"/>
  <c r="BP149" i="1"/>
  <c r="BN154" i="1"/>
  <c r="BP154" i="1"/>
  <c r="BN165" i="1"/>
  <c r="BP165" i="1"/>
  <c r="BN167" i="1"/>
  <c r="BN171" i="1"/>
  <c r="BP171" i="1"/>
  <c r="BN177" i="1"/>
  <c r="BP177" i="1"/>
  <c r="BN179" i="1"/>
  <c r="BN189" i="1"/>
  <c r="BP189" i="1"/>
  <c r="BN193" i="1"/>
  <c r="BP193" i="1"/>
  <c r="BN195" i="1"/>
  <c r="Y198" i="1"/>
  <c r="Y204" i="1"/>
  <c r="BP201" i="1"/>
  <c r="BN201" i="1"/>
  <c r="BP203" i="1"/>
  <c r="BN203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Z311" i="1" s="1"/>
  <c r="Y252" i="1"/>
  <c r="Y253" i="1"/>
  <c r="Y258" i="1"/>
  <c r="BP257" i="1"/>
  <c r="BN257" i="1"/>
  <c r="Y263" i="1"/>
  <c r="Y280" i="1"/>
  <c r="BP277" i="1"/>
  <c r="BN277" i="1"/>
  <c r="Y279" i="1"/>
  <c r="Y299" i="1"/>
  <c r="BP282" i="1"/>
  <c r="BN282" i="1"/>
  <c r="BP283" i="1"/>
  <c r="BN283" i="1"/>
  <c r="BP286" i="1"/>
  <c r="BN286" i="1"/>
  <c r="BP287" i="1"/>
  <c r="BN287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Y310" i="1" l="1"/>
  <c r="X309" i="1"/>
  <c r="Y307" i="1"/>
  <c r="Y308" i="1"/>
  <c r="Y306" i="1"/>
  <c r="Y309" i="1" l="1"/>
  <c r="A319" i="1" s="1"/>
  <c r="C319" i="1" l="1"/>
  <c r="B319" i="1"/>
</calcChain>
</file>

<file path=xl/sharedStrings.xml><?xml version="1.0" encoding="utf-8"?>
<sst xmlns="http://schemas.openxmlformats.org/spreadsheetml/2006/main" count="1408" uniqueCount="466">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</sst>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7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2" customWidth="1"/>
    <col min="19" max="19" width="6.140625" style="2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2" customWidth="1"/>
    <col min="25" max="25" width="11" style="292" customWidth="1"/>
    <col min="26" max="26" width="10" style="292" customWidth="1"/>
    <col min="27" max="27" width="11.5703125" style="292" customWidth="1"/>
    <col min="28" max="28" width="10.42578125" style="292" customWidth="1"/>
    <col min="29" max="29" width="30" style="2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2" customWidth="1"/>
    <col min="34" max="34" width="9.140625" style="292" customWidth="1"/>
    <col min="35" max="16384" width="9.140625" style="292"/>
  </cols>
  <sheetData>
    <row r="1" spans="1:32" s="288" customFormat="1" ht="45" customHeight="1" x14ac:dyDescent="0.2">
      <c r="A1" s="41"/>
      <c r="B1" s="41"/>
      <c r="C1" s="41"/>
      <c r="D1" s="353" t="s">
        <v>0</v>
      </c>
      <c r="E1" s="329"/>
      <c r="F1" s="329"/>
      <c r="G1" s="12" t="s">
        <v>1</v>
      </c>
      <c r="H1" s="353" t="s">
        <v>2</v>
      </c>
      <c r="I1" s="329"/>
      <c r="J1" s="329"/>
      <c r="K1" s="329"/>
      <c r="L1" s="329"/>
      <c r="M1" s="329"/>
      <c r="N1" s="329"/>
      <c r="O1" s="329"/>
      <c r="P1" s="329"/>
      <c r="Q1" s="329"/>
      <c r="R1" s="328" t="s">
        <v>3</v>
      </c>
      <c r="S1" s="329"/>
      <c r="T1" s="3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8" customFormat="1" ht="23.45" customHeight="1" x14ac:dyDescent="0.2">
      <c r="A5" s="375" t="s">
        <v>8</v>
      </c>
      <c r="B5" s="322"/>
      <c r="C5" s="323"/>
      <c r="D5" s="355"/>
      <c r="E5" s="356"/>
      <c r="F5" s="464" t="s">
        <v>9</v>
      </c>
      <c r="G5" s="323"/>
      <c r="H5" s="355"/>
      <c r="I5" s="443"/>
      <c r="J5" s="443"/>
      <c r="K5" s="443"/>
      <c r="L5" s="443"/>
      <c r="M5" s="356"/>
      <c r="N5" s="61"/>
      <c r="P5" s="24" t="s">
        <v>10</v>
      </c>
      <c r="Q5" s="491">
        <v>45857</v>
      </c>
      <c r="R5" s="320"/>
      <c r="T5" s="399" t="s">
        <v>11</v>
      </c>
      <c r="U5" s="400"/>
      <c r="V5" s="402" t="s">
        <v>12</v>
      </c>
      <c r="W5" s="320"/>
      <c r="AB5" s="51"/>
      <c r="AC5" s="51"/>
      <c r="AD5" s="51"/>
      <c r="AE5" s="51"/>
    </row>
    <row r="6" spans="1:32" s="288" customFormat="1" ht="24" customHeight="1" x14ac:dyDescent="0.2">
      <c r="A6" s="375" t="s">
        <v>13</v>
      </c>
      <c r="B6" s="322"/>
      <c r="C6" s="323"/>
      <c r="D6" s="444" t="s">
        <v>14</v>
      </c>
      <c r="E6" s="445"/>
      <c r="F6" s="445"/>
      <c r="G6" s="445"/>
      <c r="H6" s="445"/>
      <c r="I6" s="445"/>
      <c r="J6" s="445"/>
      <c r="K6" s="445"/>
      <c r="L6" s="445"/>
      <c r="M6" s="320"/>
      <c r="N6" s="62"/>
      <c r="P6" s="24" t="s">
        <v>15</v>
      </c>
      <c r="Q6" s="492" t="str">
        <f>IF(Q5=0," ",CHOOSE(WEEKDAY(Q5,2),"Понедельник","Вторник","Среда","Четверг","Пятница","Суббота","Воскресенье"))</f>
        <v>Суббота</v>
      </c>
      <c r="R6" s="312"/>
      <c r="T6" s="406" t="s">
        <v>16</v>
      </c>
      <c r="U6" s="400"/>
      <c r="V6" s="431" t="s">
        <v>17</v>
      </c>
      <c r="W6" s="339"/>
      <c r="AB6" s="51"/>
      <c r="AC6" s="51"/>
      <c r="AD6" s="51"/>
      <c r="AE6" s="51"/>
    </row>
    <row r="7" spans="1:32" s="288" customFormat="1" ht="21.75" hidden="1" customHeight="1" x14ac:dyDescent="0.2">
      <c r="A7" s="55"/>
      <c r="B7" s="55"/>
      <c r="C7" s="5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3"/>
      <c r="M7" s="344"/>
      <c r="N7" s="63"/>
      <c r="P7" s="24"/>
      <c r="Q7" s="42"/>
      <c r="R7" s="42"/>
      <c r="T7" s="302"/>
      <c r="U7" s="400"/>
      <c r="V7" s="432"/>
      <c r="W7" s="433"/>
      <c r="AB7" s="51"/>
      <c r="AC7" s="51"/>
      <c r="AD7" s="51"/>
      <c r="AE7" s="51"/>
    </row>
    <row r="8" spans="1:32" s="288" customFormat="1" ht="25.5" customHeight="1" x14ac:dyDescent="0.2">
      <c r="A8" s="495" t="s">
        <v>18</v>
      </c>
      <c r="B8" s="307"/>
      <c r="C8" s="308"/>
      <c r="D8" s="347" t="s">
        <v>19</v>
      </c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20</v>
      </c>
      <c r="Q8" s="378">
        <v>0.375</v>
      </c>
      <c r="R8" s="344"/>
      <c r="T8" s="302"/>
      <c r="U8" s="400"/>
      <c r="V8" s="432"/>
      <c r="W8" s="433"/>
      <c r="AB8" s="51"/>
      <c r="AC8" s="51"/>
      <c r="AD8" s="51"/>
      <c r="AE8" s="51"/>
    </row>
    <row r="9" spans="1:32" s="288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88"/>
      <c r="E9" s="310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21</v>
      </c>
      <c r="Q9" s="317"/>
      <c r="R9" s="318"/>
      <c r="T9" s="302"/>
      <c r="U9" s="400"/>
      <c r="V9" s="434"/>
      <c r="W9" s="435"/>
      <c r="X9" s="43"/>
      <c r="Y9" s="43"/>
      <c r="Z9" s="43"/>
      <c r="AA9" s="43"/>
      <c r="AB9" s="51"/>
      <c r="AC9" s="51"/>
      <c r="AD9" s="51"/>
      <c r="AE9" s="51"/>
    </row>
    <row r="10" spans="1:32" s="288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88"/>
      <c r="E10" s="310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3" t="str">
        <f>IFERROR(VLOOKUP($D$10,Proxy,2,FALSE),"")</f>
        <v/>
      </c>
      <c r="I10" s="302"/>
      <c r="J10" s="302"/>
      <c r="K10" s="302"/>
      <c r="L10" s="302"/>
      <c r="M10" s="302"/>
      <c r="N10" s="287"/>
      <c r="P10" s="26" t="s">
        <v>22</v>
      </c>
      <c r="Q10" s="407"/>
      <c r="R10" s="408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28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19"/>
      <c r="R11" s="320"/>
      <c r="U11" s="24" t="s">
        <v>27</v>
      </c>
      <c r="V11" s="465" t="s">
        <v>28</v>
      </c>
      <c r="W11" s="318"/>
      <c r="X11" s="45"/>
      <c r="Y11" s="45"/>
      <c r="Z11" s="45"/>
      <c r="AA11" s="45"/>
      <c r="AB11" s="51"/>
      <c r="AC11" s="51"/>
      <c r="AD11" s="51"/>
      <c r="AE11" s="51"/>
    </row>
    <row r="12" spans="1:32" s="288" customFormat="1" ht="18.600000000000001" customHeight="1" x14ac:dyDescent="0.2">
      <c r="A12" s="32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78"/>
      <c r="R12" s="344"/>
      <c r="S12" s="23"/>
      <c r="U12" s="24"/>
      <c r="V12" s="329"/>
      <c r="W12" s="302"/>
      <c r="AB12" s="51"/>
      <c r="AC12" s="51"/>
      <c r="AD12" s="51"/>
      <c r="AE12" s="51"/>
    </row>
    <row r="13" spans="1:32" s="288" customFormat="1" ht="23.25" customHeight="1" x14ac:dyDescent="0.2">
      <c r="A13" s="32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65"/>
      <c r="R13" s="3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8" customFormat="1" ht="18.600000000000001" customHeight="1" x14ac:dyDescent="0.2">
      <c r="A14" s="32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8" customFormat="1" ht="22.5" customHeight="1" x14ac:dyDescent="0.2">
      <c r="A15" s="410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91" t="s">
        <v>35</v>
      </c>
      <c r="Q15" s="329"/>
      <c r="R15" s="329"/>
      <c r="S15" s="329"/>
      <c r="T15" s="3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36</v>
      </c>
      <c r="B17" s="314" t="s">
        <v>37</v>
      </c>
      <c r="C17" s="387" t="s">
        <v>38</v>
      </c>
      <c r="D17" s="314" t="s">
        <v>39</v>
      </c>
      <c r="E17" s="367"/>
      <c r="F17" s="314" t="s">
        <v>40</v>
      </c>
      <c r="G17" s="314" t="s">
        <v>41</v>
      </c>
      <c r="H17" s="314" t="s">
        <v>42</v>
      </c>
      <c r="I17" s="314" t="s">
        <v>43</v>
      </c>
      <c r="J17" s="314" t="s">
        <v>44</v>
      </c>
      <c r="K17" s="314" t="s">
        <v>45</v>
      </c>
      <c r="L17" s="314" t="s">
        <v>46</v>
      </c>
      <c r="M17" s="314" t="s">
        <v>47</v>
      </c>
      <c r="N17" s="314" t="s">
        <v>48</v>
      </c>
      <c r="O17" s="314" t="s">
        <v>49</v>
      </c>
      <c r="P17" s="314" t="s">
        <v>50</v>
      </c>
      <c r="Q17" s="366"/>
      <c r="R17" s="366"/>
      <c r="S17" s="366"/>
      <c r="T17" s="367"/>
      <c r="U17" s="488" t="s">
        <v>51</v>
      </c>
      <c r="V17" s="323"/>
      <c r="W17" s="314" t="s">
        <v>52</v>
      </c>
      <c r="X17" s="314" t="s">
        <v>53</v>
      </c>
      <c r="Y17" s="489" t="s">
        <v>54</v>
      </c>
      <c r="Z17" s="427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68"/>
      <c r="AF17" s="469"/>
      <c r="AG17" s="69"/>
      <c r="BD17" s="68" t="s">
        <v>60</v>
      </c>
    </row>
    <row r="18" spans="1:68" ht="14.25" customHeight="1" x14ac:dyDescent="0.2">
      <c r="A18" s="315"/>
      <c r="B18" s="315"/>
      <c r="C18" s="315"/>
      <c r="D18" s="368"/>
      <c r="E18" s="370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68"/>
      <c r="Q18" s="369"/>
      <c r="R18" s="369"/>
      <c r="S18" s="369"/>
      <c r="T18" s="370"/>
      <c r="U18" s="70" t="s">
        <v>61</v>
      </c>
      <c r="V18" s="70" t="s">
        <v>62</v>
      </c>
      <c r="W18" s="315"/>
      <c r="X18" s="315"/>
      <c r="Y18" s="490"/>
      <c r="Z18" s="428"/>
      <c r="AA18" s="422"/>
      <c r="AB18" s="422"/>
      <c r="AC18" s="422"/>
      <c r="AD18" s="470"/>
      <c r="AE18" s="471"/>
      <c r="AF18" s="472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313" t="s">
        <v>63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9"/>
      <c r="AB20" s="289"/>
      <c r="AC20" s="289"/>
    </row>
    <row r="21" spans="1:68" ht="14.25" hidden="1" customHeight="1" x14ac:dyDescent="0.25">
      <c r="A21" s="305" t="s">
        <v>64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90"/>
      <c r="AB21" s="290"/>
      <c r="AC21" s="2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1">
        <v>4607111035752</v>
      </c>
      <c r="E22" s="312"/>
      <c r="F22" s="293">
        <v>0.43</v>
      </c>
      <c r="G22" s="32">
        <v>16</v>
      </c>
      <c r="H22" s="293">
        <v>6.88</v>
      </c>
      <c r="I22" s="29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70</v>
      </c>
      <c r="X22" s="294">
        <v>0</v>
      </c>
      <c r="Y22" s="29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1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3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6">
        <f>IFERROR(SUM(X22:X22),"0")</f>
        <v>0</v>
      </c>
      <c r="Y23" s="296">
        <f>IFERROR(SUM(Y22:Y22),"0")</f>
        <v>0</v>
      </c>
      <c r="Z23" s="296">
        <f>IFERROR(IF(Z22="",0,Z22),"0")</f>
        <v>0</v>
      </c>
      <c r="AA23" s="297"/>
      <c r="AB23" s="297"/>
      <c r="AC23" s="297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3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6">
        <f>IFERROR(SUMPRODUCT(X22:X22*H22:H22),"0")</f>
        <v>0</v>
      </c>
      <c r="Y24" s="296">
        <f>IFERROR(SUMPRODUCT(Y22:Y22*H22:H22),"0")</f>
        <v>0</v>
      </c>
      <c r="Z24" s="37"/>
      <c r="AA24" s="297"/>
      <c r="AB24" s="297"/>
      <c r="AC24" s="297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313" t="s">
        <v>76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9"/>
      <c r="AB26" s="289"/>
      <c r="AC26" s="289"/>
    </row>
    <row r="27" spans="1:68" ht="14.25" hidden="1" customHeight="1" x14ac:dyDescent="0.25">
      <c r="A27" s="305" t="s">
        <v>77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90"/>
      <c r="AB27" s="290"/>
      <c r="AC27" s="29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1">
        <v>4607111036537</v>
      </c>
      <c r="E28" s="312"/>
      <c r="F28" s="293">
        <v>0.25</v>
      </c>
      <c r="G28" s="32">
        <v>6</v>
      </c>
      <c r="H28" s="293">
        <v>1.5</v>
      </c>
      <c r="I28" s="29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70</v>
      </c>
      <c r="X28" s="294">
        <v>252</v>
      </c>
      <c r="Y28" s="295">
        <f>IFERROR(IF(X28="","",X28),"")</f>
        <v>252</v>
      </c>
      <c r="Z28" s="36">
        <f>IFERROR(IF(X28="","",X28*0.00941),"")</f>
        <v>2.3713199999999999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484.29359999999997</v>
      </c>
      <c r="BN28" s="67">
        <f>IFERROR(Y28*I28,"0")</f>
        <v>484.29359999999997</v>
      </c>
      <c r="BO28" s="67">
        <f>IFERROR(X28/J28,"0")</f>
        <v>1.8</v>
      </c>
      <c r="BP28" s="67">
        <f>IFERROR(Y28/J28,"0")</f>
        <v>1.8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1">
        <v>4607111036605</v>
      </c>
      <c r="E29" s="312"/>
      <c r="F29" s="293">
        <v>0.25</v>
      </c>
      <c r="G29" s="32">
        <v>6</v>
      </c>
      <c r="H29" s="293">
        <v>1.5</v>
      </c>
      <c r="I29" s="29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70</v>
      </c>
      <c r="X29" s="294">
        <v>0</v>
      </c>
      <c r="Y29" s="29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3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6">
        <f>IFERROR(SUM(X28:X29),"0")</f>
        <v>252</v>
      </c>
      <c r="Y30" s="296">
        <f>IFERROR(SUM(Y28:Y29),"0")</f>
        <v>252</v>
      </c>
      <c r="Z30" s="296">
        <f>IFERROR(IF(Z28="",0,Z28),"0")+IFERROR(IF(Z29="",0,Z29),"0")</f>
        <v>2.3713199999999999</v>
      </c>
      <c r="AA30" s="297"/>
      <c r="AB30" s="297"/>
      <c r="AC30" s="29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6">
        <f>IFERROR(SUMPRODUCT(X28:X29*H28:H29),"0")</f>
        <v>378</v>
      </c>
      <c r="Y31" s="296">
        <f>IFERROR(SUMPRODUCT(Y28:Y29*H28:H29),"0")</f>
        <v>378</v>
      </c>
      <c r="Z31" s="37"/>
      <c r="AA31" s="297"/>
      <c r="AB31" s="297"/>
      <c r="AC31" s="297"/>
    </row>
    <row r="32" spans="1:68" ht="16.5" hidden="1" customHeight="1" x14ac:dyDescent="0.25">
      <c r="A32" s="313" t="s">
        <v>85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9"/>
      <c r="AB32" s="289"/>
      <c r="AC32" s="289"/>
    </row>
    <row r="33" spans="1:68" ht="14.25" hidden="1" customHeight="1" x14ac:dyDescent="0.25">
      <c r="A33" s="305" t="s">
        <v>64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90"/>
      <c r="AB33" s="290"/>
      <c r="AC33" s="290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1">
        <v>4620207490075</v>
      </c>
      <c r="E34" s="312"/>
      <c r="F34" s="293">
        <v>0.7</v>
      </c>
      <c r="G34" s="32">
        <v>8</v>
      </c>
      <c r="H34" s="293">
        <v>5.6</v>
      </c>
      <c r="I34" s="29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70</v>
      </c>
      <c r="X34" s="294">
        <v>0</v>
      </c>
      <c r="Y34" s="29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11">
        <v>4620207490174</v>
      </c>
      <c r="E35" s="312"/>
      <c r="F35" s="293">
        <v>0.7</v>
      </c>
      <c r="G35" s="32">
        <v>8</v>
      </c>
      <c r="H35" s="293">
        <v>5.6</v>
      </c>
      <c r="I35" s="29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70</v>
      </c>
      <c r="X35" s="294">
        <v>0</v>
      </c>
      <c r="Y35" s="29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1">
        <v>4620207490044</v>
      </c>
      <c r="E36" s="312"/>
      <c r="F36" s="293">
        <v>0.7</v>
      </c>
      <c r="G36" s="32">
        <v>8</v>
      </c>
      <c r="H36" s="293">
        <v>5.6</v>
      </c>
      <c r="I36" s="29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70</v>
      </c>
      <c r="X36" s="294">
        <v>0</v>
      </c>
      <c r="Y36" s="29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1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3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6">
        <f>IFERROR(SUM(X34:X36),"0")</f>
        <v>0</v>
      </c>
      <c r="Y37" s="296">
        <f>IFERROR(SUM(Y34:Y36),"0")</f>
        <v>0</v>
      </c>
      <c r="Z37" s="296">
        <f>IFERROR(IF(Z34="",0,Z34),"0")+IFERROR(IF(Z35="",0,Z35),"0")+IFERROR(IF(Z36="",0,Z36),"0")</f>
        <v>0</v>
      </c>
      <c r="AA37" s="297"/>
      <c r="AB37" s="297"/>
      <c r="AC37" s="297"/>
    </row>
    <row r="38" spans="1:68" hidden="1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3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6">
        <f>IFERROR(SUMPRODUCT(X34:X36*H34:H36),"0")</f>
        <v>0</v>
      </c>
      <c r="Y38" s="296">
        <f>IFERROR(SUMPRODUCT(Y34:Y36*H34:H36),"0")</f>
        <v>0</v>
      </c>
      <c r="Z38" s="37"/>
      <c r="AA38" s="297"/>
      <c r="AB38" s="297"/>
      <c r="AC38" s="297"/>
    </row>
    <row r="39" spans="1:68" ht="16.5" hidden="1" customHeight="1" x14ac:dyDescent="0.25">
      <c r="A39" s="313" t="s">
        <v>95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9"/>
      <c r="AB39" s="289"/>
      <c r="AC39" s="289"/>
    </row>
    <row r="40" spans="1:68" ht="14.25" hidden="1" customHeight="1" x14ac:dyDescent="0.25">
      <c r="A40" s="305" t="s">
        <v>64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90"/>
      <c r="AB40" s="290"/>
      <c r="AC40" s="29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1">
        <v>4607111038999</v>
      </c>
      <c r="E41" s="312"/>
      <c r="F41" s="293">
        <v>0.4</v>
      </c>
      <c r="G41" s="32">
        <v>16</v>
      </c>
      <c r="H41" s="293">
        <v>6.4</v>
      </c>
      <c r="I41" s="293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9"/>
      <c r="R41" s="299"/>
      <c r="S41" s="299"/>
      <c r="T41" s="300"/>
      <c r="U41" s="34"/>
      <c r="V41" s="34"/>
      <c r="W41" s="35" t="s">
        <v>70</v>
      </c>
      <c r="X41" s="294">
        <v>12</v>
      </c>
      <c r="Y41" s="295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11">
        <v>4607111037183</v>
      </c>
      <c r="E42" s="312"/>
      <c r="F42" s="293">
        <v>0.9</v>
      </c>
      <c r="G42" s="32">
        <v>8</v>
      </c>
      <c r="H42" s="293">
        <v>7.2</v>
      </c>
      <c r="I42" s="293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9"/>
      <c r="R42" s="299"/>
      <c r="S42" s="299"/>
      <c r="T42" s="300"/>
      <c r="U42" s="34"/>
      <c r="V42" s="34"/>
      <c r="W42" s="35" t="s">
        <v>70</v>
      </c>
      <c r="X42" s="294">
        <v>0</v>
      </c>
      <c r="Y42" s="295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4301071044</v>
      </c>
      <c r="D43" s="311">
        <v>4607111039385</v>
      </c>
      <c r="E43" s="312"/>
      <c r="F43" s="293">
        <v>0.7</v>
      </c>
      <c r="G43" s="32">
        <v>10</v>
      </c>
      <c r="H43" s="293">
        <v>7</v>
      </c>
      <c r="I43" s="293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9"/>
      <c r="R43" s="299"/>
      <c r="S43" s="299"/>
      <c r="T43" s="300"/>
      <c r="U43" s="34"/>
      <c r="V43" s="34"/>
      <c r="W43" s="35" t="s">
        <v>70</v>
      </c>
      <c r="X43" s="294">
        <v>0</v>
      </c>
      <c r="Y43" s="29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1">
        <v>4607111038982</v>
      </c>
      <c r="E44" s="312"/>
      <c r="F44" s="293">
        <v>0.7</v>
      </c>
      <c r="G44" s="32">
        <v>10</v>
      </c>
      <c r="H44" s="293">
        <v>7</v>
      </c>
      <c r="I44" s="293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5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9"/>
      <c r="R44" s="299"/>
      <c r="S44" s="299"/>
      <c r="T44" s="300"/>
      <c r="U44" s="34"/>
      <c r="V44" s="34"/>
      <c r="W44" s="35" t="s">
        <v>70</v>
      </c>
      <c r="X44" s="294">
        <v>60</v>
      </c>
      <c r="Y44" s="295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11">
        <v>4607111039354</v>
      </c>
      <c r="E45" s="312"/>
      <c r="F45" s="293">
        <v>0.4</v>
      </c>
      <c r="G45" s="32">
        <v>16</v>
      </c>
      <c r="H45" s="293">
        <v>6.4</v>
      </c>
      <c r="I45" s="293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9"/>
      <c r="R45" s="299"/>
      <c r="S45" s="299"/>
      <c r="T45" s="300"/>
      <c r="U45" s="34"/>
      <c r="V45" s="34"/>
      <c r="W45" s="35" t="s">
        <v>70</v>
      </c>
      <c r="X45" s="294">
        <v>0</v>
      </c>
      <c r="Y45" s="29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1">
        <v>4607111039330</v>
      </c>
      <c r="E46" s="312"/>
      <c r="F46" s="293">
        <v>0.7</v>
      </c>
      <c r="G46" s="32">
        <v>10</v>
      </c>
      <c r="H46" s="293">
        <v>7</v>
      </c>
      <c r="I46" s="293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9"/>
      <c r="R46" s="299"/>
      <c r="S46" s="299"/>
      <c r="T46" s="300"/>
      <c r="U46" s="34"/>
      <c r="V46" s="34"/>
      <c r="W46" s="35" t="s">
        <v>70</v>
      </c>
      <c r="X46" s="294">
        <v>72</v>
      </c>
      <c r="Y46" s="295">
        <f t="shared" si="0"/>
        <v>72</v>
      </c>
      <c r="Z46" s="36">
        <f t="shared" si="1"/>
        <v>1.1160000000000001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525.6</v>
      </c>
      <c r="BN46" s="67">
        <f t="shared" si="3"/>
        <v>525.6</v>
      </c>
      <c r="BO46" s="67">
        <f t="shared" si="4"/>
        <v>0.8571428571428571</v>
      </c>
      <c r="BP46" s="67">
        <f t="shared" si="5"/>
        <v>0.8571428571428571</v>
      </c>
    </row>
    <row r="47" spans="1:68" x14ac:dyDescent="0.2">
      <c r="A47" s="301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3"/>
      <c r="P47" s="306" t="s">
        <v>73</v>
      </c>
      <c r="Q47" s="307"/>
      <c r="R47" s="307"/>
      <c r="S47" s="307"/>
      <c r="T47" s="307"/>
      <c r="U47" s="307"/>
      <c r="V47" s="308"/>
      <c r="W47" s="37" t="s">
        <v>70</v>
      </c>
      <c r="X47" s="296">
        <f>IFERROR(SUM(X41:X46),"0")</f>
        <v>144</v>
      </c>
      <c r="Y47" s="296">
        <f>IFERROR(SUM(Y41:Y46),"0")</f>
        <v>144</v>
      </c>
      <c r="Z47" s="296">
        <f>IFERROR(IF(Z41="",0,Z41),"0")+IFERROR(IF(Z42="",0,Z42),"0")+IFERROR(IF(Z43="",0,Z43),"0")+IFERROR(IF(Z44="",0,Z44),"0")+IFERROR(IF(Z45="",0,Z45),"0")+IFERROR(IF(Z46="",0,Z46),"0")</f>
        <v>2.2320000000000002</v>
      </c>
      <c r="AA47" s="297"/>
      <c r="AB47" s="297"/>
      <c r="AC47" s="297"/>
    </row>
    <row r="48" spans="1:68" x14ac:dyDescent="0.2">
      <c r="A48" s="302"/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3"/>
      <c r="P48" s="306" t="s">
        <v>73</v>
      </c>
      <c r="Q48" s="307"/>
      <c r="R48" s="307"/>
      <c r="S48" s="307"/>
      <c r="T48" s="307"/>
      <c r="U48" s="307"/>
      <c r="V48" s="308"/>
      <c r="W48" s="37" t="s">
        <v>74</v>
      </c>
      <c r="X48" s="296">
        <f>IFERROR(SUMPRODUCT(X41:X46*H41:H46),"0")</f>
        <v>1000.8</v>
      </c>
      <c r="Y48" s="296">
        <f>IFERROR(SUMPRODUCT(Y41:Y46*H41:H46),"0")</f>
        <v>1000.8</v>
      </c>
      <c r="Z48" s="37"/>
      <c r="AA48" s="297"/>
      <c r="AB48" s="297"/>
      <c r="AC48" s="297"/>
    </row>
    <row r="49" spans="1:68" ht="16.5" hidden="1" customHeight="1" x14ac:dyDescent="0.25">
      <c r="A49" s="313" t="s">
        <v>114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289"/>
      <c r="AB49" s="289"/>
      <c r="AC49" s="289"/>
    </row>
    <row r="50" spans="1:68" ht="14.25" hidden="1" customHeight="1" x14ac:dyDescent="0.25">
      <c r="A50" s="305" t="s">
        <v>64</v>
      </c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290"/>
      <c r="AB50" s="290"/>
      <c r="AC50" s="290"/>
    </row>
    <row r="51" spans="1:68" ht="16.5" hidden="1" customHeight="1" x14ac:dyDescent="0.25">
      <c r="A51" s="54" t="s">
        <v>115</v>
      </c>
      <c r="B51" s="54" t="s">
        <v>116</v>
      </c>
      <c r="C51" s="31">
        <v>4301071073</v>
      </c>
      <c r="D51" s="311">
        <v>4620207490822</v>
      </c>
      <c r="E51" s="312"/>
      <c r="F51" s="293">
        <v>0.43</v>
      </c>
      <c r="G51" s="32">
        <v>8</v>
      </c>
      <c r="H51" s="293">
        <v>3.44</v>
      </c>
      <c r="I51" s="293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9"/>
      <c r="R51" s="299"/>
      <c r="S51" s="299"/>
      <c r="T51" s="300"/>
      <c r="U51" s="34"/>
      <c r="V51" s="34"/>
      <c r="W51" s="35" t="s">
        <v>70</v>
      </c>
      <c r="X51" s="294">
        <v>0</v>
      </c>
      <c r="Y51" s="295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1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3"/>
      <c r="P52" s="306" t="s">
        <v>73</v>
      </c>
      <c r="Q52" s="307"/>
      <c r="R52" s="307"/>
      <c r="S52" s="307"/>
      <c r="T52" s="307"/>
      <c r="U52" s="307"/>
      <c r="V52" s="308"/>
      <c r="W52" s="37" t="s">
        <v>70</v>
      </c>
      <c r="X52" s="296">
        <f>IFERROR(SUM(X51:X51),"0")</f>
        <v>0</v>
      </c>
      <c r="Y52" s="296">
        <f>IFERROR(SUM(Y51:Y51),"0")</f>
        <v>0</v>
      </c>
      <c r="Z52" s="296">
        <f>IFERROR(IF(Z51="",0,Z51),"0")</f>
        <v>0</v>
      </c>
      <c r="AA52" s="297"/>
      <c r="AB52" s="297"/>
      <c r="AC52" s="297"/>
    </row>
    <row r="53" spans="1:68" hidden="1" x14ac:dyDescent="0.2">
      <c r="A53" s="302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3"/>
      <c r="P53" s="306" t="s">
        <v>73</v>
      </c>
      <c r="Q53" s="307"/>
      <c r="R53" s="307"/>
      <c r="S53" s="307"/>
      <c r="T53" s="307"/>
      <c r="U53" s="307"/>
      <c r="V53" s="308"/>
      <c r="W53" s="37" t="s">
        <v>74</v>
      </c>
      <c r="X53" s="296">
        <f>IFERROR(SUMPRODUCT(X51:X51*H51:H51),"0")</f>
        <v>0</v>
      </c>
      <c r="Y53" s="296">
        <f>IFERROR(SUMPRODUCT(Y51:Y51*H51:H51),"0")</f>
        <v>0</v>
      </c>
      <c r="Z53" s="37"/>
      <c r="AA53" s="297"/>
      <c r="AB53" s="297"/>
      <c r="AC53" s="297"/>
    </row>
    <row r="54" spans="1:68" ht="14.25" hidden="1" customHeight="1" x14ac:dyDescent="0.25">
      <c r="A54" s="305" t="s">
        <v>118</v>
      </c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290"/>
      <c r="AB54" s="290"/>
      <c r="AC54" s="290"/>
    </row>
    <row r="55" spans="1:68" ht="16.5" hidden="1" customHeight="1" x14ac:dyDescent="0.25">
      <c r="A55" s="54" t="s">
        <v>119</v>
      </c>
      <c r="B55" s="54" t="s">
        <v>120</v>
      </c>
      <c r="C55" s="31">
        <v>4301100087</v>
      </c>
      <c r="D55" s="311">
        <v>4607111039743</v>
      </c>
      <c r="E55" s="312"/>
      <c r="F55" s="293">
        <v>0.18</v>
      </c>
      <c r="G55" s="32">
        <v>6</v>
      </c>
      <c r="H55" s="293">
        <v>1.08</v>
      </c>
      <c r="I55" s="293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9"/>
      <c r="R55" s="299"/>
      <c r="S55" s="299"/>
      <c r="T55" s="300"/>
      <c r="U55" s="34"/>
      <c r="V55" s="34"/>
      <c r="W55" s="35" t="s">
        <v>70</v>
      </c>
      <c r="X55" s="294">
        <v>0</v>
      </c>
      <c r="Y55" s="295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1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3"/>
      <c r="P56" s="306" t="s">
        <v>73</v>
      </c>
      <c r="Q56" s="307"/>
      <c r="R56" s="307"/>
      <c r="S56" s="307"/>
      <c r="T56" s="307"/>
      <c r="U56" s="307"/>
      <c r="V56" s="308"/>
      <c r="W56" s="37" t="s">
        <v>70</v>
      </c>
      <c r="X56" s="296">
        <f>IFERROR(SUM(X55:X55),"0")</f>
        <v>0</v>
      </c>
      <c r="Y56" s="296">
        <f>IFERROR(SUM(Y55:Y55),"0")</f>
        <v>0</v>
      </c>
      <c r="Z56" s="296">
        <f>IFERROR(IF(Z55="",0,Z55),"0")</f>
        <v>0</v>
      </c>
      <c r="AA56" s="297"/>
      <c r="AB56" s="297"/>
      <c r="AC56" s="297"/>
    </row>
    <row r="57" spans="1:68" hidden="1" x14ac:dyDescent="0.2">
      <c r="A57" s="302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3"/>
      <c r="P57" s="306" t="s">
        <v>73</v>
      </c>
      <c r="Q57" s="307"/>
      <c r="R57" s="307"/>
      <c r="S57" s="307"/>
      <c r="T57" s="307"/>
      <c r="U57" s="307"/>
      <c r="V57" s="308"/>
      <c r="W57" s="37" t="s">
        <v>74</v>
      </c>
      <c r="X57" s="296">
        <f>IFERROR(SUMPRODUCT(X55:X55*H55:H55),"0")</f>
        <v>0</v>
      </c>
      <c r="Y57" s="296">
        <f>IFERROR(SUMPRODUCT(Y55:Y55*H55:H55),"0")</f>
        <v>0</v>
      </c>
      <c r="Z57" s="37"/>
      <c r="AA57" s="297"/>
      <c r="AB57" s="297"/>
      <c r="AC57" s="297"/>
    </row>
    <row r="58" spans="1:68" ht="14.25" hidden="1" customHeight="1" x14ac:dyDescent="0.25">
      <c r="A58" s="305" t="s">
        <v>77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290"/>
      <c r="AB58" s="290"/>
      <c r="AC58" s="290"/>
    </row>
    <row r="59" spans="1:68" ht="16.5" hidden="1" customHeight="1" x14ac:dyDescent="0.25">
      <c r="A59" s="54" t="s">
        <v>122</v>
      </c>
      <c r="B59" s="54" t="s">
        <v>123</v>
      </c>
      <c r="C59" s="31">
        <v>4301132194</v>
      </c>
      <c r="D59" s="311">
        <v>4607111039712</v>
      </c>
      <c r="E59" s="312"/>
      <c r="F59" s="293">
        <v>0.2</v>
      </c>
      <c r="G59" s="32">
        <v>6</v>
      </c>
      <c r="H59" s="293">
        <v>1.2</v>
      </c>
      <c r="I59" s="293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3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9"/>
      <c r="R59" s="299"/>
      <c r="S59" s="299"/>
      <c r="T59" s="300"/>
      <c r="U59" s="34"/>
      <c r="V59" s="34"/>
      <c r="W59" s="35" t="s">
        <v>70</v>
      </c>
      <c r="X59" s="294">
        <v>0</v>
      </c>
      <c r="Y59" s="295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1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3"/>
      <c r="P60" s="306" t="s">
        <v>73</v>
      </c>
      <c r="Q60" s="307"/>
      <c r="R60" s="307"/>
      <c r="S60" s="307"/>
      <c r="T60" s="307"/>
      <c r="U60" s="307"/>
      <c r="V60" s="308"/>
      <c r="W60" s="37" t="s">
        <v>70</v>
      </c>
      <c r="X60" s="296">
        <f>IFERROR(SUM(X59:X59),"0")</f>
        <v>0</v>
      </c>
      <c r="Y60" s="296">
        <f>IFERROR(SUM(Y59:Y59),"0")</f>
        <v>0</v>
      </c>
      <c r="Z60" s="296">
        <f>IFERROR(IF(Z59="",0,Z59),"0")</f>
        <v>0</v>
      </c>
      <c r="AA60" s="297"/>
      <c r="AB60" s="297"/>
      <c r="AC60" s="297"/>
    </row>
    <row r="61" spans="1:68" hidden="1" x14ac:dyDescent="0.2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3"/>
      <c r="P61" s="306" t="s">
        <v>73</v>
      </c>
      <c r="Q61" s="307"/>
      <c r="R61" s="307"/>
      <c r="S61" s="307"/>
      <c r="T61" s="307"/>
      <c r="U61" s="307"/>
      <c r="V61" s="308"/>
      <c r="W61" s="37" t="s">
        <v>74</v>
      </c>
      <c r="X61" s="296">
        <f>IFERROR(SUMPRODUCT(X59:X59*H59:H59),"0")</f>
        <v>0</v>
      </c>
      <c r="Y61" s="296">
        <f>IFERROR(SUMPRODUCT(Y59:Y59*H59:H59),"0")</f>
        <v>0</v>
      </c>
      <c r="Z61" s="37"/>
      <c r="AA61" s="297"/>
      <c r="AB61" s="297"/>
      <c r="AC61" s="297"/>
    </row>
    <row r="62" spans="1:68" ht="14.25" hidden="1" customHeight="1" x14ac:dyDescent="0.25">
      <c r="A62" s="305" t="s">
        <v>125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290"/>
      <c r="AB62" s="290"/>
      <c r="AC62" s="290"/>
    </row>
    <row r="63" spans="1:68" ht="16.5" hidden="1" customHeight="1" x14ac:dyDescent="0.25">
      <c r="A63" s="54" t="s">
        <v>126</v>
      </c>
      <c r="B63" s="54" t="s">
        <v>127</v>
      </c>
      <c r="C63" s="31">
        <v>4301136018</v>
      </c>
      <c r="D63" s="311">
        <v>4607111037008</v>
      </c>
      <c r="E63" s="312"/>
      <c r="F63" s="293">
        <v>0.36</v>
      </c>
      <c r="G63" s="32">
        <v>4</v>
      </c>
      <c r="H63" s="293">
        <v>1.44</v>
      </c>
      <c r="I63" s="293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9"/>
      <c r="R63" s="299"/>
      <c r="S63" s="299"/>
      <c r="T63" s="300"/>
      <c r="U63" s="34"/>
      <c r="V63" s="34"/>
      <c r="W63" s="35" t="s">
        <v>70</v>
      </c>
      <c r="X63" s="294">
        <v>0</v>
      </c>
      <c r="Y63" s="295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129</v>
      </c>
      <c r="B64" s="54" t="s">
        <v>130</v>
      </c>
      <c r="C64" s="31">
        <v>4301136015</v>
      </c>
      <c r="D64" s="311">
        <v>4607111037398</v>
      </c>
      <c r="E64" s="312"/>
      <c r="F64" s="293">
        <v>0.09</v>
      </c>
      <c r="G64" s="32">
        <v>24</v>
      </c>
      <c r="H64" s="293">
        <v>2.16</v>
      </c>
      <c r="I64" s="293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9"/>
      <c r="R64" s="299"/>
      <c r="S64" s="299"/>
      <c r="T64" s="300"/>
      <c r="U64" s="34"/>
      <c r="V64" s="34"/>
      <c r="W64" s="35" t="s">
        <v>70</v>
      </c>
      <c r="X64" s="294">
        <v>0</v>
      </c>
      <c r="Y64" s="295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1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3"/>
      <c r="P65" s="306" t="s">
        <v>73</v>
      </c>
      <c r="Q65" s="307"/>
      <c r="R65" s="307"/>
      <c r="S65" s="307"/>
      <c r="T65" s="307"/>
      <c r="U65" s="307"/>
      <c r="V65" s="308"/>
      <c r="W65" s="37" t="s">
        <v>70</v>
      </c>
      <c r="X65" s="296">
        <f>IFERROR(SUM(X63:X64),"0")</f>
        <v>0</v>
      </c>
      <c r="Y65" s="296">
        <f>IFERROR(SUM(Y63:Y64),"0")</f>
        <v>0</v>
      </c>
      <c r="Z65" s="296">
        <f>IFERROR(IF(Z63="",0,Z63),"0")+IFERROR(IF(Z64="",0,Z64),"0")</f>
        <v>0</v>
      </c>
      <c r="AA65" s="297"/>
      <c r="AB65" s="297"/>
      <c r="AC65" s="297"/>
    </row>
    <row r="66" spans="1:68" hidden="1" x14ac:dyDescent="0.2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3"/>
      <c r="P66" s="306" t="s">
        <v>73</v>
      </c>
      <c r="Q66" s="307"/>
      <c r="R66" s="307"/>
      <c r="S66" s="307"/>
      <c r="T66" s="307"/>
      <c r="U66" s="307"/>
      <c r="V66" s="308"/>
      <c r="W66" s="37" t="s">
        <v>74</v>
      </c>
      <c r="X66" s="296">
        <f>IFERROR(SUMPRODUCT(X63:X64*H63:H64),"0")</f>
        <v>0</v>
      </c>
      <c r="Y66" s="296">
        <f>IFERROR(SUMPRODUCT(Y63:Y64*H63:H64),"0")</f>
        <v>0</v>
      </c>
      <c r="Z66" s="37"/>
      <c r="AA66" s="297"/>
      <c r="AB66" s="297"/>
      <c r="AC66" s="297"/>
    </row>
    <row r="67" spans="1:68" ht="14.25" hidden="1" customHeight="1" x14ac:dyDescent="0.25">
      <c r="A67" s="305" t="s">
        <v>131</v>
      </c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290"/>
      <c r="AB67" s="290"/>
      <c r="AC67" s="290"/>
    </row>
    <row r="68" spans="1:68" ht="16.5" hidden="1" customHeight="1" x14ac:dyDescent="0.25">
      <c r="A68" s="54" t="s">
        <v>132</v>
      </c>
      <c r="B68" s="54" t="s">
        <v>133</v>
      </c>
      <c r="C68" s="31">
        <v>4301135664</v>
      </c>
      <c r="D68" s="311">
        <v>4607111039705</v>
      </c>
      <c r="E68" s="312"/>
      <c r="F68" s="293">
        <v>0.2</v>
      </c>
      <c r="G68" s="32">
        <v>6</v>
      </c>
      <c r="H68" s="293">
        <v>1.2</v>
      </c>
      <c r="I68" s="29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70</v>
      </c>
      <c r="X68" s="294">
        <v>0</v>
      </c>
      <c r="Y68" s="29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1">
        <v>4607111039729</v>
      </c>
      <c r="E69" s="312"/>
      <c r="F69" s="293">
        <v>0.2</v>
      </c>
      <c r="G69" s="32">
        <v>6</v>
      </c>
      <c r="H69" s="293">
        <v>1.2</v>
      </c>
      <c r="I69" s="29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0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9"/>
      <c r="R69" s="299"/>
      <c r="S69" s="299"/>
      <c r="T69" s="300"/>
      <c r="U69" s="34"/>
      <c r="V69" s="34"/>
      <c r="W69" s="35" t="s">
        <v>70</v>
      </c>
      <c r="X69" s="294">
        <v>28</v>
      </c>
      <c r="Y69" s="295">
        <f>IFERROR(IF(X69="","",X69),"")</f>
        <v>28</v>
      </c>
      <c r="Z69" s="36">
        <f>IFERROR(IF(X69="","",X69*0.00941),"")</f>
        <v>0.26347999999999999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43.68</v>
      </c>
      <c r="BN69" s="67">
        <f>IFERROR(Y69*I69,"0")</f>
        <v>43.68</v>
      </c>
      <c r="BO69" s="67">
        <f>IFERROR(X69/J69,"0")</f>
        <v>0.2</v>
      </c>
      <c r="BP69" s="67">
        <f>IFERROR(Y69/J69,"0")</f>
        <v>0.2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1">
        <v>4620207490228</v>
      </c>
      <c r="E70" s="312"/>
      <c r="F70" s="293">
        <v>0.2</v>
      </c>
      <c r="G70" s="32">
        <v>6</v>
      </c>
      <c r="H70" s="293">
        <v>1.2</v>
      </c>
      <c r="I70" s="29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9"/>
      <c r="R70" s="299"/>
      <c r="S70" s="299"/>
      <c r="T70" s="300"/>
      <c r="U70" s="34"/>
      <c r="V70" s="34"/>
      <c r="W70" s="35" t="s">
        <v>70</v>
      </c>
      <c r="X70" s="294">
        <v>28</v>
      </c>
      <c r="Y70" s="295">
        <f>IFERROR(IF(X70="","",X70),"")</f>
        <v>28</v>
      </c>
      <c r="Z70" s="36">
        <f>IFERROR(IF(X70="","",X70*0.00941),"")</f>
        <v>0.26347999999999999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43.68</v>
      </c>
      <c r="BN70" s="67">
        <f>IFERROR(Y70*I70,"0")</f>
        <v>43.68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01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3"/>
      <c r="P71" s="306" t="s">
        <v>73</v>
      </c>
      <c r="Q71" s="307"/>
      <c r="R71" s="307"/>
      <c r="S71" s="307"/>
      <c r="T71" s="307"/>
      <c r="U71" s="307"/>
      <c r="V71" s="308"/>
      <c r="W71" s="37" t="s">
        <v>70</v>
      </c>
      <c r="X71" s="296">
        <f>IFERROR(SUM(X68:X70),"0")</f>
        <v>56</v>
      </c>
      <c r="Y71" s="296">
        <f>IFERROR(SUM(Y68:Y70),"0")</f>
        <v>56</v>
      </c>
      <c r="Z71" s="296">
        <f>IFERROR(IF(Z68="",0,Z68),"0")+IFERROR(IF(Z69="",0,Z69),"0")+IFERROR(IF(Z70="",0,Z70),"0")</f>
        <v>0.52695999999999998</v>
      </c>
      <c r="AA71" s="297"/>
      <c r="AB71" s="297"/>
      <c r="AC71" s="297"/>
    </row>
    <row r="72" spans="1:68" x14ac:dyDescent="0.2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3"/>
      <c r="P72" s="306" t="s">
        <v>73</v>
      </c>
      <c r="Q72" s="307"/>
      <c r="R72" s="307"/>
      <c r="S72" s="307"/>
      <c r="T72" s="307"/>
      <c r="U72" s="307"/>
      <c r="V72" s="308"/>
      <c r="W72" s="37" t="s">
        <v>74</v>
      </c>
      <c r="X72" s="296">
        <f>IFERROR(SUMPRODUCT(X68:X70*H68:H70),"0")</f>
        <v>67.2</v>
      </c>
      <c r="Y72" s="296">
        <f>IFERROR(SUMPRODUCT(Y68:Y70*H68:H70),"0")</f>
        <v>67.2</v>
      </c>
      <c r="Z72" s="37"/>
      <c r="AA72" s="297"/>
      <c r="AB72" s="297"/>
      <c r="AC72" s="297"/>
    </row>
    <row r="73" spans="1:68" ht="16.5" hidden="1" customHeight="1" x14ac:dyDescent="0.25">
      <c r="A73" s="313" t="s">
        <v>139</v>
      </c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289"/>
      <c r="AB73" s="289"/>
      <c r="AC73" s="289"/>
    </row>
    <row r="74" spans="1:68" ht="14.25" hidden="1" customHeight="1" x14ac:dyDescent="0.25">
      <c r="A74" s="305" t="s">
        <v>64</v>
      </c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290"/>
      <c r="AB74" s="290"/>
      <c r="AC74" s="290"/>
    </row>
    <row r="75" spans="1:68" ht="27" hidden="1" customHeight="1" x14ac:dyDescent="0.25">
      <c r="A75" s="54" t="s">
        <v>140</v>
      </c>
      <c r="B75" s="54" t="s">
        <v>141</v>
      </c>
      <c r="C75" s="31">
        <v>4301070977</v>
      </c>
      <c r="D75" s="311">
        <v>4607111037411</v>
      </c>
      <c r="E75" s="312"/>
      <c r="F75" s="293">
        <v>2.7</v>
      </c>
      <c r="G75" s="32">
        <v>1</v>
      </c>
      <c r="H75" s="293">
        <v>2.7</v>
      </c>
      <c r="I75" s="293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9"/>
      <c r="R75" s="299"/>
      <c r="S75" s="299"/>
      <c r="T75" s="300"/>
      <c r="U75" s="34"/>
      <c r="V75" s="34"/>
      <c r="W75" s="35" t="s">
        <v>70</v>
      </c>
      <c r="X75" s="294">
        <v>0</v>
      </c>
      <c r="Y75" s="295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1">
        <v>4607111036728</v>
      </c>
      <c r="E76" s="312"/>
      <c r="F76" s="293">
        <v>5</v>
      </c>
      <c r="G76" s="32">
        <v>1</v>
      </c>
      <c r="H76" s="293">
        <v>5</v>
      </c>
      <c r="I76" s="293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9"/>
      <c r="R76" s="299"/>
      <c r="S76" s="299"/>
      <c r="T76" s="300"/>
      <c r="U76" s="34"/>
      <c r="V76" s="34"/>
      <c r="W76" s="35" t="s">
        <v>70</v>
      </c>
      <c r="X76" s="294">
        <v>96</v>
      </c>
      <c r="Y76" s="295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01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3"/>
      <c r="P77" s="306" t="s">
        <v>73</v>
      </c>
      <c r="Q77" s="307"/>
      <c r="R77" s="307"/>
      <c r="S77" s="307"/>
      <c r="T77" s="307"/>
      <c r="U77" s="307"/>
      <c r="V77" s="308"/>
      <c r="W77" s="37" t="s">
        <v>70</v>
      </c>
      <c r="X77" s="296">
        <f>IFERROR(SUM(X75:X76),"0")</f>
        <v>96</v>
      </c>
      <c r="Y77" s="296">
        <f>IFERROR(SUM(Y75:Y76),"0")</f>
        <v>96</v>
      </c>
      <c r="Z77" s="296">
        <f>IFERROR(IF(Z75="",0,Z75),"0")+IFERROR(IF(Z76="",0,Z76),"0")</f>
        <v>0.83135999999999988</v>
      </c>
      <c r="AA77" s="297"/>
      <c r="AB77" s="297"/>
      <c r="AC77" s="297"/>
    </row>
    <row r="78" spans="1:68" x14ac:dyDescent="0.2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3"/>
      <c r="P78" s="306" t="s">
        <v>73</v>
      </c>
      <c r="Q78" s="307"/>
      <c r="R78" s="307"/>
      <c r="S78" s="307"/>
      <c r="T78" s="307"/>
      <c r="U78" s="307"/>
      <c r="V78" s="308"/>
      <c r="W78" s="37" t="s">
        <v>74</v>
      </c>
      <c r="X78" s="296">
        <f>IFERROR(SUMPRODUCT(X75:X76*H75:H76),"0")</f>
        <v>480</v>
      </c>
      <c r="Y78" s="296">
        <f>IFERROR(SUMPRODUCT(Y75:Y76*H75:H76),"0")</f>
        <v>480</v>
      </c>
      <c r="Z78" s="37"/>
      <c r="AA78" s="297"/>
      <c r="AB78" s="297"/>
      <c r="AC78" s="297"/>
    </row>
    <row r="79" spans="1:68" ht="16.5" hidden="1" customHeight="1" x14ac:dyDescent="0.25">
      <c r="A79" s="313" t="s">
        <v>146</v>
      </c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289"/>
      <c r="AB79" s="289"/>
      <c r="AC79" s="289"/>
    </row>
    <row r="80" spans="1:68" ht="14.25" hidden="1" customHeight="1" x14ac:dyDescent="0.25">
      <c r="A80" s="305" t="s">
        <v>131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290"/>
      <c r="AB80" s="290"/>
      <c r="AC80" s="290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1">
        <v>4607111033659</v>
      </c>
      <c r="E81" s="312"/>
      <c r="F81" s="293">
        <v>0.3</v>
      </c>
      <c r="G81" s="32">
        <v>12</v>
      </c>
      <c r="H81" s="293">
        <v>3.6</v>
      </c>
      <c r="I81" s="293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9"/>
      <c r="R81" s="299"/>
      <c r="S81" s="299"/>
      <c r="T81" s="300"/>
      <c r="U81" s="34"/>
      <c r="V81" s="34"/>
      <c r="W81" s="35" t="s">
        <v>70</v>
      </c>
      <c r="X81" s="294">
        <v>14</v>
      </c>
      <c r="Y81" s="295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150</v>
      </c>
      <c r="B82" s="54" t="s">
        <v>151</v>
      </c>
      <c r="C82" s="31">
        <v>4301135586</v>
      </c>
      <c r="D82" s="311">
        <v>4607111033659</v>
      </c>
      <c r="E82" s="312"/>
      <c r="F82" s="293">
        <v>0.3</v>
      </c>
      <c r="G82" s="32">
        <v>6</v>
      </c>
      <c r="H82" s="293">
        <v>1.8</v>
      </c>
      <c r="I82" s="293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9"/>
      <c r="R82" s="299"/>
      <c r="S82" s="299"/>
      <c r="T82" s="300"/>
      <c r="U82" s="34"/>
      <c r="V82" s="34"/>
      <c r="W82" s="35" t="s">
        <v>70</v>
      </c>
      <c r="X82" s="294">
        <v>0</v>
      </c>
      <c r="Y82" s="295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1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3"/>
      <c r="P83" s="306" t="s">
        <v>73</v>
      </c>
      <c r="Q83" s="307"/>
      <c r="R83" s="307"/>
      <c r="S83" s="307"/>
      <c r="T83" s="307"/>
      <c r="U83" s="307"/>
      <c r="V83" s="308"/>
      <c r="W83" s="37" t="s">
        <v>70</v>
      </c>
      <c r="X83" s="296">
        <f>IFERROR(SUM(X81:X82),"0")</f>
        <v>14</v>
      </c>
      <c r="Y83" s="296">
        <f>IFERROR(SUM(Y81:Y82),"0")</f>
        <v>14</v>
      </c>
      <c r="Z83" s="296">
        <f>IFERROR(IF(Z81="",0,Z81),"0")+IFERROR(IF(Z82="",0,Z82),"0")</f>
        <v>0.25031999999999999</v>
      </c>
      <c r="AA83" s="297"/>
      <c r="AB83" s="297"/>
      <c r="AC83" s="297"/>
    </row>
    <row r="84" spans="1:68" x14ac:dyDescent="0.2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3"/>
      <c r="P84" s="306" t="s">
        <v>73</v>
      </c>
      <c r="Q84" s="307"/>
      <c r="R84" s="307"/>
      <c r="S84" s="307"/>
      <c r="T84" s="307"/>
      <c r="U84" s="307"/>
      <c r="V84" s="308"/>
      <c r="W84" s="37" t="s">
        <v>74</v>
      </c>
      <c r="X84" s="296">
        <f>IFERROR(SUMPRODUCT(X81:X82*H81:H82),"0")</f>
        <v>50.4</v>
      </c>
      <c r="Y84" s="296">
        <f>IFERROR(SUMPRODUCT(Y81:Y82*H81:H82),"0")</f>
        <v>50.4</v>
      </c>
      <c r="Z84" s="37"/>
      <c r="AA84" s="297"/>
      <c r="AB84" s="297"/>
      <c r="AC84" s="297"/>
    </row>
    <row r="85" spans="1:68" ht="16.5" hidden="1" customHeight="1" x14ac:dyDescent="0.25">
      <c r="A85" s="313" t="s">
        <v>152</v>
      </c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289"/>
      <c r="AB85" s="289"/>
      <c r="AC85" s="289"/>
    </row>
    <row r="86" spans="1:68" ht="14.25" hidden="1" customHeight="1" x14ac:dyDescent="0.25">
      <c r="A86" s="305" t="s">
        <v>153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290"/>
      <c r="AB86" s="290"/>
      <c r="AC86" s="290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1">
        <v>4607111034120</v>
      </c>
      <c r="E87" s="312"/>
      <c r="F87" s="293">
        <v>0.3</v>
      </c>
      <c r="G87" s="32">
        <v>12</v>
      </c>
      <c r="H87" s="293">
        <v>3.6</v>
      </c>
      <c r="I87" s="29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39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9"/>
      <c r="R87" s="299"/>
      <c r="S87" s="299"/>
      <c r="T87" s="300"/>
      <c r="U87" s="34"/>
      <c r="V87" s="34"/>
      <c r="W87" s="35" t="s">
        <v>70</v>
      </c>
      <c r="X87" s="294">
        <v>56</v>
      </c>
      <c r="Y87" s="295">
        <f>IFERROR(IF(X87="","",X87),"")</f>
        <v>56</v>
      </c>
      <c r="Z87" s="36">
        <f>IFERROR(IF(X87="","",X87*0.01788),"")</f>
        <v>1.0012799999999999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241.00160000000002</v>
      </c>
      <c r="BN87" s="67">
        <f>IFERROR(Y87*I87,"0")</f>
        <v>241.00160000000002</v>
      </c>
      <c r="BO87" s="67">
        <f>IFERROR(X87/J87,"0")</f>
        <v>0.8</v>
      </c>
      <c r="BP87" s="67">
        <f>IFERROR(Y87/J87,"0")</f>
        <v>0.8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1">
        <v>4607111034137</v>
      </c>
      <c r="E88" s="312"/>
      <c r="F88" s="293">
        <v>0.3</v>
      </c>
      <c r="G88" s="32">
        <v>12</v>
      </c>
      <c r="H88" s="293">
        <v>3.6</v>
      </c>
      <c r="I88" s="29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9"/>
      <c r="R88" s="299"/>
      <c r="S88" s="299"/>
      <c r="T88" s="300"/>
      <c r="U88" s="34"/>
      <c r="V88" s="34"/>
      <c r="W88" s="35" t="s">
        <v>70</v>
      </c>
      <c r="X88" s="294">
        <v>56</v>
      </c>
      <c r="Y88" s="295">
        <f>IFERROR(IF(X88="","",X88),"")</f>
        <v>56</v>
      </c>
      <c r="Z88" s="36">
        <f>IFERROR(IF(X88="","",X88*0.01788),"")</f>
        <v>1.0012799999999999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241.00160000000002</v>
      </c>
      <c r="BN88" s="67">
        <f>IFERROR(Y88*I88,"0")</f>
        <v>241.00160000000002</v>
      </c>
      <c r="BO88" s="67">
        <f>IFERROR(X88/J88,"0")</f>
        <v>0.8</v>
      </c>
      <c r="BP88" s="67">
        <f>IFERROR(Y88/J88,"0")</f>
        <v>0.8</v>
      </c>
    </row>
    <row r="89" spans="1:68" x14ac:dyDescent="0.2">
      <c r="A89" s="301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3"/>
      <c r="P89" s="306" t="s">
        <v>73</v>
      </c>
      <c r="Q89" s="307"/>
      <c r="R89" s="307"/>
      <c r="S89" s="307"/>
      <c r="T89" s="307"/>
      <c r="U89" s="307"/>
      <c r="V89" s="308"/>
      <c r="W89" s="37" t="s">
        <v>70</v>
      </c>
      <c r="X89" s="296">
        <f>IFERROR(SUM(X87:X88),"0")</f>
        <v>112</v>
      </c>
      <c r="Y89" s="296">
        <f>IFERROR(SUM(Y87:Y88),"0")</f>
        <v>112</v>
      </c>
      <c r="Z89" s="296">
        <f>IFERROR(IF(Z87="",0,Z87),"0")+IFERROR(IF(Z88="",0,Z88),"0")</f>
        <v>2.0025599999999999</v>
      </c>
      <c r="AA89" s="297"/>
      <c r="AB89" s="297"/>
      <c r="AC89" s="297"/>
    </row>
    <row r="90" spans="1:68" x14ac:dyDescent="0.2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3"/>
      <c r="P90" s="306" t="s">
        <v>73</v>
      </c>
      <c r="Q90" s="307"/>
      <c r="R90" s="307"/>
      <c r="S90" s="307"/>
      <c r="T90" s="307"/>
      <c r="U90" s="307"/>
      <c r="V90" s="308"/>
      <c r="W90" s="37" t="s">
        <v>74</v>
      </c>
      <c r="X90" s="296">
        <f>IFERROR(SUMPRODUCT(X87:X88*H87:H88),"0")</f>
        <v>403.2</v>
      </c>
      <c r="Y90" s="296">
        <f>IFERROR(SUMPRODUCT(Y87:Y88*H87:H88),"0")</f>
        <v>403.2</v>
      </c>
      <c r="Z90" s="37"/>
      <c r="AA90" s="297"/>
      <c r="AB90" s="297"/>
      <c r="AC90" s="297"/>
    </row>
    <row r="91" spans="1:68" ht="16.5" hidden="1" customHeight="1" x14ac:dyDescent="0.25">
      <c r="A91" s="313" t="s">
        <v>160</v>
      </c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  <c r="AA91" s="289"/>
      <c r="AB91" s="289"/>
      <c r="AC91" s="289"/>
    </row>
    <row r="92" spans="1:68" ht="14.25" hidden="1" customHeight="1" x14ac:dyDescent="0.25">
      <c r="A92" s="305" t="s">
        <v>131</v>
      </c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  <c r="AA92" s="290"/>
      <c r="AB92" s="290"/>
      <c r="AC92" s="290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1">
        <v>4620207491027</v>
      </c>
      <c r="E93" s="312"/>
      <c r="F93" s="293">
        <v>0.24</v>
      </c>
      <c r="G93" s="32">
        <v>12</v>
      </c>
      <c r="H93" s="293">
        <v>2.88</v>
      </c>
      <c r="I93" s="29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8" t="s">
        <v>163</v>
      </c>
      <c r="Q93" s="299"/>
      <c r="R93" s="299"/>
      <c r="S93" s="299"/>
      <c r="T93" s="300"/>
      <c r="U93" s="34"/>
      <c r="V93" s="34"/>
      <c r="W93" s="35" t="s">
        <v>70</v>
      </c>
      <c r="X93" s="294">
        <v>14</v>
      </c>
      <c r="Y93" s="295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1">
        <v>4620207491003</v>
      </c>
      <c r="E94" s="312"/>
      <c r="F94" s="293">
        <v>0.24</v>
      </c>
      <c r="G94" s="32">
        <v>12</v>
      </c>
      <c r="H94" s="293">
        <v>2.88</v>
      </c>
      <c r="I94" s="29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6" t="s">
        <v>166</v>
      </c>
      <c r="Q94" s="299"/>
      <c r="R94" s="299"/>
      <c r="S94" s="299"/>
      <c r="T94" s="300"/>
      <c r="U94" s="34"/>
      <c r="V94" s="34"/>
      <c r="W94" s="35" t="s">
        <v>70</v>
      </c>
      <c r="X94" s="294">
        <v>56</v>
      </c>
      <c r="Y94" s="295">
        <f>IFERROR(IF(X94="","",X94),"")</f>
        <v>56</v>
      </c>
      <c r="Z94" s="36">
        <f>IFERROR(IF(X94="","",X94*0.01788),"")</f>
        <v>1.0012799999999999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>IFERROR(X94*I94,"0")</f>
        <v>200.6816</v>
      </c>
      <c r="BN94" s="67">
        <f>IFERROR(Y94*I94,"0")</f>
        <v>200.6816</v>
      </c>
      <c r="BO94" s="67">
        <f>IFERROR(X94/J94,"0")</f>
        <v>0.8</v>
      </c>
      <c r="BP94" s="67">
        <f>IFERROR(Y94/J94,"0")</f>
        <v>0.8</v>
      </c>
    </row>
    <row r="95" spans="1:68" ht="27" hidden="1" customHeight="1" x14ac:dyDescent="0.25">
      <c r="A95" s="54" t="s">
        <v>167</v>
      </c>
      <c r="B95" s="54" t="s">
        <v>168</v>
      </c>
      <c r="C95" s="31">
        <v>4301135768</v>
      </c>
      <c r="D95" s="311">
        <v>4620207491034</v>
      </c>
      <c r="E95" s="312"/>
      <c r="F95" s="293">
        <v>0.24</v>
      </c>
      <c r="G95" s="32">
        <v>12</v>
      </c>
      <c r="H95" s="293">
        <v>2.88</v>
      </c>
      <c r="I95" s="29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2" t="s">
        <v>169</v>
      </c>
      <c r="Q95" s="299"/>
      <c r="R95" s="299"/>
      <c r="S95" s="299"/>
      <c r="T95" s="300"/>
      <c r="U95" s="34"/>
      <c r="V95" s="34"/>
      <c r="W95" s="35" t="s">
        <v>70</v>
      </c>
      <c r="X95" s="294">
        <v>0</v>
      </c>
      <c r="Y95" s="295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1">
        <v>4620207491010</v>
      </c>
      <c r="E96" s="312"/>
      <c r="F96" s="293">
        <v>0.24</v>
      </c>
      <c r="G96" s="32">
        <v>12</v>
      </c>
      <c r="H96" s="293">
        <v>2.88</v>
      </c>
      <c r="I96" s="29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9" t="s">
        <v>173</v>
      </c>
      <c r="Q96" s="299"/>
      <c r="R96" s="299"/>
      <c r="S96" s="299"/>
      <c r="T96" s="300"/>
      <c r="U96" s="34"/>
      <c r="V96" s="34"/>
      <c r="W96" s="35" t="s">
        <v>70</v>
      </c>
      <c r="X96" s="294">
        <v>56</v>
      </c>
      <c r="Y96" s="295">
        <f>IFERROR(IF(X96="","",X96),"")</f>
        <v>56</v>
      </c>
      <c r="Z96" s="36">
        <f>IFERROR(IF(X96="","",X96*0.01788),"")</f>
        <v>1.0012799999999999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>IFERROR(X96*I96,"0")</f>
        <v>200.6816</v>
      </c>
      <c r="BN96" s="67">
        <f>IFERROR(Y96*I96,"0")</f>
        <v>200.6816</v>
      </c>
      <c r="BO96" s="67">
        <f>IFERROR(X96/J96,"0")</f>
        <v>0.8</v>
      </c>
      <c r="BP96" s="67">
        <f>IFERROR(Y96/J96,"0")</f>
        <v>0.8</v>
      </c>
    </row>
    <row r="97" spans="1:68" ht="27" hidden="1" customHeight="1" x14ac:dyDescent="0.25">
      <c r="A97" s="54" t="s">
        <v>174</v>
      </c>
      <c r="B97" s="54" t="s">
        <v>175</v>
      </c>
      <c r="C97" s="31">
        <v>4301135571</v>
      </c>
      <c r="D97" s="311">
        <v>4607111035028</v>
      </c>
      <c r="E97" s="312"/>
      <c r="F97" s="293">
        <v>0.48</v>
      </c>
      <c r="G97" s="32">
        <v>8</v>
      </c>
      <c r="H97" s="293">
        <v>3.84</v>
      </c>
      <c r="I97" s="29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62" t="s">
        <v>176</v>
      </c>
      <c r="Q97" s="299"/>
      <c r="R97" s="299"/>
      <c r="S97" s="299"/>
      <c r="T97" s="300"/>
      <c r="U97" s="34"/>
      <c r="V97" s="34"/>
      <c r="W97" s="35" t="s">
        <v>70</v>
      </c>
      <c r="X97" s="294">
        <v>0</v>
      </c>
      <c r="Y97" s="295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1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3"/>
      <c r="P98" s="306" t="s">
        <v>73</v>
      </c>
      <c r="Q98" s="307"/>
      <c r="R98" s="307"/>
      <c r="S98" s="307"/>
      <c r="T98" s="307"/>
      <c r="U98" s="307"/>
      <c r="V98" s="308"/>
      <c r="W98" s="37" t="s">
        <v>70</v>
      </c>
      <c r="X98" s="296">
        <f>IFERROR(SUM(X93:X97),"0")</f>
        <v>126</v>
      </c>
      <c r="Y98" s="296">
        <f>IFERROR(SUM(Y93:Y97),"0")</f>
        <v>126</v>
      </c>
      <c r="Z98" s="296">
        <f>IFERROR(IF(Z93="",0,Z93),"0")+IFERROR(IF(Z94="",0,Z94),"0")+IFERROR(IF(Z95="",0,Z95),"0")+IFERROR(IF(Z96="",0,Z96),"0")+IFERROR(IF(Z97="",0,Z97),"0")</f>
        <v>2.2528799999999998</v>
      </c>
      <c r="AA98" s="297"/>
      <c r="AB98" s="297"/>
      <c r="AC98" s="297"/>
    </row>
    <row r="99" spans="1:68" x14ac:dyDescent="0.2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3"/>
      <c r="P99" s="306" t="s">
        <v>73</v>
      </c>
      <c r="Q99" s="307"/>
      <c r="R99" s="307"/>
      <c r="S99" s="307"/>
      <c r="T99" s="307"/>
      <c r="U99" s="307"/>
      <c r="V99" s="308"/>
      <c r="W99" s="37" t="s">
        <v>74</v>
      </c>
      <c r="X99" s="296">
        <f>IFERROR(SUMPRODUCT(X93:X97*H93:H97),"0")</f>
        <v>362.88</v>
      </c>
      <c r="Y99" s="296">
        <f>IFERROR(SUMPRODUCT(Y93:Y97*H93:H97),"0")</f>
        <v>362.88</v>
      </c>
      <c r="Z99" s="37"/>
      <c r="AA99" s="297"/>
      <c r="AB99" s="297"/>
      <c r="AC99" s="297"/>
    </row>
    <row r="100" spans="1:68" ht="16.5" hidden="1" customHeight="1" x14ac:dyDescent="0.25">
      <c r="A100" s="313" t="s">
        <v>177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9"/>
      <c r="AB100" s="289"/>
      <c r="AC100" s="289"/>
    </row>
    <row r="101" spans="1:68" ht="14.25" hidden="1" customHeight="1" x14ac:dyDescent="0.25">
      <c r="A101" s="305" t="s">
        <v>125</v>
      </c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290"/>
      <c r="AB101" s="290"/>
      <c r="AC101" s="290"/>
    </row>
    <row r="102" spans="1:68" ht="27" customHeight="1" x14ac:dyDescent="0.25">
      <c r="A102" s="54" t="s">
        <v>178</v>
      </c>
      <c r="B102" s="54" t="s">
        <v>179</v>
      </c>
      <c r="C102" s="31">
        <v>4301136070</v>
      </c>
      <c r="D102" s="311">
        <v>4607025784012</v>
      </c>
      <c r="E102" s="312"/>
      <c r="F102" s="293">
        <v>0.09</v>
      </c>
      <c r="G102" s="32">
        <v>24</v>
      </c>
      <c r="H102" s="293">
        <v>2.16</v>
      </c>
      <c r="I102" s="293">
        <v>2.4912000000000001</v>
      </c>
      <c r="J102" s="32">
        <v>126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9"/>
      <c r="R102" s="299"/>
      <c r="S102" s="299"/>
      <c r="T102" s="300"/>
      <c r="U102" s="34"/>
      <c r="V102" s="34"/>
      <c r="W102" s="35" t="s">
        <v>70</v>
      </c>
      <c r="X102" s="294">
        <v>14</v>
      </c>
      <c r="Y102" s="295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180</v>
      </c>
      <c r="AG102" s="67"/>
      <c r="AJ102" s="71" t="s">
        <v>100</v>
      </c>
      <c r="AK102" s="71">
        <v>14</v>
      </c>
      <c r="BB102" s="135" t="s">
        <v>82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1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3"/>
      <c r="P103" s="306" t="s">
        <v>73</v>
      </c>
      <c r="Q103" s="307"/>
      <c r="R103" s="307"/>
      <c r="S103" s="307"/>
      <c r="T103" s="307"/>
      <c r="U103" s="307"/>
      <c r="V103" s="308"/>
      <c r="W103" s="37" t="s">
        <v>70</v>
      </c>
      <c r="X103" s="296">
        <f>IFERROR(SUM(X102:X102),"0")</f>
        <v>14</v>
      </c>
      <c r="Y103" s="296">
        <f>IFERROR(SUM(Y102:Y102),"0")</f>
        <v>14</v>
      </c>
      <c r="Z103" s="296">
        <f>IFERROR(IF(Z102="",0,Z102),"0")</f>
        <v>0.13103999999999999</v>
      </c>
      <c r="AA103" s="297"/>
      <c r="AB103" s="297"/>
      <c r="AC103" s="297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3"/>
      <c r="P104" s="306" t="s">
        <v>73</v>
      </c>
      <c r="Q104" s="307"/>
      <c r="R104" s="307"/>
      <c r="S104" s="307"/>
      <c r="T104" s="307"/>
      <c r="U104" s="307"/>
      <c r="V104" s="308"/>
      <c r="W104" s="37" t="s">
        <v>74</v>
      </c>
      <c r="X104" s="296">
        <f>IFERROR(SUMPRODUCT(X102:X102*H102:H102),"0")</f>
        <v>30.240000000000002</v>
      </c>
      <c r="Y104" s="296">
        <f>IFERROR(SUMPRODUCT(Y102:Y102*H102:H102),"0")</f>
        <v>30.240000000000002</v>
      </c>
      <c r="Z104" s="37"/>
      <c r="AA104" s="297"/>
      <c r="AB104" s="297"/>
      <c r="AC104" s="297"/>
    </row>
    <row r="105" spans="1:68" ht="16.5" hidden="1" customHeight="1" x14ac:dyDescent="0.25">
      <c r="A105" s="313" t="s">
        <v>181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9"/>
      <c r="AB105" s="289"/>
      <c r="AC105" s="289"/>
    </row>
    <row r="106" spans="1:68" ht="14.25" hidden="1" customHeight="1" x14ac:dyDescent="0.25">
      <c r="A106" s="305" t="s">
        <v>64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90"/>
      <c r="AB106" s="290"/>
      <c r="AC106" s="290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311">
        <v>4620207491157</v>
      </c>
      <c r="E107" s="312"/>
      <c r="F107" s="293">
        <v>0.7</v>
      </c>
      <c r="G107" s="32">
        <v>10</v>
      </c>
      <c r="H107" s="293">
        <v>7</v>
      </c>
      <c r="I107" s="293">
        <v>7.28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9"/>
      <c r="R107" s="299"/>
      <c r="S107" s="299"/>
      <c r="T107" s="300"/>
      <c r="U107" s="34"/>
      <c r="V107" s="34"/>
      <c r="W107" s="35" t="s">
        <v>70</v>
      </c>
      <c r="X107" s="294">
        <v>24</v>
      </c>
      <c r="Y107" s="295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72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311">
        <v>4607111039262</v>
      </c>
      <c r="E108" s="312"/>
      <c r="F108" s="293">
        <v>0.4</v>
      </c>
      <c r="G108" s="32">
        <v>16</v>
      </c>
      <c r="H108" s="293">
        <v>6.4</v>
      </c>
      <c r="I108" s="293">
        <v>6.7195999999999998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9"/>
      <c r="R108" s="299"/>
      <c r="S108" s="299"/>
      <c r="T108" s="300"/>
      <c r="U108" s="34"/>
      <c r="V108" s="34"/>
      <c r="W108" s="35" t="s">
        <v>70</v>
      </c>
      <c r="X108" s="294">
        <v>36</v>
      </c>
      <c r="Y108" s="295">
        <f t="shared" si="6"/>
        <v>36</v>
      </c>
      <c r="Z108" s="36">
        <f t="shared" si="7"/>
        <v>0.55800000000000005</v>
      </c>
      <c r="AA108" s="56"/>
      <c r="AB108" s="57"/>
      <c r="AC108" s="138" t="s">
        <v>143</v>
      </c>
      <c r="AG108" s="67"/>
      <c r="AJ108" s="71" t="s">
        <v>100</v>
      </c>
      <c r="AK108" s="71">
        <v>12</v>
      </c>
      <c r="BB108" s="139" t="s">
        <v>1</v>
      </c>
      <c r="BM108" s="67">
        <f t="shared" si="8"/>
        <v>241.90559999999999</v>
      </c>
      <c r="BN108" s="67">
        <f t="shared" si="9"/>
        <v>241.90559999999999</v>
      </c>
      <c r="BO108" s="67">
        <f t="shared" si="10"/>
        <v>0.42857142857142855</v>
      </c>
      <c r="BP108" s="67">
        <f t="shared" si="11"/>
        <v>0.42857142857142855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311">
        <v>4607111039248</v>
      </c>
      <c r="E109" s="312"/>
      <c r="F109" s="293">
        <v>0.7</v>
      </c>
      <c r="G109" s="32">
        <v>10</v>
      </c>
      <c r="H109" s="293">
        <v>7</v>
      </c>
      <c r="I109" s="293">
        <v>7.3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9"/>
      <c r="R109" s="299"/>
      <c r="S109" s="299"/>
      <c r="T109" s="300"/>
      <c r="U109" s="34"/>
      <c r="V109" s="34"/>
      <c r="W109" s="35" t="s">
        <v>70</v>
      </c>
      <c r="X109" s="294">
        <v>156</v>
      </c>
      <c r="Y109" s="295">
        <f t="shared" si="6"/>
        <v>156</v>
      </c>
      <c r="Z109" s="36">
        <f t="shared" si="7"/>
        <v>2.4180000000000001</v>
      </c>
      <c r="AA109" s="56"/>
      <c r="AB109" s="57"/>
      <c r="AC109" s="140" t="s">
        <v>143</v>
      </c>
      <c r="AG109" s="67"/>
      <c r="AJ109" s="71" t="s">
        <v>104</v>
      </c>
      <c r="AK109" s="71">
        <v>84</v>
      </c>
      <c r="BB109" s="141" t="s">
        <v>1</v>
      </c>
      <c r="BM109" s="67">
        <f t="shared" si="8"/>
        <v>1138.8</v>
      </c>
      <c r="BN109" s="67">
        <f t="shared" si="9"/>
        <v>1138.8</v>
      </c>
      <c r="BO109" s="67">
        <f t="shared" si="10"/>
        <v>1.8571428571428572</v>
      </c>
      <c r="BP109" s="67">
        <f t="shared" si="11"/>
        <v>1.8571428571428572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311">
        <v>4607111039293</v>
      </c>
      <c r="E110" s="312"/>
      <c r="F110" s="293">
        <v>0.4</v>
      </c>
      <c r="G110" s="32">
        <v>16</v>
      </c>
      <c r="H110" s="293">
        <v>6.4</v>
      </c>
      <c r="I110" s="293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9"/>
      <c r="R110" s="299"/>
      <c r="S110" s="299"/>
      <c r="T110" s="300"/>
      <c r="U110" s="34"/>
      <c r="V110" s="34"/>
      <c r="W110" s="35" t="s">
        <v>70</v>
      </c>
      <c r="X110" s="294">
        <v>60</v>
      </c>
      <c r="Y110" s="295">
        <f t="shared" si="6"/>
        <v>60</v>
      </c>
      <c r="Z110" s="36">
        <f t="shared" si="7"/>
        <v>0.92999999999999994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8"/>
        <v>403.17599999999999</v>
      </c>
      <c r="BN110" s="67">
        <f t="shared" si="9"/>
        <v>403.17599999999999</v>
      </c>
      <c r="BO110" s="67">
        <f t="shared" si="10"/>
        <v>0.7142857142857143</v>
      </c>
      <c r="BP110" s="67">
        <f t="shared" si="11"/>
        <v>0.7142857142857143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311">
        <v>4607111039279</v>
      </c>
      <c r="E111" s="312"/>
      <c r="F111" s="293">
        <v>0.7</v>
      </c>
      <c r="G111" s="32">
        <v>10</v>
      </c>
      <c r="H111" s="293">
        <v>7</v>
      </c>
      <c r="I111" s="293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9"/>
      <c r="R111" s="299"/>
      <c r="S111" s="299"/>
      <c r="T111" s="300"/>
      <c r="U111" s="34"/>
      <c r="V111" s="34"/>
      <c r="W111" s="35" t="s">
        <v>70</v>
      </c>
      <c r="X111" s="294">
        <v>216</v>
      </c>
      <c r="Y111" s="295">
        <f t="shared" si="6"/>
        <v>216</v>
      </c>
      <c r="Z111" s="36">
        <f t="shared" si="7"/>
        <v>3.3479999999999999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8"/>
        <v>1576.8</v>
      </c>
      <c r="BN111" s="67">
        <f t="shared" si="9"/>
        <v>1576.8</v>
      </c>
      <c r="BO111" s="67">
        <f t="shared" si="10"/>
        <v>2.5714285714285716</v>
      </c>
      <c r="BP111" s="67">
        <f t="shared" si="11"/>
        <v>2.5714285714285716</v>
      </c>
    </row>
    <row r="112" spans="1:68" ht="27" hidden="1" customHeight="1" x14ac:dyDescent="0.25">
      <c r="A112" s="54" t="s">
        <v>193</v>
      </c>
      <c r="B112" s="54" t="s">
        <v>194</v>
      </c>
      <c r="C112" s="31">
        <v>4301071075</v>
      </c>
      <c r="D112" s="311">
        <v>4620207491102</v>
      </c>
      <c r="E112" s="312"/>
      <c r="F112" s="293">
        <v>0.7</v>
      </c>
      <c r="G112" s="32">
        <v>10</v>
      </c>
      <c r="H112" s="293">
        <v>7</v>
      </c>
      <c r="I112" s="293">
        <v>7.23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29" t="s">
        <v>195</v>
      </c>
      <c r="Q112" s="299"/>
      <c r="R112" s="299"/>
      <c r="S112" s="299"/>
      <c r="T112" s="300"/>
      <c r="U112" s="34"/>
      <c r="V112" s="34"/>
      <c r="W112" s="35" t="s">
        <v>70</v>
      </c>
      <c r="X112" s="294">
        <v>0</v>
      </c>
      <c r="Y112" s="295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72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1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3"/>
      <c r="P113" s="306" t="s">
        <v>73</v>
      </c>
      <c r="Q113" s="307"/>
      <c r="R113" s="307"/>
      <c r="S113" s="307"/>
      <c r="T113" s="307"/>
      <c r="U113" s="307"/>
      <c r="V113" s="308"/>
      <c r="W113" s="37" t="s">
        <v>70</v>
      </c>
      <c r="X113" s="296">
        <f>IFERROR(SUM(X107:X112),"0")</f>
        <v>492</v>
      </c>
      <c r="Y113" s="296">
        <f>IFERROR(SUM(Y107:Y112),"0")</f>
        <v>492</v>
      </c>
      <c r="Z113" s="296">
        <f>IFERROR(IF(Z107="",0,Z107),"0")+IFERROR(IF(Z108="",0,Z108),"0")+IFERROR(IF(Z109="",0,Z109),"0")+IFERROR(IF(Z110="",0,Z110),"0")+IFERROR(IF(Z111="",0,Z111),"0")+IFERROR(IF(Z112="",0,Z112),"0")</f>
        <v>7.6260000000000003</v>
      </c>
      <c r="AA113" s="297"/>
      <c r="AB113" s="297"/>
      <c r="AC113" s="297"/>
    </row>
    <row r="114" spans="1:68" x14ac:dyDescent="0.2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3"/>
      <c r="P114" s="306" t="s">
        <v>73</v>
      </c>
      <c r="Q114" s="307"/>
      <c r="R114" s="307"/>
      <c r="S114" s="307"/>
      <c r="T114" s="307"/>
      <c r="U114" s="307"/>
      <c r="V114" s="308"/>
      <c r="W114" s="37" t="s">
        <v>74</v>
      </c>
      <c r="X114" s="296">
        <f>IFERROR(SUMPRODUCT(X107:X112*H107:H112),"0")</f>
        <v>3386.4</v>
      </c>
      <c r="Y114" s="296">
        <f>IFERROR(SUMPRODUCT(Y107:Y112*H107:H112),"0")</f>
        <v>3386.4</v>
      </c>
      <c r="Z114" s="37"/>
      <c r="AA114" s="297"/>
      <c r="AB114" s="297"/>
      <c r="AC114" s="297"/>
    </row>
    <row r="115" spans="1:68" ht="14.25" hidden="1" customHeight="1" x14ac:dyDescent="0.25">
      <c r="A115" s="305" t="s">
        <v>131</v>
      </c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  <c r="AA115" s="290"/>
      <c r="AB115" s="290"/>
      <c r="AC115" s="290"/>
    </row>
    <row r="116" spans="1:68" ht="27" hidden="1" customHeight="1" x14ac:dyDescent="0.25">
      <c r="A116" s="54" t="s">
        <v>197</v>
      </c>
      <c r="B116" s="54" t="s">
        <v>198</v>
      </c>
      <c r="C116" s="31">
        <v>4301135670</v>
      </c>
      <c r="D116" s="311">
        <v>4620207490983</v>
      </c>
      <c r="E116" s="312"/>
      <c r="F116" s="293">
        <v>0.22</v>
      </c>
      <c r="G116" s="32">
        <v>12</v>
      </c>
      <c r="H116" s="293">
        <v>2.64</v>
      </c>
      <c r="I116" s="293">
        <v>3.3435999999999999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9"/>
      <c r="R116" s="299"/>
      <c r="S116" s="299"/>
      <c r="T116" s="300"/>
      <c r="U116" s="34"/>
      <c r="V116" s="34"/>
      <c r="W116" s="35" t="s">
        <v>70</v>
      </c>
      <c r="X116" s="294">
        <v>0</v>
      </c>
      <c r="Y116" s="295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72</v>
      </c>
      <c r="AK116" s="71">
        <v>1</v>
      </c>
      <c r="BB116" s="149" t="s">
        <v>82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301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3"/>
      <c r="P117" s="306" t="s">
        <v>73</v>
      </c>
      <c r="Q117" s="307"/>
      <c r="R117" s="307"/>
      <c r="S117" s="307"/>
      <c r="T117" s="307"/>
      <c r="U117" s="307"/>
      <c r="V117" s="308"/>
      <c r="W117" s="37" t="s">
        <v>70</v>
      </c>
      <c r="X117" s="296">
        <f>IFERROR(SUM(X116:X116),"0")</f>
        <v>0</v>
      </c>
      <c r="Y117" s="296">
        <f>IFERROR(SUM(Y116:Y116),"0")</f>
        <v>0</v>
      </c>
      <c r="Z117" s="296">
        <f>IFERROR(IF(Z116="",0,Z116),"0")</f>
        <v>0</v>
      </c>
      <c r="AA117" s="297"/>
      <c r="AB117" s="297"/>
      <c r="AC117" s="297"/>
    </row>
    <row r="118" spans="1:68" hidden="1" x14ac:dyDescent="0.2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3"/>
      <c r="P118" s="306" t="s">
        <v>73</v>
      </c>
      <c r="Q118" s="307"/>
      <c r="R118" s="307"/>
      <c r="S118" s="307"/>
      <c r="T118" s="307"/>
      <c r="U118" s="307"/>
      <c r="V118" s="308"/>
      <c r="W118" s="37" t="s">
        <v>74</v>
      </c>
      <c r="X118" s="296">
        <f>IFERROR(SUMPRODUCT(X116:X116*H116:H116),"0")</f>
        <v>0</v>
      </c>
      <c r="Y118" s="296">
        <f>IFERROR(SUMPRODUCT(Y116:Y116*H116:H116),"0")</f>
        <v>0</v>
      </c>
      <c r="Z118" s="37"/>
      <c r="AA118" s="297"/>
      <c r="AB118" s="297"/>
      <c r="AC118" s="297"/>
    </row>
    <row r="119" spans="1:68" ht="16.5" hidden="1" customHeight="1" x14ac:dyDescent="0.25">
      <c r="A119" s="313" t="s">
        <v>200</v>
      </c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289"/>
      <c r="AB119" s="289"/>
      <c r="AC119" s="289"/>
    </row>
    <row r="120" spans="1:68" ht="14.25" hidden="1" customHeight="1" x14ac:dyDescent="0.25">
      <c r="A120" s="305" t="s">
        <v>131</v>
      </c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  <c r="AA120" s="290"/>
      <c r="AB120" s="290"/>
      <c r="AC120" s="290"/>
    </row>
    <row r="121" spans="1:68" ht="27" customHeight="1" x14ac:dyDescent="0.25">
      <c r="A121" s="54" t="s">
        <v>201</v>
      </c>
      <c r="B121" s="54" t="s">
        <v>202</v>
      </c>
      <c r="C121" s="31">
        <v>4301135555</v>
      </c>
      <c r="D121" s="311">
        <v>4607111034014</v>
      </c>
      <c r="E121" s="312"/>
      <c r="F121" s="293">
        <v>0.25</v>
      </c>
      <c r="G121" s="32">
        <v>12</v>
      </c>
      <c r="H121" s="293">
        <v>3</v>
      </c>
      <c r="I121" s="293">
        <v>3.7035999999999998</v>
      </c>
      <c r="J121" s="32">
        <v>70</v>
      </c>
      <c r="K121" s="32" t="s">
        <v>80</v>
      </c>
      <c r="L121" s="32" t="s">
        <v>103</v>
      </c>
      <c r="M121" s="33" t="s">
        <v>69</v>
      </c>
      <c r="N121" s="33"/>
      <c r="O121" s="32">
        <v>180</v>
      </c>
      <c r="P121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99"/>
      <c r="R121" s="299"/>
      <c r="S121" s="299"/>
      <c r="T121" s="300"/>
      <c r="U121" s="34"/>
      <c r="V121" s="34"/>
      <c r="W121" s="35" t="s">
        <v>70</v>
      </c>
      <c r="X121" s="294">
        <v>84</v>
      </c>
      <c r="Y121" s="295">
        <f>IFERROR(IF(X121="","",X121),"")</f>
        <v>84</v>
      </c>
      <c r="Z121" s="36">
        <f>IFERROR(IF(X121="","",X121*0.01788),"")</f>
        <v>1.5019199999999999</v>
      </c>
      <c r="AA121" s="56"/>
      <c r="AB121" s="57"/>
      <c r="AC121" s="150" t="s">
        <v>203</v>
      </c>
      <c r="AG121" s="67"/>
      <c r="AJ121" s="71" t="s">
        <v>104</v>
      </c>
      <c r="AK121" s="71">
        <v>70</v>
      </c>
      <c r="BB121" s="151" t="s">
        <v>82</v>
      </c>
      <c r="BM121" s="67">
        <f>IFERROR(X121*I121,"0")</f>
        <v>311.10239999999999</v>
      </c>
      <c r="BN121" s="67">
        <f>IFERROR(Y121*I121,"0")</f>
        <v>311.10239999999999</v>
      </c>
      <c r="BO121" s="67">
        <f>IFERROR(X121/J121,"0")</f>
        <v>1.2</v>
      </c>
      <c r="BP121" s="67">
        <f>IFERROR(Y121/J121,"0")</f>
        <v>1.2</v>
      </c>
    </row>
    <row r="122" spans="1:68" ht="27" customHeight="1" x14ac:dyDescent="0.25">
      <c r="A122" s="54" t="s">
        <v>204</v>
      </c>
      <c r="B122" s="54" t="s">
        <v>205</v>
      </c>
      <c r="C122" s="31">
        <v>4301135532</v>
      </c>
      <c r="D122" s="311">
        <v>4607111033994</v>
      </c>
      <c r="E122" s="312"/>
      <c r="F122" s="293">
        <v>0.25</v>
      </c>
      <c r="G122" s="32">
        <v>12</v>
      </c>
      <c r="H122" s="293">
        <v>3</v>
      </c>
      <c r="I122" s="293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3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99"/>
      <c r="R122" s="299"/>
      <c r="S122" s="299"/>
      <c r="T122" s="300"/>
      <c r="U122" s="34"/>
      <c r="V122" s="34"/>
      <c r="W122" s="35" t="s">
        <v>70</v>
      </c>
      <c r="X122" s="294">
        <v>238</v>
      </c>
      <c r="Y122" s="295">
        <f>IFERROR(IF(X122="","",X122),"")</f>
        <v>238</v>
      </c>
      <c r="Z122" s="36">
        <f>IFERROR(IF(X122="","",X122*0.01788),"")</f>
        <v>4.2554400000000001</v>
      </c>
      <c r="AA122" s="56"/>
      <c r="AB122" s="57"/>
      <c r="AC122" s="152" t="s">
        <v>149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881.45679999999993</v>
      </c>
      <c r="BN122" s="67">
        <f>IFERROR(Y122*I122,"0")</f>
        <v>881.45679999999993</v>
      </c>
      <c r="BO122" s="67">
        <f>IFERROR(X122/J122,"0")</f>
        <v>3.4</v>
      </c>
      <c r="BP122" s="67">
        <f>IFERROR(Y122/J122,"0")</f>
        <v>3.4</v>
      </c>
    </row>
    <row r="123" spans="1:68" x14ac:dyDescent="0.2">
      <c r="A123" s="301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3"/>
      <c r="P123" s="306" t="s">
        <v>73</v>
      </c>
      <c r="Q123" s="307"/>
      <c r="R123" s="307"/>
      <c r="S123" s="307"/>
      <c r="T123" s="307"/>
      <c r="U123" s="307"/>
      <c r="V123" s="308"/>
      <c r="W123" s="37" t="s">
        <v>70</v>
      </c>
      <c r="X123" s="296">
        <f>IFERROR(SUM(X121:X122),"0")</f>
        <v>322</v>
      </c>
      <c r="Y123" s="296">
        <f>IFERROR(SUM(Y121:Y122),"0")</f>
        <v>322</v>
      </c>
      <c r="Z123" s="296">
        <f>IFERROR(IF(Z121="",0,Z121),"0")+IFERROR(IF(Z122="",0,Z122),"0")</f>
        <v>5.7573600000000003</v>
      </c>
      <c r="AA123" s="297"/>
      <c r="AB123" s="297"/>
      <c r="AC123" s="297"/>
    </row>
    <row r="124" spans="1:68" x14ac:dyDescent="0.2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3"/>
      <c r="P124" s="306" t="s">
        <v>73</v>
      </c>
      <c r="Q124" s="307"/>
      <c r="R124" s="307"/>
      <c r="S124" s="307"/>
      <c r="T124" s="307"/>
      <c r="U124" s="307"/>
      <c r="V124" s="308"/>
      <c r="W124" s="37" t="s">
        <v>74</v>
      </c>
      <c r="X124" s="296">
        <f>IFERROR(SUMPRODUCT(X121:X122*H121:H122),"0")</f>
        <v>966</v>
      </c>
      <c r="Y124" s="296">
        <f>IFERROR(SUMPRODUCT(Y121:Y122*H121:H122),"0")</f>
        <v>966</v>
      </c>
      <c r="Z124" s="37"/>
      <c r="AA124" s="297"/>
      <c r="AB124" s="297"/>
      <c r="AC124" s="297"/>
    </row>
    <row r="125" spans="1:68" ht="16.5" hidden="1" customHeight="1" x14ac:dyDescent="0.25">
      <c r="A125" s="313" t="s">
        <v>206</v>
      </c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  <c r="AA125" s="289"/>
      <c r="AB125" s="289"/>
      <c r="AC125" s="289"/>
    </row>
    <row r="126" spans="1:68" ht="14.25" hidden="1" customHeight="1" x14ac:dyDescent="0.25">
      <c r="A126" s="305" t="s">
        <v>131</v>
      </c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  <c r="AA126" s="290"/>
      <c r="AB126" s="290"/>
      <c r="AC126" s="290"/>
    </row>
    <row r="127" spans="1:68" ht="27" customHeight="1" x14ac:dyDescent="0.25">
      <c r="A127" s="54" t="s">
        <v>207</v>
      </c>
      <c r="B127" s="54" t="s">
        <v>208</v>
      </c>
      <c r="C127" s="31">
        <v>4301135549</v>
      </c>
      <c r="D127" s="311">
        <v>4607111039095</v>
      </c>
      <c r="E127" s="312"/>
      <c r="F127" s="293">
        <v>0.25</v>
      </c>
      <c r="G127" s="32">
        <v>12</v>
      </c>
      <c r="H127" s="293">
        <v>3</v>
      </c>
      <c r="I127" s="293">
        <v>3.7480000000000002</v>
      </c>
      <c r="J127" s="32">
        <v>70</v>
      </c>
      <c r="K127" s="32" t="s">
        <v>80</v>
      </c>
      <c r="L127" s="32" t="s">
        <v>98</v>
      </c>
      <c r="M127" s="33" t="s">
        <v>69</v>
      </c>
      <c r="N127" s="33"/>
      <c r="O127" s="32">
        <v>180</v>
      </c>
      <c r="P127" s="4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299"/>
      <c r="R127" s="299"/>
      <c r="S127" s="299"/>
      <c r="T127" s="300"/>
      <c r="U127" s="34"/>
      <c r="V127" s="34"/>
      <c r="W127" s="35" t="s">
        <v>70</v>
      </c>
      <c r="X127" s="294">
        <v>42</v>
      </c>
      <c r="Y127" s="295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209</v>
      </c>
      <c r="AG127" s="67"/>
      <c r="AJ127" s="71" t="s">
        <v>100</v>
      </c>
      <c r="AK127" s="71">
        <v>14</v>
      </c>
      <c r="BB127" s="155" t="s">
        <v>82</v>
      </c>
      <c r="BM127" s="67">
        <f>IFERROR(X127*I127,"0")</f>
        <v>157.416</v>
      </c>
      <c r="BN127" s="67">
        <f>IFERROR(Y127*I127,"0")</f>
        <v>157.416</v>
      </c>
      <c r="BO127" s="67">
        <f>IFERROR(X127/J127,"0")</f>
        <v>0.6</v>
      </c>
      <c r="BP127" s="67">
        <f>IFERROR(Y127/J127,"0")</f>
        <v>0.6</v>
      </c>
    </row>
    <row r="128" spans="1:68" ht="16.5" customHeight="1" x14ac:dyDescent="0.25">
      <c r="A128" s="54" t="s">
        <v>210</v>
      </c>
      <c r="B128" s="54" t="s">
        <v>211</v>
      </c>
      <c r="C128" s="31">
        <v>4301135550</v>
      </c>
      <c r="D128" s="311">
        <v>4607111034199</v>
      </c>
      <c r="E128" s="312"/>
      <c r="F128" s="293">
        <v>0.25</v>
      </c>
      <c r="G128" s="32">
        <v>12</v>
      </c>
      <c r="H128" s="293">
        <v>3</v>
      </c>
      <c r="I128" s="293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99"/>
      <c r="R128" s="299"/>
      <c r="S128" s="299"/>
      <c r="T128" s="300"/>
      <c r="U128" s="34"/>
      <c r="V128" s="34"/>
      <c r="W128" s="35" t="s">
        <v>70</v>
      </c>
      <c r="X128" s="294">
        <v>168</v>
      </c>
      <c r="Y128" s="295">
        <f>IFERROR(IF(X128="","",X128),"")</f>
        <v>168</v>
      </c>
      <c r="Z128" s="36">
        <f>IFERROR(IF(X128="","",X128*0.01788),"")</f>
        <v>3.0038399999999998</v>
      </c>
      <c r="AA128" s="56"/>
      <c r="AB128" s="57"/>
      <c r="AC128" s="156" t="s">
        <v>212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622.20479999999998</v>
      </c>
      <c r="BN128" s="67">
        <f>IFERROR(Y128*I128,"0")</f>
        <v>622.20479999999998</v>
      </c>
      <c r="BO128" s="67">
        <f>IFERROR(X128/J128,"0")</f>
        <v>2.4</v>
      </c>
      <c r="BP128" s="67">
        <f>IFERROR(Y128/J128,"0")</f>
        <v>2.4</v>
      </c>
    </row>
    <row r="129" spans="1:68" x14ac:dyDescent="0.2">
      <c r="A129" s="301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3"/>
      <c r="P129" s="306" t="s">
        <v>73</v>
      </c>
      <c r="Q129" s="307"/>
      <c r="R129" s="307"/>
      <c r="S129" s="307"/>
      <c r="T129" s="307"/>
      <c r="U129" s="307"/>
      <c r="V129" s="308"/>
      <c r="W129" s="37" t="s">
        <v>70</v>
      </c>
      <c r="X129" s="296">
        <f>IFERROR(SUM(X127:X128),"0")</f>
        <v>210</v>
      </c>
      <c r="Y129" s="296">
        <f>IFERROR(SUM(Y127:Y128),"0")</f>
        <v>210</v>
      </c>
      <c r="Z129" s="296">
        <f>IFERROR(IF(Z127="",0,Z127),"0")+IFERROR(IF(Z128="",0,Z128),"0")</f>
        <v>3.7547999999999999</v>
      </c>
      <c r="AA129" s="297"/>
      <c r="AB129" s="297"/>
      <c r="AC129" s="297"/>
    </row>
    <row r="130" spans="1:68" x14ac:dyDescent="0.2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3"/>
      <c r="P130" s="306" t="s">
        <v>73</v>
      </c>
      <c r="Q130" s="307"/>
      <c r="R130" s="307"/>
      <c r="S130" s="307"/>
      <c r="T130" s="307"/>
      <c r="U130" s="307"/>
      <c r="V130" s="308"/>
      <c r="W130" s="37" t="s">
        <v>74</v>
      </c>
      <c r="X130" s="296">
        <f>IFERROR(SUMPRODUCT(X127:X128*H127:H128),"0")</f>
        <v>630</v>
      </c>
      <c r="Y130" s="296">
        <f>IFERROR(SUMPRODUCT(Y127:Y128*H127:H128),"0")</f>
        <v>630</v>
      </c>
      <c r="Z130" s="37"/>
      <c r="AA130" s="297"/>
      <c r="AB130" s="297"/>
      <c r="AC130" s="297"/>
    </row>
    <row r="131" spans="1:68" ht="16.5" hidden="1" customHeight="1" x14ac:dyDescent="0.25">
      <c r="A131" s="313" t="s">
        <v>213</v>
      </c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  <c r="AA131" s="289"/>
      <c r="AB131" s="289"/>
      <c r="AC131" s="289"/>
    </row>
    <row r="132" spans="1:68" ht="14.25" hidden="1" customHeight="1" x14ac:dyDescent="0.25">
      <c r="A132" s="305" t="s">
        <v>131</v>
      </c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  <c r="AA132" s="290"/>
      <c r="AB132" s="290"/>
      <c r="AC132" s="290"/>
    </row>
    <row r="133" spans="1:68" ht="27" hidden="1" customHeight="1" x14ac:dyDescent="0.25">
      <c r="A133" s="54" t="s">
        <v>214</v>
      </c>
      <c r="B133" s="54" t="s">
        <v>215</v>
      </c>
      <c r="C133" s="31">
        <v>4301135753</v>
      </c>
      <c r="D133" s="311">
        <v>4620207490914</v>
      </c>
      <c r="E133" s="312"/>
      <c r="F133" s="293">
        <v>0.2</v>
      </c>
      <c r="G133" s="32">
        <v>12</v>
      </c>
      <c r="H133" s="293">
        <v>2.4</v>
      </c>
      <c r="I133" s="293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60" t="s">
        <v>216</v>
      </c>
      <c r="Q133" s="299"/>
      <c r="R133" s="299"/>
      <c r="S133" s="299"/>
      <c r="T133" s="300"/>
      <c r="U133" s="34"/>
      <c r="V133" s="34"/>
      <c r="W133" s="35" t="s">
        <v>70</v>
      </c>
      <c r="X133" s="294">
        <v>0</v>
      </c>
      <c r="Y133" s="295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203</v>
      </c>
      <c r="AG133" s="67"/>
      <c r="AJ133" s="71" t="s">
        <v>72</v>
      </c>
      <c r="AK133" s="71">
        <v>1</v>
      </c>
      <c r="BB133" s="159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4301135778</v>
      </c>
      <c r="D134" s="311">
        <v>4620207490853</v>
      </c>
      <c r="E134" s="312"/>
      <c r="F134" s="293">
        <v>0.2</v>
      </c>
      <c r="G134" s="32">
        <v>12</v>
      </c>
      <c r="H134" s="293">
        <v>2.4</v>
      </c>
      <c r="I134" s="293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81" t="s">
        <v>219</v>
      </c>
      <c r="Q134" s="299"/>
      <c r="R134" s="299"/>
      <c r="S134" s="299"/>
      <c r="T134" s="300"/>
      <c r="U134" s="34"/>
      <c r="V134" s="34"/>
      <c r="W134" s="35" t="s">
        <v>70</v>
      </c>
      <c r="X134" s="294">
        <v>14</v>
      </c>
      <c r="Y134" s="295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203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301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3"/>
      <c r="P135" s="306" t="s">
        <v>73</v>
      </c>
      <c r="Q135" s="307"/>
      <c r="R135" s="307"/>
      <c r="S135" s="307"/>
      <c r="T135" s="307"/>
      <c r="U135" s="307"/>
      <c r="V135" s="308"/>
      <c r="W135" s="37" t="s">
        <v>70</v>
      </c>
      <c r="X135" s="296">
        <f>IFERROR(SUM(X133:X134),"0")</f>
        <v>14</v>
      </c>
      <c r="Y135" s="296">
        <f>IFERROR(SUM(Y133:Y134),"0")</f>
        <v>14</v>
      </c>
      <c r="Z135" s="296">
        <f>IFERROR(IF(Z133="",0,Z133),"0")+IFERROR(IF(Z134="",0,Z134),"0")</f>
        <v>0.25031999999999999</v>
      </c>
      <c r="AA135" s="297"/>
      <c r="AB135" s="297"/>
      <c r="AC135" s="297"/>
    </row>
    <row r="136" spans="1:68" x14ac:dyDescent="0.2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3"/>
      <c r="P136" s="306" t="s">
        <v>73</v>
      </c>
      <c r="Q136" s="307"/>
      <c r="R136" s="307"/>
      <c r="S136" s="307"/>
      <c r="T136" s="307"/>
      <c r="U136" s="307"/>
      <c r="V136" s="308"/>
      <c r="W136" s="37" t="s">
        <v>74</v>
      </c>
      <c r="X136" s="296">
        <f>IFERROR(SUMPRODUCT(X133:X134*H133:H134),"0")</f>
        <v>33.6</v>
      </c>
      <c r="Y136" s="296">
        <f>IFERROR(SUMPRODUCT(Y133:Y134*H133:H134),"0")</f>
        <v>33.6</v>
      </c>
      <c r="Z136" s="37"/>
      <c r="AA136" s="297"/>
      <c r="AB136" s="297"/>
      <c r="AC136" s="297"/>
    </row>
    <row r="137" spans="1:68" ht="16.5" hidden="1" customHeight="1" x14ac:dyDescent="0.25">
      <c r="A137" s="313" t="s">
        <v>220</v>
      </c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  <c r="AA137" s="289"/>
      <c r="AB137" s="289"/>
      <c r="AC137" s="289"/>
    </row>
    <row r="138" spans="1:68" ht="14.25" hidden="1" customHeight="1" x14ac:dyDescent="0.25">
      <c r="A138" s="305" t="s">
        <v>131</v>
      </c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  <c r="AA138" s="290"/>
      <c r="AB138" s="290"/>
      <c r="AC138" s="290"/>
    </row>
    <row r="139" spans="1:68" ht="27" customHeight="1" x14ac:dyDescent="0.25">
      <c r="A139" s="54" t="s">
        <v>221</v>
      </c>
      <c r="B139" s="54" t="s">
        <v>222</v>
      </c>
      <c r="C139" s="31">
        <v>4301135570</v>
      </c>
      <c r="D139" s="311">
        <v>4607111035806</v>
      </c>
      <c r="E139" s="312"/>
      <c r="F139" s="293">
        <v>0.25</v>
      </c>
      <c r="G139" s="32">
        <v>12</v>
      </c>
      <c r="H139" s="293">
        <v>3</v>
      </c>
      <c r="I139" s="29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48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99"/>
      <c r="R139" s="299"/>
      <c r="S139" s="299"/>
      <c r="T139" s="300"/>
      <c r="U139" s="34"/>
      <c r="V139" s="34"/>
      <c r="W139" s="35" t="s">
        <v>70</v>
      </c>
      <c r="X139" s="294">
        <v>14</v>
      </c>
      <c r="Y139" s="29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223</v>
      </c>
      <c r="AG139" s="67"/>
      <c r="AJ139" s="71" t="s">
        <v>72</v>
      </c>
      <c r="AK139" s="71">
        <v>1</v>
      </c>
      <c r="BB139" s="163" t="s">
        <v>82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01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3"/>
      <c r="P140" s="306" t="s">
        <v>73</v>
      </c>
      <c r="Q140" s="307"/>
      <c r="R140" s="307"/>
      <c r="S140" s="307"/>
      <c r="T140" s="307"/>
      <c r="U140" s="307"/>
      <c r="V140" s="308"/>
      <c r="W140" s="37" t="s">
        <v>70</v>
      </c>
      <c r="X140" s="296">
        <f>IFERROR(SUM(X139:X139),"0")</f>
        <v>14</v>
      </c>
      <c r="Y140" s="296">
        <f>IFERROR(SUM(Y139:Y139),"0")</f>
        <v>14</v>
      </c>
      <c r="Z140" s="296">
        <f>IFERROR(IF(Z139="",0,Z139),"0")</f>
        <v>0.25031999999999999</v>
      </c>
      <c r="AA140" s="297"/>
      <c r="AB140" s="297"/>
      <c r="AC140" s="297"/>
    </row>
    <row r="141" spans="1:68" x14ac:dyDescent="0.2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3"/>
      <c r="P141" s="306" t="s">
        <v>73</v>
      </c>
      <c r="Q141" s="307"/>
      <c r="R141" s="307"/>
      <c r="S141" s="307"/>
      <c r="T141" s="307"/>
      <c r="U141" s="307"/>
      <c r="V141" s="308"/>
      <c r="W141" s="37" t="s">
        <v>74</v>
      </c>
      <c r="X141" s="296">
        <f>IFERROR(SUMPRODUCT(X139:X139*H139:H139),"0")</f>
        <v>42</v>
      </c>
      <c r="Y141" s="296">
        <f>IFERROR(SUMPRODUCT(Y139:Y139*H139:H139),"0")</f>
        <v>42</v>
      </c>
      <c r="Z141" s="37"/>
      <c r="AA141" s="297"/>
      <c r="AB141" s="297"/>
      <c r="AC141" s="297"/>
    </row>
    <row r="142" spans="1:68" ht="16.5" hidden="1" customHeight="1" x14ac:dyDescent="0.25">
      <c r="A142" s="313" t="s">
        <v>224</v>
      </c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289"/>
      <c r="AB142" s="289"/>
      <c r="AC142" s="289"/>
    </row>
    <row r="143" spans="1:68" ht="14.25" hidden="1" customHeight="1" x14ac:dyDescent="0.25">
      <c r="A143" s="305" t="s">
        <v>131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  <c r="AA143" s="290"/>
      <c r="AB143" s="290"/>
      <c r="AC143" s="290"/>
    </row>
    <row r="144" spans="1:68" ht="16.5" hidden="1" customHeight="1" x14ac:dyDescent="0.25">
      <c r="A144" s="54" t="s">
        <v>225</v>
      </c>
      <c r="B144" s="54" t="s">
        <v>226</v>
      </c>
      <c r="C144" s="31">
        <v>4301135607</v>
      </c>
      <c r="D144" s="311">
        <v>4607111039613</v>
      </c>
      <c r="E144" s="312"/>
      <c r="F144" s="293">
        <v>0.09</v>
      </c>
      <c r="G144" s="32">
        <v>30</v>
      </c>
      <c r="H144" s="293">
        <v>2.7</v>
      </c>
      <c r="I144" s="293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99"/>
      <c r="R144" s="299"/>
      <c r="S144" s="299"/>
      <c r="T144" s="300"/>
      <c r="U144" s="34"/>
      <c r="V144" s="34"/>
      <c r="W144" s="35" t="s">
        <v>70</v>
      </c>
      <c r="X144" s="294">
        <v>0</v>
      </c>
      <c r="Y144" s="295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209</v>
      </c>
      <c r="AG144" s="67"/>
      <c r="AJ144" s="71" t="s">
        <v>72</v>
      </c>
      <c r="AK144" s="71">
        <v>1</v>
      </c>
      <c r="BB144" s="165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01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3"/>
      <c r="P145" s="306" t="s">
        <v>73</v>
      </c>
      <c r="Q145" s="307"/>
      <c r="R145" s="307"/>
      <c r="S145" s="307"/>
      <c r="T145" s="307"/>
      <c r="U145" s="307"/>
      <c r="V145" s="308"/>
      <c r="W145" s="37" t="s">
        <v>70</v>
      </c>
      <c r="X145" s="296">
        <f>IFERROR(SUM(X144:X144),"0")</f>
        <v>0</v>
      </c>
      <c r="Y145" s="296">
        <f>IFERROR(SUM(Y144:Y144),"0")</f>
        <v>0</v>
      </c>
      <c r="Z145" s="296">
        <f>IFERROR(IF(Z144="",0,Z144),"0")</f>
        <v>0</v>
      </c>
      <c r="AA145" s="297"/>
      <c r="AB145" s="297"/>
      <c r="AC145" s="297"/>
    </row>
    <row r="146" spans="1:68" hidden="1" x14ac:dyDescent="0.2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3"/>
      <c r="P146" s="306" t="s">
        <v>73</v>
      </c>
      <c r="Q146" s="307"/>
      <c r="R146" s="307"/>
      <c r="S146" s="307"/>
      <c r="T146" s="307"/>
      <c r="U146" s="307"/>
      <c r="V146" s="308"/>
      <c r="W146" s="37" t="s">
        <v>74</v>
      </c>
      <c r="X146" s="296">
        <f>IFERROR(SUMPRODUCT(X144:X144*H144:H144),"0")</f>
        <v>0</v>
      </c>
      <c r="Y146" s="296">
        <f>IFERROR(SUMPRODUCT(Y144:Y144*H144:H144),"0")</f>
        <v>0</v>
      </c>
      <c r="Z146" s="37"/>
      <c r="AA146" s="297"/>
      <c r="AB146" s="297"/>
      <c r="AC146" s="297"/>
    </row>
    <row r="147" spans="1:68" ht="16.5" hidden="1" customHeight="1" x14ac:dyDescent="0.25">
      <c r="A147" s="313" t="s">
        <v>227</v>
      </c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  <c r="AA147" s="289"/>
      <c r="AB147" s="289"/>
      <c r="AC147" s="289"/>
    </row>
    <row r="148" spans="1:68" ht="14.25" hidden="1" customHeight="1" x14ac:dyDescent="0.25">
      <c r="A148" s="305" t="s">
        <v>228</v>
      </c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  <c r="AA148" s="290"/>
      <c r="AB148" s="290"/>
      <c r="AC148" s="290"/>
    </row>
    <row r="149" spans="1:68" ht="27" hidden="1" customHeight="1" x14ac:dyDescent="0.25">
      <c r="A149" s="54" t="s">
        <v>229</v>
      </c>
      <c r="B149" s="54" t="s">
        <v>230</v>
      </c>
      <c r="C149" s="31">
        <v>4301135540</v>
      </c>
      <c r="D149" s="311">
        <v>4607111035646</v>
      </c>
      <c r="E149" s="312"/>
      <c r="F149" s="293">
        <v>0.2</v>
      </c>
      <c r="G149" s="32">
        <v>8</v>
      </c>
      <c r="H149" s="293">
        <v>1.6</v>
      </c>
      <c r="I149" s="293">
        <v>2.12</v>
      </c>
      <c r="J149" s="32">
        <v>72</v>
      </c>
      <c r="K149" s="32" t="s">
        <v>231</v>
      </c>
      <c r="L149" s="32" t="s">
        <v>68</v>
      </c>
      <c r="M149" s="33" t="s">
        <v>69</v>
      </c>
      <c r="N149" s="33"/>
      <c r="O149" s="32">
        <v>180</v>
      </c>
      <c r="P149" s="4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99"/>
      <c r="R149" s="299"/>
      <c r="S149" s="299"/>
      <c r="T149" s="300"/>
      <c r="U149" s="34"/>
      <c r="V149" s="34"/>
      <c r="W149" s="35" t="s">
        <v>70</v>
      </c>
      <c r="X149" s="294">
        <v>0</v>
      </c>
      <c r="Y149" s="295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232</v>
      </c>
      <c r="AG149" s="67"/>
      <c r="AJ149" s="71" t="s">
        <v>72</v>
      </c>
      <c r="AK149" s="71">
        <v>1</v>
      </c>
      <c r="BB149" s="167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01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3"/>
      <c r="P150" s="306" t="s">
        <v>73</v>
      </c>
      <c r="Q150" s="307"/>
      <c r="R150" s="307"/>
      <c r="S150" s="307"/>
      <c r="T150" s="307"/>
      <c r="U150" s="307"/>
      <c r="V150" s="308"/>
      <c r="W150" s="37" t="s">
        <v>70</v>
      </c>
      <c r="X150" s="296">
        <f>IFERROR(SUM(X149:X149),"0")</f>
        <v>0</v>
      </c>
      <c r="Y150" s="296">
        <f>IFERROR(SUM(Y149:Y149),"0")</f>
        <v>0</v>
      </c>
      <c r="Z150" s="296">
        <f>IFERROR(IF(Z149="",0,Z149),"0")</f>
        <v>0</v>
      </c>
      <c r="AA150" s="297"/>
      <c r="AB150" s="297"/>
      <c r="AC150" s="297"/>
    </row>
    <row r="151" spans="1:68" hidden="1" x14ac:dyDescent="0.2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3"/>
      <c r="P151" s="306" t="s">
        <v>73</v>
      </c>
      <c r="Q151" s="307"/>
      <c r="R151" s="307"/>
      <c r="S151" s="307"/>
      <c r="T151" s="307"/>
      <c r="U151" s="307"/>
      <c r="V151" s="308"/>
      <c r="W151" s="37" t="s">
        <v>74</v>
      </c>
      <c r="X151" s="296">
        <f>IFERROR(SUMPRODUCT(X149:X149*H149:H149),"0")</f>
        <v>0</v>
      </c>
      <c r="Y151" s="296">
        <f>IFERROR(SUMPRODUCT(Y149:Y149*H149:H149),"0")</f>
        <v>0</v>
      </c>
      <c r="Z151" s="37"/>
      <c r="AA151" s="297"/>
      <c r="AB151" s="297"/>
      <c r="AC151" s="297"/>
    </row>
    <row r="152" spans="1:68" ht="16.5" hidden="1" customHeight="1" x14ac:dyDescent="0.25">
      <c r="A152" s="313" t="s">
        <v>233</v>
      </c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  <c r="AA152" s="289"/>
      <c r="AB152" s="289"/>
      <c r="AC152" s="289"/>
    </row>
    <row r="153" spans="1:68" ht="14.25" hidden="1" customHeight="1" x14ac:dyDescent="0.25">
      <c r="A153" s="305" t="s">
        <v>131</v>
      </c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  <c r="AA153" s="290"/>
      <c r="AB153" s="290"/>
      <c r="AC153" s="290"/>
    </row>
    <row r="154" spans="1:68" ht="27" hidden="1" customHeight="1" x14ac:dyDescent="0.25">
      <c r="A154" s="54" t="s">
        <v>234</v>
      </c>
      <c r="B154" s="54" t="s">
        <v>235</v>
      </c>
      <c r="C154" s="31">
        <v>4301135591</v>
      </c>
      <c r="D154" s="311">
        <v>4607111036568</v>
      </c>
      <c r="E154" s="312"/>
      <c r="F154" s="293">
        <v>0.28000000000000003</v>
      </c>
      <c r="G154" s="32">
        <v>6</v>
      </c>
      <c r="H154" s="293">
        <v>1.68</v>
      </c>
      <c r="I154" s="293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99"/>
      <c r="R154" s="299"/>
      <c r="S154" s="299"/>
      <c r="T154" s="300"/>
      <c r="U154" s="34"/>
      <c r="V154" s="34"/>
      <c r="W154" s="35" t="s">
        <v>70</v>
      </c>
      <c r="X154" s="294">
        <v>0</v>
      </c>
      <c r="Y154" s="295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236</v>
      </c>
      <c r="AG154" s="67"/>
      <c r="AJ154" s="71" t="s">
        <v>72</v>
      </c>
      <c r="AK154" s="71">
        <v>1</v>
      </c>
      <c r="BB154" s="169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01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3"/>
      <c r="P155" s="306" t="s">
        <v>73</v>
      </c>
      <c r="Q155" s="307"/>
      <c r="R155" s="307"/>
      <c r="S155" s="307"/>
      <c r="T155" s="307"/>
      <c r="U155" s="307"/>
      <c r="V155" s="308"/>
      <c r="W155" s="37" t="s">
        <v>70</v>
      </c>
      <c r="X155" s="296">
        <f>IFERROR(SUM(X154:X154),"0")</f>
        <v>0</v>
      </c>
      <c r="Y155" s="296">
        <f>IFERROR(SUM(Y154:Y154),"0")</f>
        <v>0</v>
      </c>
      <c r="Z155" s="296">
        <f>IFERROR(IF(Z154="",0,Z154),"0")</f>
        <v>0</v>
      </c>
      <c r="AA155" s="297"/>
      <c r="AB155" s="297"/>
      <c r="AC155" s="297"/>
    </row>
    <row r="156" spans="1:68" hidden="1" x14ac:dyDescent="0.2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3"/>
      <c r="P156" s="306" t="s">
        <v>73</v>
      </c>
      <c r="Q156" s="307"/>
      <c r="R156" s="307"/>
      <c r="S156" s="307"/>
      <c r="T156" s="307"/>
      <c r="U156" s="307"/>
      <c r="V156" s="308"/>
      <c r="W156" s="37" t="s">
        <v>74</v>
      </c>
      <c r="X156" s="296">
        <f>IFERROR(SUMPRODUCT(X154:X154*H154:H154),"0")</f>
        <v>0</v>
      </c>
      <c r="Y156" s="296">
        <f>IFERROR(SUMPRODUCT(Y154:Y154*H154:H154),"0")</f>
        <v>0</v>
      </c>
      <c r="Z156" s="37"/>
      <c r="AA156" s="297"/>
      <c r="AB156" s="297"/>
      <c r="AC156" s="297"/>
    </row>
    <row r="157" spans="1:68" ht="27.75" hidden="1" customHeight="1" x14ac:dyDescent="0.2">
      <c r="A157" s="324" t="s">
        <v>237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48"/>
      <c r="AB157" s="48"/>
      <c r="AC157" s="48"/>
    </row>
    <row r="158" spans="1:68" ht="16.5" hidden="1" customHeight="1" x14ac:dyDescent="0.25">
      <c r="A158" s="313" t="s">
        <v>238</v>
      </c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  <c r="X158" s="302"/>
      <c r="Y158" s="302"/>
      <c r="Z158" s="302"/>
      <c r="AA158" s="289"/>
      <c r="AB158" s="289"/>
      <c r="AC158" s="289"/>
    </row>
    <row r="159" spans="1:68" ht="14.25" hidden="1" customHeight="1" x14ac:dyDescent="0.25">
      <c r="A159" s="305" t="s">
        <v>131</v>
      </c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  <c r="AA159" s="290"/>
      <c r="AB159" s="290"/>
      <c r="AC159" s="290"/>
    </row>
    <row r="160" spans="1:68" ht="27" hidden="1" customHeight="1" x14ac:dyDescent="0.25">
      <c r="A160" s="54" t="s">
        <v>239</v>
      </c>
      <c r="B160" s="54" t="s">
        <v>240</v>
      </c>
      <c r="C160" s="31">
        <v>4301135548</v>
      </c>
      <c r="D160" s="311">
        <v>4607111039057</v>
      </c>
      <c r="E160" s="312"/>
      <c r="F160" s="293">
        <v>1.8</v>
      </c>
      <c r="G160" s="32">
        <v>1</v>
      </c>
      <c r="H160" s="293">
        <v>1.8</v>
      </c>
      <c r="I160" s="293">
        <v>1.9</v>
      </c>
      <c r="J160" s="32">
        <v>234</v>
      </c>
      <c r="K160" s="32" t="s">
        <v>142</v>
      </c>
      <c r="L160" s="32" t="s">
        <v>98</v>
      </c>
      <c r="M160" s="33" t="s">
        <v>69</v>
      </c>
      <c r="N160" s="33"/>
      <c r="O160" s="32">
        <v>180</v>
      </c>
      <c r="P160" s="340" t="s">
        <v>241</v>
      </c>
      <c r="Q160" s="299"/>
      <c r="R160" s="299"/>
      <c r="S160" s="299"/>
      <c r="T160" s="300"/>
      <c r="U160" s="34"/>
      <c r="V160" s="34"/>
      <c r="W160" s="35" t="s">
        <v>70</v>
      </c>
      <c r="X160" s="294">
        <v>0</v>
      </c>
      <c r="Y160" s="295">
        <f>IFERROR(IF(X160="","",X160),"")</f>
        <v>0</v>
      </c>
      <c r="Z160" s="36">
        <f>IFERROR(IF(X160="","",X160*0.00502),"")</f>
        <v>0</v>
      </c>
      <c r="AA160" s="56"/>
      <c r="AB160" s="57"/>
      <c r="AC160" s="170" t="s">
        <v>209</v>
      </c>
      <c r="AG160" s="67"/>
      <c r="AJ160" s="71" t="s">
        <v>100</v>
      </c>
      <c r="AK160" s="71">
        <v>18</v>
      </c>
      <c r="BB160" s="17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01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3"/>
      <c r="P161" s="306" t="s">
        <v>73</v>
      </c>
      <c r="Q161" s="307"/>
      <c r="R161" s="307"/>
      <c r="S161" s="307"/>
      <c r="T161" s="307"/>
      <c r="U161" s="307"/>
      <c r="V161" s="308"/>
      <c r="W161" s="37" t="s">
        <v>70</v>
      </c>
      <c r="X161" s="296">
        <f>IFERROR(SUM(X160:X160),"0")</f>
        <v>0</v>
      </c>
      <c r="Y161" s="296">
        <f>IFERROR(SUM(Y160:Y160),"0")</f>
        <v>0</v>
      </c>
      <c r="Z161" s="296">
        <f>IFERROR(IF(Z160="",0,Z160),"0")</f>
        <v>0</v>
      </c>
      <c r="AA161" s="297"/>
      <c r="AB161" s="297"/>
      <c r="AC161" s="297"/>
    </row>
    <row r="162" spans="1:68" hidden="1" x14ac:dyDescent="0.2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3"/>
      <c r="P162" s="306" t="s">
        <v>73</v>
      </c>
      <c r="Q162" s="307"/>
      <c r="R162" s="307"/>
      <c r="S162" s="307"/>
      <c r="T162" s="307"/>
      <c r="U162" s="307"/>
      <c r="V162" s="308"/>
      <c r="W162" s="37" t="s">
        <v>74</v>
      </c>
      <c r="X162" s="296">
        <f>IFERROR(SUMPRODUCT(X160:X160*H160:H160),"0")</f>
        <v>0</v>
      </c>
      <c r="Y162" s="296">
        <f>IFERROR(SUMPRODUCT(Y160:Y160*H160:H160),"0")</f>
        <v>0</v>
      </c>
      <c r="Z162" s="37"/>
      <c r="AA162" s="297"/>
      <c r="AB162" s="297"/>
      <c r="AC162" s="297"/>
    </row>
    <row r="163" spans="1:68" ht="16.5" hidden="1" customHeight="1" x14ac:dyDescent="0.25">
      <c r="A163" s="313" t="s">
        <v>242</v>
      </c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  <c r="AA163" s="289"/>
      <c r="AB163" s="289"/>
      <c r="AC163" s="289"/>
    </row>
    <row r="164" spans="1:68" ht="14.25" hidden="1" customHeight="1" x14ac:dyDescent="0.25">
      <c r="A164" s="305" t="s">
        <v>64</v>
      </c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290"/>
      <c r="AB164" s="290"/>
      <c r="AC164" s="290"/>
    </row>
    <row r="165" spans="1:68" ht="16.5" hidden="1" customHeight="1" x14ac:dyDescent="0.25">
      <c r="A165" s="54" t="s">
        <v>243</v>
      </c>
      <c r="B165" s="54" t="s">
        <v>244</v>
      </c>
      <c r="C165" s="31">
        <v>4301071056</v>
      </c>
      <c r="D165" s="311">
        <v>4640242180250</v>
      </c>
      <c r="E165" s="312"/>
      <c r="F165" s="293">
        <v>5</v>
      </c>
      <c r="G165" s="32">
        <v>1</v>
      </c>
      <c r="H165" s="293">
        <v>5</v>
      </c>
      <c r="I165" s="293">
        <v>5.2131999999999996</v>
      </c>
      <c r="J165" s="32">
        <v>144</v>
      </c>
      <c r="K165" s="32" t="s">
        <v>67</v>
      </c>
      <c r="L165" s="32" t="s">
        <v>98</v>
      </c>
      <c r="M165" s="33" t="s">
        <v>69</v>
      </c>
      <c r="N165" s="33"/>
      <c r="O165" s="32">
        <v>180</v>
      </c>
      <c r="P165" s="333" t="s">
        <v>245</v>
      </c>
      <c r="Q165" s="299"/>
      <c r="R165" s="299"/>
      <c r="S165" s="299"/>
      <c r="T165" s="300"/>
      <c r="U165" s="34"/>
      <c r="V165" s="34"/>
      <c r="W165" s="35" t="s">
        <v>70</v>
      </c>
      <c r="X165" s="294">
        <v>0</v>
      </c>
      <c r="Y165" s="295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246</v>
      </c>
      <c r="AG165" s="67"/>
      <c r="AJ165" s="71" t="s">
        <v>100</v>
      </c>
      <c r="AK165" s="71">
        <v>12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247</v>
      </c>
      <c r="B166" s="54" t="s">
        <v>248</v>
      </c>
      <c r="C166" s="31">
        <v>4301071050</v>
      </c>
      <c r="D166" s="311">
        <v>4607111036216</v>
      </c>
      <c r="E166" s="312"/>
      <c r="F166" s="293">
        <v>5</v>
      </c>
      <c r="G166" s="32">
        <v>1</v>
      </c>
      <c r="H166" s="293">
        <v>5</v>
      </c>
      <c r="I166" s="293">
        <v>5.2131999999999996</v>
      </c>
      <c r="J166" s="32">
        <v>144</v>
      </c>
      <c r="K166" s="32" t="s">
        <v>67</v>
      </c>
      <c r="L166" s="32" t="s">
        <v>98</v>
      </c>
      <c r="M166" s="33" t="s">
        <v>69</v>
      </c>
      <c r="N166" s="33"/>
      <c r="O166" s="32">
        <v>180</v>
      </c>
      <c r="P166" s="3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299"/>
      <c r="R166" s="299"/>
      <c r="S166" s="299"/>
      <c r="T166" s="300"/>
      <c r="U166" s="34"/>
      <c r="V166" s="34"/>
      <c r="W166" s="35" t="s">
        <v>70</v>
      </c>
      <c r="X166" s="294">
        <v>36</v>
      </c>
      <c r="Y166" s="295">
        <f>IFERROR(IF(X166="","",X166),"")</f>
        <v>36</v>
      </c>
      <c r="Z166" s="36">
        <f>IFERROR(IF(X166="","",X166*0.00866),"")</f>
        <v>0.31175999999999998</v>
      </c>
      <c r="AA166" s="56"/>
      <c r="AB166" s="57"/>
      <c r="AC166" s="174" t="s">
        <v>249</v>
      </c>
      <c r="AG166" s="67"/>
      <c r="AJ166" s="71" t="s">
        <v>100</v>
      </c>
      <c r="AK166" s="71">
        <v>12</v>
      </c>
      <c r="BB166" s="175" t="s">
        <v>1</v>
      </c>
      <c r="BM166" s="67">
        <f>IFERROR(X166*I166,"0")</f>
        <v>187.67519999999999</v>
      </c>
      <c r="BN166" s="67">
        <f>IFERROR(Y166*I166,"0")</f>
        <v>187.67519999999999</v>
      </c>
      <c r="BO166" s="67">
        <f>IFERROR(X166/J166,"0")</f>
        <v>0.25</v>
      </c>
      <c r="BP166" s="67">
        <f>IFERROR(Y166/J166,"0")</f>
        <v>0.25</v>
      </c>
    </row>
    <row r="167" spans="1:68" ht="27" hidden="1" customHeight="1" x14ac:dyDescent="0.25">
      <c r="A167" s="54" t="s">
        <v>250</v>
      </c>
      <c r="B167" s="54" t="s">
        <v>251</v>
      </c>
      <c r="C167" s="31">
        <v>4301071061</v>
      </c>
      <c r="D167" s="311">
        <v>4607111036278</v>
      </c>
      <c r="E167" s="312"/>
      <c r="F167" s="293">
        <v>5</v>
      </c>
      <c r="G167" s="32">
        <v>1</v>
      </c>
      <c r="H167" s="293">
        <v>5</v>
      </c>
      <c r="I167" s="293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3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299"/>
      <c r="R167" s="299"/>
      <c r="S167" s="299"/>
      <c r="T167" s="300"/>
      <c r="U167" s="34"/>
      <c r="V167" s="34"/>
      <c r="W167" s="35" t="s">
        <v>70</v>
      </c>
      <c r="X167" s="294">
        <v>0</v>
      </c>
      <c r="Y167" s="295">
        <f>IFERROR(IF(X167="","",X167),"")</f>
        <v>0</v>
      </c>
      <c r="Z167" s="36">
        <f>IFERROR(IF(X167="","",X167*0.0155),"")</f>
        <v>0</v>
      </c>
      <c r="AA167" s="56"/>
      <c r="AB167" s="57"/>
      <c r="AC167" s="176" t="s">
        <v>252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01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3"/>
      <c r="P168" s="306" t="s">
        <v>73</v>
      </c>
      <c r="Q168" s="307"/>
      <c r="R168" s="307"/>
      <c r="S168" s="307"/>
      <c r="T168" s="307"/>
      <c r="U168" s="307"/>
      <c r="V168" s="308"/>
      <c r="W168" s="37" t="s">
        <v>70</v>
      </c>
      <c r="X168" s="296">
        <f>IFERROR(SUM(X165:X167),"0")</f>
        <v>36</v>
      </c>
      <c r="Y168" s="296">
        <f>IFERROR(SUM(Y165:Y167),"0")</f>
        <v>36</v>
      </c>
      <c r="Z168" s="296">
        <f>IFERROR(IF(Z165="",0,Z165),"0")+IFERROR(IF(Z166="",0,Z166),"0")+IFERROR(IF(Z167="",0,Z167),"0")</f>
        <v>0.31175999999999998</v>
      </c>
      <c r="AA168" s="297"/>
      <c r="AB168" s="297"/>
      <c r="AC168" s="297"/>
    </row>
    <row r="169" spans="1:68" x14ac:dyDescent="0.2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3"/>
      <c r="P169" s="306" t="s">
        <v>73</v>
      </c>
      <c r="Q169" s="307"/>
      <c r="R169" s="307"/>
      <c r="S169" s="307"/>
      <c r="T169" s="307"/>
      <c r="U169" s="307"/>
      <c r="V169" s="308"/>
      <c r="W169" s="37" t="s">
        <v>74</v>
      </c>
      <c r="X169" s="296">
        <f>IFERROR(SUMPRODUCT(X165:X167*H165:H167),"0")</f>
        <v>180</v>
      </c>
      <c r="Y169" s="296">
        <f>IFERROR(SUMPRODUCT(Y165:Y167*H165:H167),"0")</f>
        <v>180</v>
      </c>
      <c r="Z169" s="37"/>
      <c r="AA169" s="297"/>
      <c r="AB169" s="297"/>
      <c r="AC169" s="297"/>
    </row>
    <row r="170" spans="1:68" ht="14.25" hidden="1" customHeight="1" x14ac:dyDescent="0.25">
      <c r="A170" s="305" t="s">
        <v>253</v>
      </c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  <c r="AA170" s="290"/>
      <c r="AB170" s="290"/>
      <c r="AC170" s="290"/>
    </row>
    <row r="171" spans="1:68" ht="27" hidden="1" customHeight="1" x14ac:dyDescent="0.25">
      <c r="A171" s="54" t="s">
        <v>254</v>
      </c>
      <c r="B171" s="54" t="s">
        <v>255</v>
      </c>
      <c r="C171" s="31">
        <v>4301080154</v>
      </c>
      <c r="D171" s="311">
        <v>4607111036834</v>
      </c>
      <c r="E171" s="312"/>
      <c r="F171" s="293">
        <v>1</v>
      </c>
      <c r="G171" s="32">
        <v>5</v>
      </c>
      <c r="H171" s="293">
        <v>5</v>
      </c>
      <c r="I171" s="293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299"/>
      <c r="R171" s="299"/>
      <c r="S171" s="299"/>
      <c r="T171" s="300"/>
      <c r="U171" s="34"/>
      <c r="V171" s="34"/>
      <c r="W171" s="35" t="s">
        <v>70</v>
      </c>
      <c r="X171" s="294">
        <v>0</v>
      </c>
      <c r="Y171" s="295">
        <f>IFERROR(IF(X171="","",X171),"")</f>
        <v>0</v>
      </c>
      <c r="Z171" s="36">
        <f>IFERROR(IF(X171="","",X171*0.00866),"")</f>
        <v>0</v>
      </c>
      <c r="AA171" s="56"/>
      <c r="AB171" s="57"/>
      <c r="AC171" s="178" t="s">
        <v>256</v>
      </c>
      <c r="AG171" s="67"/>
      <c r="AJ171" s="71" t="s">
        <v>72</v>
      </c>
      <c r="AK171" s="71">
        <v>1</v>
      </c>
      <c r="BB171" s="179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01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3"/>
      <c r="P172" s="306" t="s">
        <v>73</v>
      </c>
      <c r="Q172" s="307"/>
      <c r="R172" s="307"/>
      <c r="S172" s="307"/>
      <c r="T172" s="307"/>
      <c r="U172" s="307"/>
      <c r="V172" s="308"/>
      <c r="W172" s="37" t="s">
        <v>70</v>
      </c>
      <c r="X172" s="296">
        <f>IFERROR(SUM(X171:X171),"0")</f>
        <v>0</v>
      </c>
      <c r="Y172" s="296">
        <f>IFERROR(SUM(Y171:Y171),"0")</f>
        <v>0</v>
      </c>
      <c r="Z172" s="296">
        <f>IFERROR(IF(Z171="",0,Z171),"0")</f>
        <v>0</v>
      </c>
      <c r="AA172" s="297"/>
      <c r="AB172" s="297"/>
      <c r="AC172" s="297"/>
    </row>
    <row r="173" spans="1:68" hidden="1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3"/>
      <c r="P173" s="306" t="s">
        <v>73</v>
      </c>
      <c r="Q173" s="307"/>
      <c r="R173" s="307"/>
      <c r="S173" s="307"/>
      <c r="T173" s="307"/>
      <c r="U173" s="307"/>
      <c r="V173" s="308"/>
      <c r="W173" s="37" t="s">
        <v>74</v>
      </c>
      <c r="X173" s="296">
        <f>IFERROR(SUMPRODUCT(X171:X171*H171:H171),"0")</f>
        <v>0</v>
      </c>
      <c r="Y173" s="296">
        <f>IFERROR(SUMPRODUCT(Y171:Y171*H171:H171),"0")</f>
        <v>0</v>
      </c>
      <c r="Z173" s="37"/>
      <c r="AA173" s="297"/>
      <c r="AB173" s="297"/>
      <c r="AC173" s="297"/>
    </row>
    <row r="174" spans="1:68" ht="27.75" hidden="1" customHeight="1" x14ac:dyDescent="0.2">
      <c r="A174" s="324" t="s">
        <v>257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48"/>
      <c r="AB174" s="48"/>
      <c r="AC174" s="48"/>
    </row>
    <row r="175" spans="1:68" ht="16.5" hidden="1" customHeight="1" x14ac:dyDescent="0.25">
      <c r="A175" s="313" t="s">
        <v>258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9"/>
      <c r="AB175" s="289"/>
      <c r="AC175" s="289"/>
    </row>
    <row r="176" spans="1:68" ht="14.25" hidden="1" customHeight="1" x14ac:dyDescent="0.25">
      <c r="A176" s="305" t="s">
        <v>77</v>
      </c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  <c r="X176" s="302"/>
      <c r="Y176" s="302"/>
      <c r="Z176" s="302"/>
      <c r="AA176" s="290"/>
      <c r="AB176" s="290"/>
      <c r="AC176" s="290"/>
    </row>
    <row r="177" spans="1:68" ht="16.5" customHeight="1" x14ac:dyDescent="0.25">
      <c r="A177" s="54" t="s">
        <v>259</v>
      </c>
      <c r="B177" s="54" t="s">
        <v>260</v>
      </c>
      <c r="C177" s="31">
        <v>4301132179</v>
      </c>
      <c r="D177" s="311">
        <v>4607111035691</v>
      </c>
      <c r="E177" s="312"/>
      <c r="F177" s="293">
        <v>0.25</v>
      </c>
      <c r="G177" s="32">
        <v>12</v>
      </c>
      <c r="H177" s="293">
        <v>3</v>
      </c>
      <c r="I177" s="293">
        <v>3.3879999999999999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365</v>
      </c>
      <c r="P177" s="44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299"/>
      <c r="R177" s="299"/>
      <c r="S177" s="299"/>
      <c r="T177" s="300"/>
      <c r="U177" s="34"/>
      <c r="V177" s="34"/>
      <c r="W177" s="35" t="s">
        <v>70</v>
      </c>
      <c r="X177" s="294">
        <v>140</v>
      </c>
      <c r="Y177" s="295">
        <f>IFERROR(IF(X177="","",X177),"")</f>
        <v>140</v>
      </c>
      <c r="Z177" s="36">
        <f>IFERROR(IF(X177="","",X177*0.01788),"")</f>
        <v>2.5032000000000001</v>
      </c>
      <c r="AA177" s="56"/>
      <c r="AB177" s="57"/>
      <c r="AC177" s="180" t="s">
        <v>261</v>
      </c>
      <c r="AG177" s="67"/>
      <c r="AJ177" s="71" t="s">
        <v>72</v>
      </c>
      <c r="AK177" s="71">
        <v>1</v>
      </c>
      <c r="BB177" s="181" t="s">
        <v>82</v>
      </c>
      <c r="BM177" s="67">
        <f>IFERROR(X177*I177,"0")</f>
        <v>474.32</v>
      </c>
      <c r="BN177" s="67">
        <f>IFERROR(Y177*I177,"0")</f>
        <v>474.32</v>
      </c>
      <c r="BO177" s="67">
        <f>IFERROR(X177/J177,"0")</f>
        <v>2</v>
      </c>
      <c r="BP177" s="67">
        <f>IFERROR(Y177/J177,"0")</f>
        <v>2</v>
      </c>
    </row>
    <row r="178" spans="1:68" ht="27" customHeight="1" x14ac:dyDescent="0.25">
      <c r="A178" s="54" t="s">
        <v>262</v>
      </c>
      <c r="B178" s="54" t="s">
        <v>263</v>
      </c>
      <c r="C178" s="31">
        <v>4301132182</v>
      </c>
      <c r="D178" s="311">
        <v>4607111035721</v>
      </c>
      <c r="E178" s="312"/>
      <c r="F178" s="293">
        <v>0.25</v>
      </c>
      <c r="G178" s="32">
        <v>12</v>
      </c>
      <c r="H178" s="293">
        <v>3</v>
      </c>
      <c r="I178" s="293">
        <v>3.3879999999999999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365</v>
      </c>
      <c r="P178" s="45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299"/>
      <c r="R178" s="299"/>
      <c r="S178" s="299"/>
      <c r="T178" s="300"/>
      <c r="U178" s="34"/>
      <c r="V178" s="34"/>
      <c r="W178" s="35" t="s">
        <v>70</v>
      </c>
      <c r="X178" s="294">
        <v>154</v>
      </c>
      <c r="Y178" s="295">
        <f>IFERROR(IF(X178="","",X178),"")</f>
        <v>154</v>
      </c>
      <c r="Z178" s="36">
        <f>IFERROR(IF(X178="","",X178*0.01788),"")</f>
        <v>2.75352</v>
      </c>
      <c r="AA178" s="56"/>
      <c r="AB178" s="57"/>
      <c r="AC178" s="182" t="s">
        <v>264</v>
      </c>
      <c r="AG178" s="67"/>
      <c r="AJ178" s="71" t="s">
        <v>72</v>
      </c>
      <c r="AK178" s="71">
        <v>1</v>
      </c>
      <c r="BB178" s="183" t="s">
        <v>82</v>
      </c>
      <c r="BM178" s="67">
        <f>IFERROR(X178*I178,"0")</f>
        <v>521.75199999999995</v>
      </c>
      <c r="BN178" s="67">
        <f>IFERROR(Y178*I178,"0")</f>
        <v>521.75199999999995</v>
      </c>
      <c r="BO178" s="67">
        <f>IFERROR(X178/J178,"0")</f>
        <v>2.2000000000000002</v>
      </c>
      <c r="BP178" s="67">
        <f>IFERROR(Y178/J178,"0")</f>
        <v>2.2000000000000002</v>
      </c>
    </row>
    <row r="179" spans="1:68" ht="27" customHeight="1" x14ac:dyDescent="0.25">
      <c r="A179" s="54" t="s">
        <v>265</v>
      </c>
      <c r="B179" s="54" t="s">
        <v>266</v>
      </c>
      <c r="C179" s="31">
        <v>4301132170</v>
      </c>
      <c r="D179" s="311">
        <v>4607111038487</v>
      </c>
      <c r="E179" s="312"/>
      <c r="F179" s="293">
        <v>0.25</v>
      </c>
      <c r="G179" s="32">
        <v>12</v>
      </c>
      <c r="H179" s="293">
        <v>3</v>
      </c>
      <c r="I179" s="293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299"/>
      <c r="R179" s="299"/>
      <c r="S179" s="299"/>
      <c r="T179" s="300"/>
      <c r="U179" s="34"/>
      <c r="V179" s="34"/>
      <c r="W179" s="35" t="s">
        <v>70</v>
      </c>
      <c r="X179" s="294">
        <v>98</v>
      </c>
      <c r="Y179" s="295">
        <f>IFERROR(IF(X179="","",X179),"")</f>
        <v>98</v>
      </c>
      <c r="Z179" s="36">
        <f>IFERROR(IF(X179="","",X179*0.01788),"")</f>
        <v>1.75224</v>
      </c>
      <c r="AA179" s="56"/>
      <c r="AB179" s="57"/>
      <c r="AC179" s="184" t="s">
        <v>267</v>
      </c>
      <c r="AG179" s="67"/>
      <c r="AJ179" s="71" t="s">
        <v>72</v>
      </c>
      <c r="AK179" s="71">
        <v>1</v>
      </c>
      <c r="BB179" s="185" t="s">
        <v>82</v>
      </c>
      <c r="BM179" s="67">
        <f>IFERROR(X179*I179,"0")</f>
        <v>366.12800000000004</v>
      </c>
      <c r="BN179" s="67">
        <f>IFERROR(Y179*I179,"0")</f>
        <v>366.12800000000004</v>
      </c>
      <c r="BO179" s="67">
        <f>IFERROR(X179/J179,"0")</f>
        <v>1.4</v>
      </c>
      <c r="BP179" s="67">
        <f>IFERROR(Y179/J179,"0")</f>
        <v>1.4</v>
      </c>
    </row>
    <row r="180" spans="1:68" x14ac:dyDescent="0.2">
      <c r="A180" s="301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3"/>
      <c r="P180" s="306" t="s">
        <v>73</v>
      </c>
      <c r="Q180" s="307"/>
      <c r="R180" s="307"/>
      <c r="S180" s="307"/>
      <c r="T180" s="307"/>
      <c r="U180" s="307"/>
      <c r="V180" s="308"/>
      <c r="W180" s="37" t="s">
        <v>70</v>
      </c>
      <c r="X180" s="296">
        <f>IFERROR(SUM(X177:X179),"0")</f>
        <v>392</v>
      </c>
      <c r="Y180" s="296">
        <f>IFERROR(SUM(Y177:Y179),"0")</f>
        <v>392</v>
      </c>
      <c r="Z180" s="296">
        <f>IFERROR(IF(Z177="",0,Z177),"0")+IFERROR(IF(Z178="",0,Z178),"0")+IFERROR(IF(Z179="",0,Z179),"0")</f>
        <v>7.0089600000000001</v>
      </c>
      <c r="AA180" s="297"/>
      <c r="AB180" s="297"/>
      <c r="AC180" s="297"/>
    </row>
    <row r="181" spans="1:68" x14ac:dyDescent="0.2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3"/>
      <c r="P181" s="306" t="s">
        <v>73</v>
      </c>
      <c r="Q181" s="307"/>
      <c r="R181" s="307"/>
      <c r="S181" s="307"/>
      <c r="T181" s="307"/>
      <c r="U181" s="307"/>
      <c r="V181" s="308"/>
      <c r="W181" s="37" t="s">
        <v>74</v>
      </c>
      <c r="X181" s="296">
        <f>IFERROR(SUMPRODUCT(X177:X179*H177:H179),"0")</f>
        <v>1176</v>
      </c>
      <c r="Y181" s="296">
        <f>IFERROR(SUMPRODUCT(Y177:Y179*H177:H179),"0")</f>
        <v>1176</v>
      </c>
      <c r="Z181" s="37"/>
      <c r="AA181" s="297"/>
      <c r="AB181" s="297"/>
      <c r="AC181" s="297"/>
    </row>
    <row r="182" spans="1:68" ht="14.25" hidden="1" customHeight="1" x14ac:dyDescent="0.25">
      <c r="A182" s="305" t="s">
        <v>268</v>
      </c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  <c r="X182" s="302"/>
      <c r="Y182" s="302"/>
      <c r="Z182" s="302"/>
      <c r="AA182" s="290"/>
      <c r="AB182" s="290"/>
      <c r="AC182" s="290"/>
    </row>
    <row r="183" spans="1:68" ht="27" hidden="1" customHeight="1" x14ac:dyDescent="0.25">
      <c r="A183" s="54" t="s">
        <v>269</v>
      </c>
      <c r="B183" s="54" t="s">
        <v>270</v>
      </c>
      <c r="C183" s="31">
        <v>4301051855</v>
      </c>
      <c r="D183" s="311">
        <v>4680115885875</v>
      </c>
      <c r="E183" s="312"/>
      <c r="F183" s="293">
        <v>1</v>
      </c>
      <c r="G183" s="32">
        <v>9</v>
      </c>
      <c r="H183" s="293">
        <v>9</v>
      </c>
      <c r="I183" s="293">
        <v>9.4350000000000005</v>
      </c>
      <c r="J183" s="32">
        <v>64</v>
      </c>
      <c r="K183" s="32" t="s">
        <v>271</v>
      </c>
      <c r="L183" s="32" t="s">
        <v>68</v>
      </c>
      <c r="M183" s="33" t="s">
        <v>272</v>
      </c>
      <c r="N183" s="33"/>
      <c r="O183" s="32">
        <v>365</v>
      </c>
      <c r="P183" s="494" t="s">
        <v>273</v>
      </c>
      <c r="Q183" s="299"/>
      <c r="R183" s="299"/>
      <c r="S183" s="299"/>
      <c r="T183" s="300"/>
      <c r="U183" s="34"/>
      <c r="V183" s="34"/>
      <c r="W183" s="35" t="s">
        <v>70</v>
      </c>
      <c r="X183" s="294">
        <v>0</v>
      </c>
      <c r="Y183" s="295">
        <f>IFERROR(IF(X183="","",X183),"")</f>
        <v>0</v>
      </c>
      <c r="Z183" s="36">
        <f>IFERROR(IF(X183="","",X183*0.01898),"")</f>
        <v>0</v>
      </c>
      <c r="AA183" s="56"/>
      <c r="AB183" s="57"/>
      <c r="AC183" s="186" t="s">
        <v>274</v>
      </c>
      <c r="AG183" s="67"/>
      <c r="AJ183" s="71" t="s">
        <v>72</v>
      </c>
      <c r="AK183" s="71">
        <v>1</v>
      </c>
      <c r="BB183" s="187" t="s">
        <v>275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01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3"/>
      <c r="P184" s="306" t="s">
        <v>73</v>
      </c>
      <c r="Q184" s="307"/>
      <c r="R184" s="307"/>
      <c r="S184" s="307"/>
      <c r="T184" s="307"/>
      <c r="U184" s="307"/>
      <c r="V184" s="308"/>
      <c r="W184" s="37" t="s">
        <v>70</v>
      </c>
      <c r="X184" s="296">
        <f>IFERROR(SUM(X183:X183),"0")</f>
        <v>0</v>
      </c>
      <c r="Y184" s="296">
        <f>IFERROR(SUM(Y183:Y183),"0")</f>
        <v>0</v>
      </c>
      <c r="Z184" s="296">
        <f>IFERROR(IF(Z183="",0,Z183),"0")</f>
        <v>0</v>
      </c>
      <c r="AA184" s="297"/>
      <c r="AB184" s="297"/>
      <c r="AC184" s="297"/>
    </row>
    <row r="185" spans="1:68" hidden="1" x14ac:dyDescent="0.2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3"/>
      <c r="P185" s="306" t="s">
        <v>73</v>
      </c>
      <c r="Q185" s="307"/>
      <c r="R185" s="307"/>
      <c r="S185" s="307"/>
      <c r="T185" s="307"/>
      <c r="U185" s="307"/>
      <c r="V185" s="308"/>
      <c r="W185" s="37" t="s">
        <v>74</v>
      </c>
      <c r="X185" s="296">
        <f>IFERROR(SUMPRODUCT(X183:X183*H183:H183),"0")</f>
        <v>0</v>
      </c>
      <c r="Y185" s="296">
        <f>IFERROR(SUMPRODUCT(Y183:Y183*H183:H183),"0")</f>
        <v>0</v>
      </c>
      <c r="Z185" s="37"/>
      <c r="AA185" s="297"/>
      <c r="AB185" s="297"/>
      <c r="AC185" s="297"/>
    </row>
    <row r="186" spans="1:68" ht="27.75" hidden="1" customHeight="1" x14ac:dyDescent="0.2">
      <c r="A186" s="324" t="s">
        <v>276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48"/>
      <c r="AB186" s="48"/>
      <c r="AC186" s="48"/>
    </row>
    <row r="187" spans="1:68" ht="16.5" hidden="1" customHeight="1" x14ac:dyDescent="0.25">
      <c r="A187" s="313" t="s">
        <v>277</v>
      </c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  <c r="AA187" s="289"/>
      <c r="AB187" s="289"/>
      <c r="AC187" s="289"/>
    </row>
    <row r="188" spans="1:68" ht="14.25" hidden="1" customHeight="1" x14ac:dyDescent="0.25">
      <c r="A188" s="305" t="s">
        <v>77</v>
      </c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  <c r="AA188" s="290"/>
      <c r="AB188" s="290"/>
      <c r="AC188" s="290"/>
    </row>
    <row r="189" spans="1:68" ht="27" customHeight="1" x14ac:dyDescent="0.25">
      <c r="A189" s="54" t="s">
        <v>278</v>
      </c>
      <c r="B189" s="54" t="s">
        <v>279</v>
      </c>
      <c r="C189" s="31">
        <v>4301132227</v>
      </c>
      <c r="D189" s="311">
        <v>4620207491133</v>
      </c>
      <c r="E189" s="312"/>
      <c r="F189" s="293">
        <v>0.23</v>
      </c>
      <c r="G189" s="32">
        <v>12</v>
      </c>
      <c r="H189" s="293">
        <v>2.76</v>
      </c>
      <c r="I189" s="293">
        <v>2.98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">
        <v>280</v>
      </c>
      <c r="Q189" s="299"/>
      <c r="R189" s="299"/>
      <c r="S189" s="299"/>
      <c r="T189" s="300"/>
      <c r="U189" s="34"/>
      <c r="V189" s="34"/>
      <c r="W189" s="35" t="s">
        <v>70</v>
      </c>
      <c r="X189" s="294">
        <v>14</v>
      </c>
      <c r="Y189" s="295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88" t="s">
        <v>281</v>
      </c>
      <c r="AG189" s="67"/>
      <c r="AJ189" s="71" t="s">
        <v>72</v>
      </c>
      <c r="AK189" s="71">
        <v>1</v>
      </c>
      <c r="BB189" s="189" t="s">
        <v>82</v>
      </c>
      <c r="BM189" s="67">
        <f>IFERROR(X189*I189,"0")</f>
        <v>41.72</v>
      </c>
      <c r="BN189" s="67">
        <f>IFERROR(Y189*I189,"0")</f>
        <v>41.72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01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3"/>
      <c r="P190" s="306" t="s">
        <v>73</v>
      </c>
      <c r="Q190" s="307"/>
      <c r="R190" s="307"/>
      <c r="S190" s="307"/>
      <c r="T190" s="307"/>
      <c r="U190" s="307"/>
      <c r="V190" s="308"/>
      <c r="W190" s="37" t="s">
        <v>70</v>
      </c>
      <c r="X190" s="296">
        <f>IFERROR(SUM(X189:X189),"0")</f>
        <v>14</v>
      </c>
      <c r="Y190" s="296">
        <f>IFERROR(SUM(Y189:Y189),"0")</f>
        <v>14</v>
      </c>
      <c r="Z190" s="296">
        <f>IFERROR(IF(Z189="",0,Z189),"0")</f>
        <v>0.25031999999999999</v>
      </c>
      <c r="AA190" s="297"/>
      <c r="AB190" s="297"/>
      <c r="AC190" s="297"/>
    </row>
    <row r="191" spans="1:68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3"/>
      <c r="P191" s="306" t="s">
        <v>73</v>
      </c>
      <c r="Q191" s="307"/>
      <c r="R191" s="307"/>
      <c r="S191" s="307"/>
      <c r="T191" s="307"/>
      <c r="U191" s="307"/>
      <c r="V191" s="308"/>
      <c r="W191" s="37" t="s">
        <v>74</v>
      </c>
      <c r="X191" s="296">
        <f>IFERROR(SUMPRODUCT(X189:X189*H189:H189),"0")</f>
        <v>38.64</v>
      </c>
      <c r="Y191" s="296">
        <f>IFERROR(SUMPRODUCT(Y189:Y189*H189:H189),"0")</f>
        <v>38.64</v>
      </c>
      <c r="Z191" s="37"/>
      <c r="AA191" s="297"/>
      <c r="AB191" s="297"/>
      <c r="AC191" s="297"/>
    </row>
    <row r="192" spans="1:68" ht="14.25" hidden="1" customHeight="1" x14ac:dyDescent="0.25">
      <c r="A192" s="305" t="s">
        <v>131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90"/>
      <c r="AB192" s="290"/>
      <c r="AC192" s="290"/>
    </row>
    <row r="193" spans="1:68" ht="27" hidden="1" customHeight="1" x14ac:dyDescent="0.25">
      <c r="A193" s="54" t="s">
        <v>282</v>
      </c>
      <c r="B193" s="54" t="s">
        <v>283</v>
      </c>
      <c r="C193" s="31">
        <v>4301135707</v>
      </c>
      <c r="D193" s="311">
        <v>4620207490198</v>
      </c>
      <c r="E193" s="312"/>
      <c r="F193" s="293">
        <v>0.2</v>
      </c>
      <c r="G193" s="32">
        <v>12</v>
      </c>
      <c r="H193" s="293">
        <v>2.4</v>
      </c>
      <c r="I193" s="293">
        <v>3.1036000000000001</v>
      </c>
      <c r="J193" s="32">
        <v>70</v>
      </c>
      <c r="K193" s="32" t="s">
        <v>80</v>
      </c>
      <c r="L193" s="32" t="s">
        <v>98</v>
      </c>
      <c r="M193" s="33" t="s">
        <v>69</v>
      </c>
      <c r="N193" s="33"/>
      <c r="O193" s="32">
        <v>180</v>
      </c>
      <c r="P193" s="4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299"/>
      <c r="R193" s="299"/>
      <c r="S193" s="299"/>
      <c r="T193" s="300"/>
      <c r="U193" s="34"/>
      <c r="V193" s="34"/>
      <c r="W193" s="35" t="s">
        <v>70</v>
      </c>
      <c r="X193" s="294">
        <v>0</v>
      </c>
      <c r="Y193" s="295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284</v>
      </c>
      <c r="AG193" s="67"/>
      <c r="AJ193" s="71" t="s">
        <v>100</v>
      </c>
      <c r="AK193" s="71">
        <v>14</v>
      </c>
      <c r="BB193" s="191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285</v>
      </c>
      <c r="B194" s="54" t="s">
        <v>286</v>
      </c>
      <c r="C194" s="31">
        <v>4301135696</v>
      </c>
      <c r="D194" s="311">
        <v>4620207490235</v>
      </c>
      <c r="E194" s="312"/>
      <c r="F194" s="293">
        <v>0.2</v>
      </c>
      <c r="G194" s="32">
        <v>12</v>
      </c>
      <c r="H194" s="293">
        <v>2.4</v>
      </c>
      <c r="I194" s="293">
        <v>3.1036000000000001</v>
      </c>
      <c r="J194" s="32">
        <v>70</v>
      </c>
      <c r="K194" s="32" t="s">
        <v>80</v>
      </c>
      <c r="L194" s="32" t="s">
        <v>98</v>
      </c>
      <c r="M194" s="33" t="s">
        <v>69</v>
      </c>
      <c r="N194" s="33"/>
      <c r="O194" s="32">
        <v>180</v>
      </c>
      <c r="P194" s="3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299"/>
      <c r="R194" s="299"/>
      <c r="S194" s="299"/>
      <c r="T194" s="300"/>
      <c r="U194" s="34"/>
      <c r="V194" s="34"/>
      <c r="W194" s="35" t="s">
        <v>70</v>
      </c>
      <c r="X194" s="294">
        <v>0</v>
      </c>
      <c r="Y194" s="295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287</v>
      </c>
      <c r="AG194" s="67"/>
      <c r="AJ194" s="71" t="s">
        <v>100</v>
      </c>
      <c r="AK194" s="71">
        <v>14</v>
      </c>
      <c r="BB194" s="193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288</v>
      </c>
      <c r="B195" s="54" t="s">
        <v>289</v>
      </c>
      <c r="C195" s="31">
        <v>4301135697</v>
      </c>
      <c r="D195" s="311">
        <v>4620207490259</v>
      </c>
      <c r="E195" s="312"/>
      <c r="F195" s="293">
        <v>0.2</v>
      </c>
      <c r="G195" s="32">
        <v>12</v>
      </c>
      <c r="H195" s="293">
        <v>2.4</v>
      </c>
      <c r="I195" s="293">
        <v>3.1036000000000001</v>
      </c>
      <c r="J195" s="32">
        <v>70</v>
      </c>
      <c r="K195" s="32" t="s">
        <v>80</v>
      </c>
      <c r="L195" s="32" t="s">
        <v>98</v>
      </c>
      <c r="M195" s="33" t="s">
        <v>69</v>
      </c>
      <c r="N195" s="33"/>
      <c r="O195" s="32">
        <v>180</v>
      </c>
      <c r="P195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299"/>
      <c r="R195" s="299"/>
      <c r="S195" s="299"/>
      <c r="T195" s="300"/>
      <c r="U195" s="34"/>
      <c r="V195" s="34"/>
      <c r="W195" s="35" t="s">
        <v>70</v>
      </c>
      <c r="X195" s="294">
        <v>0</v>
      </c>
      <c r="Y195" s="295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284</v>
      </c>
      <c r="AG195" s="67"/>
      <c r="AJ195" s="71" t="s">
        <v>100</v>
      </c>
      <c r="AK195" s="71">
        <v>14</v>
      </c>
      <c r="BB195" s="195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290</v>
      </c>
      <c r="B196" s="54" t="s">
        <v>291</v>
      </c>
      <c r="C196" s="31">
        <v>4301135681</v>
      </c>
      <c r="D196" s="311">
        <v>4620207490143</v>
      </c>
      <c r="E196" s="312"/>
      <c r="F196" s="293">
        <v>0.22</v>
      </c>
      <c r="G196" s="32">
        <v>12</v>
      </c>
      <c r="H196" s="293">
        <v>2.64</v>
      </c>
      <c r="I196" s="293">
        <v>3.3435999999999999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4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299"/>
      <c r="R196" s="299"/>
      <c r="S196" s="299"/>
      <c r="T196" s="300"/>
      <c r="U196" s="34"/>
      <c r="V196" s="34"/>
      <c r="W196" s="35" t="s">
        <v>70</v>
      </c>
      <c r="X196" s="294">
        <v>0</v>
      </c>
      <c r="Y196" s="295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292</v>
      </c>
      <c r="AG196" s="67"/>
      <c r="AJ196" s="71" t="s">
        <v>72</v>
      </c>
      <c r="AK196" s="71">
        <v>1</v>
      </c>
      <c r="BB196" s="19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01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3"/>
      <c r="P197" s="306" t="s">
        <v>73</v>
      </c>
      <c r="Q197" s="307"/>
      <c r="R197" s="307"/>
      <c r="S197" s="307"/>
      <c r="T197" s="307"/>
      <c r="U197" s="307"/>
      <c r="V197" s="308"/>
      <c r="W197" s="37" t="s">
        <v>70</v>
      </c>
      <c r="X197" s="296">
        <f>IFERROR(SUM(X193:X196),"0")</f>
        <v>0</v>
      </c>
      <c r="Y197" s="296">
        <f>IFERROR(SUM(Y193:Y196),"0")</f>
        <v>0</v>
      </c>
      <c r="Z197" s="296">
        <f>IFERROR(IF(Z193="",0,Z193),"0")+IFERROR(IF(Z194="",0,Z194),"0")+IFERROR(IF(Z195="",0,Z195),"0")+IFERROR(IF(Z196="",0,Z196),"0")</f>
        <v>0</v>
      </c>
      <c r="AA197" s="297"/>
      <c r="AB197" s="297"/>
      <c r="AC197" s="297"/>
    </row>
    <row r="198" spans="1:68" hidden="1" x14ac:dyDescent="0.2">
      <c r="A198" s="302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3"/>
      <c r="P198" s="306" t="s">
        <v>73</v>
      </c>
      <c r="Q198" s="307"/>
      <c r="R198" s="307"/>
      <c r="S198" s="307"/>
      <c r="T198" s="307"/>
      <c r="U198" s="307"/>
      <c r="V198" s="308"/>
      <c r="W198" s="37" t="s">
        <v>74</v>
      </c>
      <c r="X198" s="296">
        <f>IFERROR(SUMPRODUCT(X193:X196*H193:H196),"0")</f>
        <v>0</v>
      </c>
      <c r="Y198" s="296">
        <f>IFERROR(SUMPRODUCT(Y193:Y196*H193:H196),"0")</f>
        <v>0</v>
      </c>
      <c r="Z198" s="37"/>
      <c r="AA198" s="297"/>
      <c r="AB198" s="297"/>
      <c r="AC198" s="297"/>
    </row>
    <row r="199" spans="1:68" ht="16.5" hidden="1" customHeight="1" x14ac:dyDescent="0.25">
      <c r="A199" s="313" t="s">
        <v>293</v>
      </c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  <c r="AA199" s="289"/>
      <c r="AB199" s="289"/>
      <c r="AC199" s="289"/>
    </row>
    <row r="200" spans="1:68" ht="14.25" hidden="1" customHeight="1" x14ac:dyDescent="0.25">
      <c r="A200" s="305" t="s">
        <v>64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90"/>
      <c r="AB200" s="290"/>
      <c r="AC200" s="290"/>
    </row>
    <row r="201" spans="1:68" ht="16.5" customHeight="1" x14ac:dyDescent="0.25">
      <c r="A201" s="54" t="s">
        <v>294</v>
      </c>
      <c r="B201" s="54" t="s">
        <v>295</v>
      </c>
      <c r="C201" s="31">
        <v>4301070948</v>
      </c>
      <c r="D201" s="311">
        <v>4607111037022</v>
      </c>
      <c r="E201" s="312"/>
      <c r="F201" s="293">
        <v>0.7</v>
      </c>
      <c r="G201" s="32">
        <v>8</v>
      </c>
      <c r="H201" s="293">
        <v>5.6</v>
      </c>
      <c r="I201" s="293">
        <v>5.87</v>
      </c>
      <c r="J201" s="32">
        <v>84</v>
      </c>
      <c r="K201" s="32" t="s">
        <v>67</v>
      </c>
      <c r="L201" s="32" t="s">
        <v>103</v>
      </c>
      <c r="M201" s="33" t="s">
        <v>69</v>
      </c>
      <c r="N201" s="33"/>
      <c r="O201" s="32">
        <v>180</v>
      </c>
      <c r="P201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299"/>
      <c r="R201" s="299"/>
      <c r="S201" s="299"/>
      <c r="T201" s="300"/>
      <c r="U201" s="34"/>
      <c r="V201" s="34"/>
      <c r="W201" s="35" t="s">
        <v>70</v>
      </c>
      <c r="X201" s="294">
        <v>84</v>
      </c>
      <c r="Y201" s="295">
        <f>IFERROR(IF(X201="","",X201),"")</f>
        <v>84</v>
      </c>
      <c r="Z201" s="36">
        <f>IFERROR(IF(X201="","",X201*0.0155),"")</f>
        <v>1.302</v>
      </c>
      <c r="AA201" s="56"/>
      <c r="AB201" s="57"/>
      <c r="AC201" s="198" t="s">
        <v>296</v>
      </c>
      <c r="AG201" s="67"/>
      <c r="AJ201" s="71" t="s">
        <v>104</v>
      </c>
      <c r="AK201" s="71">
        <v>84</v>
      </c>
      <c r="BB201" s="199" t="s">
        <v>1</v>
      </c>
      <c r="BM201" s="67">
        <f>IFERROR(X201*I201,"0")</f>
        <v>493.08</v>
      </c>
      <c r="BN201" s="67">
        <f>IFERROR(Y201*I201,"0")</f>
        <v>493.08</v>
      </c>
      <c r="BO201" s="67">
        <f>IFERROR(X201/J201,"0")</f>
        <v>1</v>
      </c>
      <c r="BP201" s="67">
        <f>IFERROR(Y201/J201,"0")</f>
        <v>1</v>
      </c>
    </row>
    <row r="202" spans="1:68" ht="27" hidden="1" customHeight="1" x14ac:dyDescent="0.25">
      <c r="A202" s="54" t="s">
        <v>297</v>
      </c>
      <c r="B202" s="54" t="s">
        <v>298</v>
      </c>
      <c r="C202" s="31">
        <v>4301070990</v>
      </c>
      <c r="D202" s="311">
        <v>4607111038494</v>
      </c>
      <c r="E202" s="312"/>
      <c r="F202" s="293">
        <v>0.7</v>
      </c>
      <c r="G202" s="32">
        <v>8</v>
      </c>
      <c r="H202" s="293">
        <v>5.6</v>
      </c>
      <c r="I202" s="293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299"/>
      <c r="R202" s="299"/>
      <c r="S202" s="299"/>
      <c r="T202" s="300"/>
      <c r="U202" s="34"/>
      <c r="V202" s="34"/>
      <c r="W202" s="35" t="s">
        <v>70</v>
      </c>
      <c r="X202" s="294">
        <v>0</v>
      </c>
      <c r="Y202" s="29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299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4301070966</v>
      </c>
      <c r="D203" s="311">
        <v>4607111038135</v>
      </c>
      <c r="E203" s="312"/>
      <c r="F203" s="293">
        <v>0.7</v>
      </c>
      <c r="G203" s="32">
        <v>8</v>
      </c>
      <c r="H203" s="293">
        <v>5.6</v>
      </c>
      <c r="I203" s="293">
        <v>5.87</v>
      </c>
      <c r="J203" s="32">
        <v>84</v>
      </c>
      <c r="K203" s="32" t="s">
        <v>67</v>
      </c>
      <c r="L203" s="32" t="s">
        <v>98</v>
      </c>
      <c r="M203" s="33" t="s">
        <v>69</v>
      </c>
      <c r="N203" s="33"/>
      <c r="O203" s="32">
        <v>180</v>
      </c>
      <c r="P203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299"/>
      <c r="R203" s="299"/>
      <c r="S203" s="299"/>
      <c r="T203" s="300"/>
      <c r="U203" s="34"/>
      <c r="V203" s="34"/>
      <c r="W203" s="35" t="s">
        <v>70</v>
      </c>
      <c r="X203" s="294">
        <v>12</v>
      </c>
      <c r="Y203" s="295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302</v>
      </c>
      <c r="AG203" s="67"/>
      <c r="AJ203" s="71" t="s">
        <v>100</v>
      </c>
      <c r="AK203" s="71">
        <v>12</v>
      </c>
      <c r="BB203" s="203" t="s">
        <v>1</v>
      </c>
      <c r="BM203" s="67">
        <f>IFERROR(X203*I203,"0")</f>
        <v>70.44</v>
      </c>
      <c r="BN203" s="67">
        <f>IFERROR(Y203*I203,"0")</f>
        <v>70.44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301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3"/>
      <c r="P204" s="306" t="s">
        <v>73</v>
      </c>
      <c r="Q204" s="307"/>
      <c r="R204" s="307"/>
      <c r="S204" s="307"/>
      <c r="T204" s="307"/>
      <c r="U204" s="307"/>
      <c r="V204" s="308"/>
      <c r="W204" s="37" t="s">
        <v>70</v>
      </c>
      <c r="X204" s="296">
        <f>IFERROR(SUM(X201:X203),"0")</f>
        <v>96</v>
      </c>
      <c r="Y204" s="296">
        <f>IFERROR(SUM(Y201:Y203),"0")</f>
        <v>96</v>
      </c>
      <c r="Z204" s="296">
        <f>IFERROR(IF(Z201="",0,Z201),"0")+IFERROR(IF(Z202="",0,Z202),"0")+IFERROR(IF(Z203="",0,Z203),"0")</f>
        <v>1.488</v>
      </c>
      <c r="AA204" s="297"/>
      <c r="AB204" s="297"/>
      <c r="AC204" s="297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3"/>
      <c r="P205" s="306" t="s">
        <v>73</v>
      </c>
      <c r="Q205" s="307"/>
      <c r="R205" s="307"/>
      <c r="S205" s="307"/>
      <c r="T205" s="307"/>
      <c r="U205" s="307"/>
      <c r="V205" s="308"/>
      <c r="W205" s="37" t="s">
        <v>74</v>
      </c>
      <c r="X205" s="296">
        <f>IFERROR(SUMPRODUCT(X201:X203*H201:H203),"0")</f>
        <v>537.59999999999991</v>
      </c>
      <c r="Y205" s="296">
        <f>IFERROR(SUMPRODUCT(Y201:Y203*H201:H203),"0")</f>
        <v>537.59999999999991</v>
      </c>
      <c r="Z205" s="37"/>
      <c r="AA205" s="297"/>
      <c r="AB205" s="297"/>
      <c r="AC205" s="297"/>
    </row>
    <row r="206" spans="1:68" ht="16.5" hidden="1" customHeight="1" x14ac:dyDescent="0.25">
      <c r="A206" s="313" t="s">
        <v>303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9"/>
      <c r="AB206" s="289"/>
      <c r="AC206" s="289"/>
    </row>
    <row r="207" spans="1:68" ht="14.25" hidden="1" customHeight="1" x14ac:dyDescent="0.25">
      <c r="A207" s="305" t="s">
        <v>64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90"/>
      <c r="AB207" s="290"/>
      <c r="AC207" s="290"/>
    </row>
    <row r="208" spans="1:68" ht="27" hidden="1" customHeight="1" x14ac:dyDescent="0.25">
      <c r="A208" s="54" t="s">
        <v>304</v>
      </c>
      <c r="B208" s="54" t="s">
        <v>305</v>
      </c>
      <c r="C208" s="31">
        <v>4301070996</v>
      </c>
      <c r="D208" s="311">
        <v>4607111038654</v>
      </c>
      <c r="E208" s="312"/>
      <c r="F208" s="293">
        <v>0.4</v>
      </c>
      <c r="G208" s="32">
        <v>16</v>
      </c>
      <c r="H208" s="293">
        <v>6.4</v>
      </c>
      <c r="I208" s="293">
        <v>6.63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299"/>
      <c r="R208" s="299"/>
      <c r="S208" s="299"/>
      <c r="T208" s="300"/>
      <c r="U208" s="34"/>
      <c r="V208" s="34"/>
      <c r="W208" s="35" t="s">
        <v>70</v>
      </c>
      <c r="X208" s="294">
        <v>0</v>
      </c>
      <c r="Y208" s="295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306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01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3"/>
      <c r="P209" s="306" t="s">
        <v>73</v>
      </c>
      <c r="Q209" s="307"/>
      <c r="R209" s="307"/>
      <c r="S209" s="307"/>
      <c r="T209" s="307"/>
      <c r="U209" s="307"/>
      <c r="V209" s="308"/>
      <c r="W209" s="37" t="s">
        <v>70</v>
      </c>
      <c r="X209" s="296">
        <f>IFERROR(SUM(X208:X208),"0")</f>
        <v>0</v>
      </c>
      <c r="Y209" s="296">
        <f>IFERROR(SUM(Y208:Y208),"0")</f>
        <v>0</v>
      </c>
      <c r="Z209" s="296">
        <f>IFERROR(IF(Z208="",0,Z208),"0")</f>
        <v>0</v>
      </c>
      <c r="AA209" s="297"/>
      <c r="AB209" s="297"/>
      <c r="AC209" s="297"/>
    </row>
    <row r="210" spans="1:68" hidden="1" x14ac:dyDescent="0.2">
      <c r="A210" s="302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3"/>
      <c r="P210" s="306" t="s">
        <v>73</v>
      </c>
      <c r="Q210" s="307"/>
      <c r="R210" s="307"/>
      <c r="S210" s="307"/>
      <c r="T210" s="307"/>
      <c r="U210" s="307"/>
      <c r="V210" s="308"/>
      <c r="W210" s="37" t="s">
        <v>74</v>
      </c>
      <c r="X210" s="296">
        <f>IFERROR(SUMPRODUCT(X208:X208*H208:H208),"0")</f>
        <v>0</v>
      </c>
      <c r="Y210" s="296">
        <f>IFERROR(SUMPRODUCT(Y208:Y208*H208:H208),"0")</f>
        <v>0</v>
      </c>
      <c r="Z210" s="37"/>
      <c r="AA210" s="297"/>
      <c r="AB210" s="297"/>
      <c r="AC210" s="297"/>
    </row>
    <row r="211" spans="1:68" ht="16.5" hidden="1" customHeight="1" x14ac:dyDescent="0.25">
      <c r="A211" s="313" t="s">
        <v>307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9"/>
      <c r="AB211" s="289"/>
      <c r="AC211" s="289"/>
    </row>
    <row r="212" spans="1:68" ht="14.25" hidden="1" customHeight="1" x14ac:dyDescent="0.25">
      <c r="A212" s="305" t="s">
        <v>64</v>
      </c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  <c r="X212" s="302"/>
      <c r="Y212" s="302"/>
      <c r="Z212" s="302"/>
      <c r="AA212" s="290"/>
      <c r="AB212" s="290"/>
      <c r="AC212" s="290"/>
    </row>
    <row r="213" spans="1:68" ht="27" hidden="1" customHeight="1" x14ac:dyDescent="0.25">
      <c r="A213" s="54" t="s">
        <v>308</v>
      </c>
      <c r="B213" s="54" t="s">
        <v>309</v>
      </c>
      <c r="C213" s="31">
        <v>4301070917</v>
      </c>
      <c r="D213" s="311">
        <v>4607111035912</v>
      </c>
      <c r="E213" s="312"/>
      <c r="F213" s="293">
        <v>0.43</v>
      </c>
      <c r="G213" s="32">
        <v>16</v>
      </c>
      <c r="H213" s="293">
        <v>6.88</v>
      </c>
      <c r="I213" s="293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9"/>
      <c r="R213" s="299"/>
      <c r="S213" s="299"/>
      <c r="T213" s="300"/>
      <c r="U213" s="34"/>
      <c r="V213" s="34"/>
      <c r="W213" s="35" t="s">
        <v>70</v>
      </c>
      <c r="X213" s="294">
        <v>0</v>
      </c>
      <c r="Y213" s="295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310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4301070920</v>
      </c>
      <c r="D214" s="311">
        <v>4607111035929</v>
      </c>
      <c r="E214" s="312"/>
      <c r="F214" s="293">
        <v>0.9</v>
      </c>
      <c r="G214" s="32">
        <v>8</v>
      </c>
      <c r="H214" s="293">
        <v>7.2</v>
      </c>
      <c r="I214" s="293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9"/>
      <c r="R214" s="299"/>
      <c r="S214" s="299"/>
      <c r="T214" s="300"/>
      <c r="U214" s="34"/>
      <c r="V214" s="34"/>
      <c r="W214" s="35" t="s">
        <v>70</v>
      </c>
      <c r="X214" s="294">
        <v>24</v>
      </c>
      <c r="Y214" s="295">
        <f>IFERROR(IF(X214="","",X214),"")</f>
        <v>24</v>
      </c>
      <c r="Z214" s="36">
        <f>IFERROR(IF(X214="","",X214*0.0155),"")</f>
        <v>0.372</v>
      </c>
      <c r="AA214" s="56"/>
      <c r="AB214" s="57"/>
      <c r="AC214" s="208" t="s">
        <v>310</v>
      </c>
      <c r="AG214" s="67"/>
      <c r="AJ214" s="71" t="s">
        <v>100</v>
      </c>
      <c r="AK214" s="71">
        <v>12</v>
      </c>
      <c r="BB214" s="209" t="s">
        <v>1</v>
      </c>
      <c r="BM214" s="67">
        <f>IFERROR(X214*I214,"0")</f>
        <v>179.28</v>
      </c>
      <c r="BN214" s="67">
        <f>IFERROR(Y214*I214,"0")</f>
        <v>179.28</v>
      </c>
      <c r="BO214" s="67">
        <f>IFERROR(X214/J214,"0")</f>
        <v>0.2857142857142857</v>
      </c>
      <c r="BP214" s="67">
        <f>IFERROR(Y214/J214,"0")</f>
        <v>0.2857142857142857</v>
      </c>
    </row>
    <row r="215" spans="1:68" ht="27" hidden="1" customHeight="1" x14ac:dyDescent="0.25">
      <c r="A215" s="54" t="s">
        <v>313</v>
      </c>
      <c r="B215" s="54" t="s">
        <v>314</v>
      </c>
      <c r="C215" s="31">
        <v>4301070915</v>
      </c>
      <c r="D215" s="311">
        <v>4607111035882</v>
      </c>
      <c r="E215" s="312"/>
      <c r="F215" s="293">
        <v>0.43</v>
      </c>
      <c r="G215" s="32">
        <v>16</v>
      </c>
      <c r="H215" s="293">
        <v>6.88</v>
      </c>
      <c r="I215" s="29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9"/>
      <c r="R215" s="299"/>
      <c r="S215" s="299"/>
      <c r="T215" s="300"/>
      <c r="U215" s="34"/>
      <c r="V215" s="34"/>
      <c r="W215" s="35" t="s">
        <v>70</v>
      </c>
      <c r="X215" s="294">
        <v>0</v>
      </c>
      <c r="Y215" s="29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315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316</v>
      </c>
      <c r="B216" s="54" t="s">
        <v>317</v>
      </c>
      <c r="C216" s="31">
        <v>4301070921</v>
      </c>
      <c r="D216" s="311">
        <v>4607111035905</v>
      </c>
      <c r="E216" s="312"/>
      <c r="F216" s="293">
        <v>0.9</v>
      </c>
      <c r="G216" s="32">
        <v>8</v>
      </c>
      <c r="H216" s="293">
        <v>7.2</v>
      </c>
      <c r="I216" s="29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9"/>
      <c r="R216" s="299"/>
      <c r="S216" s="299"/>
      <c r="T216" s="300"/>
      <c r="U216" s="34"/>
      <c r="V216" s="34"/>
      <c r="W216" s="35" t="s">
        <v>70</v>
      </c>
      <c r="X216" s="294">
        <v>0</v>
      </c>
      <c r="Y216" s="295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315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1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3"/>
      <c r="P217" s="306" t="s">
        <v>73</v>
      </c>
      <c r="Q217" s="307"/>
      <c r="R217" s="307"/>
      <c r="S217" s="307"/>
      <c r="T217" s="307"/>
      <c r="U217" s="307"/>
      <c r="V217" s="308"/>
      <c r="W217" s="37" t="s">
        <v>70</v>
      </c>
      <c r="X217" s="296">
        <f>IFERROR(SUM(X213:X216),"0")</f>
        <v>24</v>
      </c>
      <c r="Y217" s="296">
        <f>IFERROR(SUM(Y213:Y216),"0")</f>
        <v>24</v>
      </c>
      <c r="Z217" s="296">
        <f>IFERROR(IF(Z213="",0,Z213),"0")+IFERROR(IF(Z214="",0,Z214),"0")+IFERROR(IF(Z215="",0,Z215),"0")+IFERROR(IF(Z216="",0,Z216),"0")</f>
        <v>0.372</v>
      </c>
      <c r="AA217" s="297"/>
      <c r="AB217" s="297"/>
      <c r="AC217" s="297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3"/>
      <c r="P218" s="306" t="s">
        <v>73</v>
      </c>
      <c r="Q218" s="307"/>
      <c r="R218" s="307"/>
      <c r="S218" s="307"/>
      <c r="T218" s="307"/>
      <c r="U218" s="307"/>
      <c r="V218" s="308"/>
      <c r="W218" s="37" t="s">
        <v>74</v>
      </c>
      <c r="X218" s="296">
        <f>IFERROR(SUMPRODUCT(X213:X216*H213:H216),"0")</f>
        <v>172.8</v>
      </c>
      <c r="Y218" s="296">
        <f>IFERROR(SUMPRODUCT(Y213:Y216*H213:H216),"0")</f>
        <v>172.8</v>
      </c>
      <c r="Z218" s="37"/>
      <c r="AA218" s="297"/>
      <c r="AB218" s="297"/>
      <c r="AC218" s="297"/>
    </row>
    <row r="219" spans="1:68" ht="16.5" hidden="1" customHeight="1" x14ac:dyDescent="0.25">
      <c r="A219" s="313" t="s">
        <v>318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9"/>
      <c r="AB219" s="289"/>
      <c r="AC219" s="289"/>
    </row>
    <row r="220" spans="1:68" ht="14.25" hidden="1" customHeight="1" x14ac:dyDescent="0.25">
      <c r="A220" s="305" t="s">
        <v>64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90"/>
      <c r="AB220" s="290"/>
      <c r="AC220" s="290"/>
    </row>
    <row r="221" spans="1:68" ht="27" hidden="1" customHeight="1" x14ac:dyDescent="0.25">
      <c r="A221" s="54" t="s">
        <v>319</v>
      </c>
      <c r="B221" s="54" t="s">
        <v>320</v>
      </c>
      <c r="C221" s="31">
        <v>4301071097</v>
      </c>
      <c r="D221" s="311">
        <v>4620207491096</v>
      </c>
      <c r="E221" s="312"/>
      <c r="F221" s="293">
        <v>1</v>
      </c>
      <c r="G221" s="32">
        <v>5</v>
      </c>
      <c r="H221" s="293">
        <v>5</v>
      </c>
      <c r="I221" s="293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31" t="s">
        <v>321</v>
      </c>
      <c r="Q221" s="299"/>
      <c r="R221" s="299"/>
      <c r="S221" s="299"/>
      <c r="T221" s="300"/>
      <c r="U221" s="34"/>
      <c r="V221" s="34"/>
      <c r="W221" s="35" t="s">
        <v>70</v>
      </c>
      <c r="X221" s="294">
        <v>0</v>
      </c>
      <c r="Y221" s="295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322</v>
      </c>
      <c r="AG221" s="67"/>
      <c r="AJ221" s="71" t="s">
        <v>72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01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3"/>
      <c r="P222" s="306" t="s">
        <v>73</v>
      </c>
      <c r="Q222" s="307"/>
      <c r="R222" s="307"/>
      <c r="S222" s="307"/>
      <c r="T222" s="307"/>
      <c r="U222" s="307"/>
      <c r="V222" s="308"/>
      <c r="W222" s="37" t="s">
        <v>70</v>
      </c>
      <c r="X222" s="296">
        <f>IFERROR(SUM(X221:X221),"0")</f>
        <v>0</v>
      </c>
      <c r="Y222" s="296">
        <f>IFERROR(SUM(Y221:Y221),"0")</f>
        <v>0</v>
      </c>
      <c r="Z222" s="296">
        <f>IFERROR(IF(Z221="",0,Z221),"0")</f>
        <v>0</v>
      </c>
      <c r="AA222" s="297"/>
      <c r="AB222" s="297"/>
      <c r="AC222" s="297"/>
    </row>
    <row r="223" spans="1:68" hidden="1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3"/>
      <c r="P223" s="306" t="s">
        <v>73</v>
      </c>
      <c r="Q223" s="307"/>
      <c r="R223" s="307"/>
      <c r="S223" s="307"/>
      <c r="T223" s="307"/>
      <c r="U223" s="307"/>
      <c r="V223" s="308"/>
      <c r="W223" s="37" t="s">
        <v>74</v>
      </c>
      <c r="X223" s="296">
        <f>IFERROR(SUMPRODUCT(X221:X221*H221:H221),"0")</f>
        <v>0</v>
      </c>
      <c r="Y223" s="296">
        <f>IFERROR(SUMPRODUCT(Y221:Y221*H221:H221),"0")</f>
        <v>0</v>
      </c>
      <c r="Z223" s="37"/>
      <c r="AA223" s="297"/>
      <c r="AB223" s="297"/>
      <c r="AC223" s="297"/>
    </row>
    <row r="224" spans="1:68" ht="16.5" hidden="1" customHeight="1" x14ac:dyDescent="0.25">
      <c r="A224" s="313" t="s">
        <v>323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9"/>
      <c r="AB224" s="289"/>
      <c r="AC224" s="289"/>
    </row>
    <row r="225" spans="1:68" ht="14.25" hidden="1" customHeight="1" x14ac:dyDescent="0.25">
      <c r="A225" s="305" t="s">
        <v>64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90"/>
      <c r="AB225" s="290"/>
      <c r="AC225" s="290"/>
    </row>
    <row r="226" spans="1:68" ht="27" hidden="1" customHeight="1" x14ac:dyDescent="0.25">
      <c r="A226" s="54" t="s">
        <v>324</v>
      </c>
      <c r="B226" s="54" t="s">
        <v>325</v>
      </c>
      <c r="C226" s="31">
        <v>4301071093</v>
      </c>
      <c r="D226" s="311">
        <v>4620207490709</v>
      </c>
      <c r="E226" s="312"/>
      <c r="F226" s="293">
        <v>0.65</v>
      </c>
      <c r="G226" s="32">
        <v>8</v>
      </c>
      <c r="H226" s="293">
        <v>5.2</v>
      </c>
      <c r="I226" s="293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9"/>
      <c r="R226" s="299"/>
      <c r="S226" s="299"/>
      <c r="T226" s="300"/>
      <c r="U226" s="34"/>
      <c r="V226" s="34"/>
      <c r="W226" s="35" t="s">
        <v>70</v>
      </c>
      <c r="X226" s="294">
        <v>0</v>
      </c>
      <c r="Y226" s="295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326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01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3"/>
      <c r="P227" s="306" t="s">
        <v>73</v>
      </c>
      <c r="Q227" s="307"/>
      <c r="R227" s="307"/>
      <c r="S227" s="307"/>
      <c r="T227" s="307"/>
      <c r="U227" s="307"/>
      <c r="V227" s="308"/>
      <c r="W227" s="37" t="s">
        <v>70</v>
      </c>
      <c r="X227" s="296">
        <f>IFERROR(SUM(X226:X226),"0")</f>
        <v>0</v>
      </c>
      <c r="Y227" s="296">
        <f>IFERROR(SUM(Y226:Y226),"0")</f>
        <v>0</v>
      </c>
      <c r="Z227" s="296">
        <f>IFERROR(IF(Z226="",0,Z226),"0")</f>
        <v>0</v>
      </c>
      <c r="AA227" s="297"/>
      <c r="AB227" s="297"/>
      <c r="AC227" s="297"/>
    </row>
    <row r="228" spans="1:68" hidden="1" x14ac:dyDescent="0.2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3"/>
      <c r="P228" s="306" t="s">
        <v>73</v>
      </c>
      <c r="Q228" s="307"/>
      <c r="R228" s="307"/>
      <c r="S228" s="307"/>
      <c r="T228" s="307"/>
      <c r="U228" s="307"/>
      <c r="V228" s="308"/>
      <c r="W228" s="37" t="s">
        <v>74</v>
      </c>
      <c r="X228" s="296">
        <f>IFERROR(SUMPRODUCT(X226:X226*H226:H226),"0")</f>
        <v>0</v>
      </c>
      <c r="Y228" s="296">
        <f>IFERROR(SUMPRODUCT(Y226:Y226*H226:H226),"0")</f>
        <v>0</v>
      </c>
      <c r="Z228" s="37"/>
      <c r="AA228" s="297"/>
      <c r="AB228" s="297"/>
      <c r="AC228" s="297"/>
    </row>
    <row r="229" spans="1:68" ht="14.25" hidden="1" customHeight="1" x14ac:dyDescent="0.25">
      <c r="A229" s="305" t="s">
        <v>131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290"/>
      <c r="AB229" s="290"/>
      <c r="AC229" s="290"/>
    </row>
    <row r="230" spans="1:68" ht="27" hidden="1" customHeight="1" x14ac:dyDescent="0.25">
      <c r="A230" s="54" t="s">
        <v>327</v>
      </c>
      <c r="B230" s="54" t="s">
        <v>328</v>
      </c>
      <c r="C230" s="31">
        <v>4301135692</v>
      </c>
      <c r="D230" s="311">
        <v>4620207490570</v>
      </c>
      <c r="E230" s="312"/>
      <c r="F230" s="293">
        <v>0.2</v>
      </c>
      <c r="G230" s="32">
        <v>12</v>
      </c>
      <c r="H230" s="293">
        <v>2.4</v>
      </c>
      <c r="I230" s="293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9"/>
      <c r="R230" s="299"/>
      <c r="S230" s="299"/>
      <c r="T230" s="300"/>
      <c r="U230" s="34"/>
      <c r="V230" s="34"/>
      <c r="W230" s="35" t="s">
        <v>70</v>
      </c>
      <c r="X230" s="294">
        <v>0</v>
      </c>
      <c r="Y230" s="295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329</v>
      </c>
      <c r="AG230" s="67"/>
      <c r="AJ230" s="71" t="s">
        <v>72</v>
      </c>
      <c r="AK230" s="71">
        <v>1</v>
      </c>
      <c r="BB230" s="219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330</v>
      </c>
      <c r="B231" s="54" t="s">
        <v>331</v>
      </c>
      <c r="C231" s="31">
        <v>4301135691</v>
      </c>
      <c r="D231" s="311">
        <v>4620207490549</v>
      </c>
      <c r="E231" s="312"/>
      <c r="F231" s="293">
        <v>0.2</v>
      </c>
      <c r="G231" s="32">
        <v>12</v>
      </c>
      <c r="H231" s="293">
        <v>2.4</v>
      </c>
      <c r="I231" s="293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9"/>
      <c r="R231" s="299"/>
      <c r="S231" s="299"/>
      <c r="T231" s="300"/>
      <c r="U231" s="34"/>
      <c r="V231" s="34"/>
      <c r="W231" s="35" t="s">
        <v>70</v>
      </c>
      <c r="X231" s="294">
        <v>0</v>
      </c>
      <c r="Y231" s="295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329</v>
      </c>
      <c r="AG231" s="67"/>
      <c r="AJ231" s="71" t="s">
        <v>72</v>
      </c>
      <c r="AK231" s="71">
        <v>1</v>
      </c>
      <c r="BB231" s="221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332</v>
      </c>
      <c r="B232" s="54" t="s">
        <v>333</v>
      </c>
      <c r="C232" s="31">
        <v>4301135694</v>
      </c>
      <c r="D232" s="311">
        <v>4620207490501</v>
      </c>
      <c r="E232" s="312"/>
      <c r="F232" s="293">
        <v>0.2</v>
      </c>
      <c r="G232" s="32">
        <v>12</v>
      </c>
      <c r="H232" s="293">
        <v>2.4</v>
      </c>
      <c r="I232" s="293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9"/>
      <c r="R232" s="299"/>
      <c r="S232" s="299"/>
      <c r="T232" s="300"/>
      <c r="U232" s="34"/>
      <c r="V232" s="34"/>
      <c r="W232" s="35" t="s">
        <v>70</v>
      </c>
      <c r="X232" s="294">
        <v>0</v>
      </c>
      <c r="Y232" s="295">
        <f>IFERROR(IF(X232="","",X232),"")</f>
        <v>0</v>
      </c>
      <c r="Z232" s="36">
        <f>IFERROR(IF(X232="","",X232*0.01788),"")</f>
        <v>0</v>
      </c>
      <c r="AA232" s="56"/>
      <c r="AB232" s="57"/>
      <c r="AC232" s="222" t="s">
        <v>329</v>
      </c>
      <c r="AG232" s="67"/>
      <c r="AJ232" s="71" t="s">
        <v>72</v>
      </c>
      <c r="AK232" s="71">
        <v>1</v>
      </c>
      <c r="BB232" s="223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01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3"/>
      <c r="P233" s="306" t="s">
        <v>73</v>
      </c>
      <c r="Q233" s="307"/>
      <c r="R233" s="307"/>
      <c r="S233" s="307"/>
      <c r="T233" s="307"/>
      <c r="U233" s="307"/>
      <c r="V233" s="308"/>
      <c r="W233" s="37" t="s">
        <v>70</v>
      </c>
      <c r="X233" s="296">
        <f>IFERROR(SUM(X230:X232),"0")</f>
        <v>0</v>
      </c>
      <c r="Y233" s="296">
        <f>IFERROR(SUM(Y230:Y232),"0")</f>
        <v>0</v>
      </c>
      <c r="Z233" s="296">
        <f>IFERROR(IF(Z230="",0,Z230),"0")+IFERROR(IF(Z231="",0,Z231),"0")+IFERROR(IF(Z232="",0,Z232),"0")</f>
        <v>0</v>
      </c>
      <c r="AA233" s="297"/>
      <c r="AB233" s="297"/>
      <c r="AC233" s="297"/>
    </row>
    <row r="234" spans="1:68" hidden="1" x14ac:dyDescent="0.2">
      <c r="A234" s="302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3"/>
      <c r="P234" s="306" t="s">
        <v>73</v>
      </c>
      <c r="Q234" s="307"/>
      <c r="R234" s="307"/>
      <c r="S234" s="307"/>
      <c r="T234" s="307"/>
      <c r="U234" s="307"/>
      <c r="V234" s="308"/>
      <c r="W234" s="37" t="s">
        <v>74</v>
      </c>
      <c r="X234" s="296">
        <f>IFERROR(SUMPRODUCT(X230:X232*H230:H232),"0")</f>
        <v>0</v>
      </c>
      <c r="Y234" s="296">
        <f>IFERROR(SUMPRODUCT(Y230:Y232*H230:H232),"0")</f>
        <v>0</v>
      </c>
      <c r="Z234" s="37"/>
      <c r="AA234" s="297"/>
      <c r="AB234" s="297"/>
      <c r="AC234" s="297"/>
    </row>
    <row r="235" spans="1:68" ht="16.5" hidden="1" customHeight="1" x14ac:dyDescent="0.25">
      <c r="A235" s="313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289"/>
      <c r="AB235" s="289"/>
      <c r="AC235" s="289"/>
    </row>
    <row r="236" spans="1:68" ht="14.25" hidden="1" customHeight="1" x14ac:dyDescent="0.25">
      <c r="A236" s="305" t="s">
        <v>64</v>
      </c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290"/>
      <c r="AB236" s="290"/>
      <c r="AC236" s="290"/>
    </row>
    <row r="237" spans="1:68" ht="16.5" hidden="1" customHeight="1" x14ac:dyDescent="0.25">
      <c r="A237" s="54" t="s">
        <v>335</v>
      </c>
      <c r="B237" s="54" t="s">
        <v>336</v>
      </c>
      <c r="C237" s="31">
        <v>4301071063</v>
      </c>
      <c r="D237" s="311">
        <v>4607111039019</v>
      </c>
      <c r="E237" s="312"/>
      <c r="F237" s="293">
        <v>0.43</v>
      </c>
      <c r="G237" s="32">
        <v>16</v>
      </c>
      <c r="H237" s="293">
        <v>6.88</v>
      </c>
      <c r="I237" s="293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9"/>
      <c r="R237" s="299"/>
      <c r="S237" s="299"/>
      <c r="T237" s="300"/>
      <c r="U237" s="34"/>
      <c r="V237" s="34"/>
      <c r="W237" s="35" t="s">
        <v>70</v>
      </c>
      <c r="X237" s="294">
        <v>0</v>
      </c>
      <c r="Y237" s="295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337</v>
      </c>
      <c r="AG237" s="67"/>
      <c r="AJ237" s="71" t="s">
        <v>72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338</v>
      </c>
      <c r="B238" s="54" t="s">
        <v>339</v>
      </c>
      <c r="C238" s="31">
        <v>4301071000</v>
      </c>
      <c r="D238" s="311">
        <v>4607111038708</v>
      </c>
      <c r="E238" s="312"/>
      <c r="F238" s="293">
        <v>0.8</v>
      </c>
      <c r="G238" s="32">
        <v>8</v>
      </c>
      <c r="H238" s="293">
        <v>6.4</v>
      </c>
      <c r="I238" s="293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9"/>
      <c r="R238" s="299"/>
      <c r="S238" s="299"/>
      <c r="T238" s="300"/>
      <c r="U238" s="34"/>
      <c r="V238" s="34"/>
      <c r="W238" s="35" t="s">
        <v>70</v>
      </c>
      <c r="X238" s="294">
        <v>24</v>
      </c>
      <c r="Y238" s="295">
        <f>IFERROR(IF(X238="","",X238),"")</f>
        <v>24</v>
      </c>
      <c r="Z238" s="36">
        <f>IFERROR(IF(X238="","",X238*0.0155),"")</f>
        <v>0.372</v>
      </c>
      <c r="AA238" s="56"/>
      <c r="AB238" s="57"/>
      <c r="AC238" s="226" t="s">
        <v>337</v>
      </c>
      <c r="AG238" s="67"/>
      <c r="AJ238" s="71" t="s">
        <v>100</v>
      </c>
      <c r="AK238" s="71">
        <v>12</v>
      </c>
      <c r="BB238" s="227" t="s">
        <v>1</v>
      </c>
      <c r="BM238" s="67">
        <f>IFERROR(X238*I238,"0")</f>
        <v>160.07999999999998</v>
      </c>
      <c r="BN238" s="67">
        <f>IFERROR(Y238*I238,"0")</f>
        <v>160.07999999999998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x14ac:dyDescent="0.2">
      <c r="A239" s="301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3"/>
      <c r="P239" s="306" t="s">
        <v>73</v>
      </c>
      <c r="Q239" s="307"/>
      <c r="R239" s="307"/>
      <c r="S239" s="307"/>
      <c r="T239" s="307"/>
      <c r="U239" s="307"/>
      <c r="V239" s="308"/>
      <c r="W239" s="37" t="s">
        <v>70</v>
      </c>
      <c r="X239" s="296">
        <f>IFERROR(SUM(X237:X238),"0")</f>
        <v>24</v>
      </c>
      <c r="Y239" s="296">
        <f>IFERROR(SUM(Y237:Y238),"0")</f>
        <v>24</v>
      </c>
      <c r="Z239" s="296">
        <f>IFERROR(IF(Z237="",0,Z237),"0")+IFERROR(IF(Z238="",0,Z238),"0")</f>
        <v>0.372</v>
      </c>
      <c r="AA239" s="297"/>
      <c r="AB239" s="297"/>
      <c r="AC239" s="297"/>
    </row>
    <row r="240" spans="1:68" x14ac:dyDescent="0.2">
      <c r="A240" s="302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3"/>
      <c r="P240" s="306" t="s">
        <v>73</v>
      </c>
      <c r="Q240" s="307"/>
      <c r="R240" s="307"/>
      <c r="S240" s="307"/>
      <c r="T240" s="307"/>
      <c r="U240" s="307"/>
      <c r="V240" s="308"/>
      <c r="W240" s="37" t="s">
        <v>74</v>
      </c>
      <c r="X240" s="296">
        <f>IFERROR(SUMPRODUCT(X237:X238*H237:H238),"0")</f>
        <v>153.60000000000002</v>
      </c>
      <c r="Y240" s="296">
        <f>IFERROR(SUMPRODUCT(Y237:Y238*H237:H238),"0")</f>
        <v>153.60000000000002</v>
      </c>
      <c r="Z240" s="37"/>
      <c r="AA240" s="297"/>
      <c r="AB240" s="297"/>
      <c r="AC240" s="297"/>
    </row>
    <row r="241" spans="1:68" ht="27.75" hidden="1" customHeight="1" x14ac:dyDescent="0.2">
      <c r="A241" s="324" t="s">
        <v>340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48"/>
      <c r="AB241" s="48"/>
      <c r="AC241" s="48"/>
    </row>
    <row r="242" spans="1:68" ht="16.5" hidden="1" customHeight="1" x14ac:dyDescent="0.25">
      <c r="A242" s="313" t="s">
        <v>341</v>
      </c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  <c r="AA242" s="289"/>
      <c r="AB242" s="289"/>
      <c r="AC242" s="289"/>
    </row>
    <row r="243" spans="1:68" ht="14.25" hidden="1" customHeight="1" x14ac:dyDescent="0.25">
      <c r="A243" s="305" t="s">
        <v>64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90"/>
      <c r="AB243" s="290"/>
      <c r="AC243" s="290"/>
    </row>
    <row r="244" spans="1:68" ht="27" hidden="1" customHeight="1" x14ac:dyDescent="0.25">
      <c r="A244" s="54" t="s">
        <v>342</v>
      </c>
      <c r="B244" s="54" t="s">
        <v>343</v>
      </c>
      <c r="C244" s="31">
        <v>4301071036</v>
      </c>
      <c r="D244" s="311">
        <v>4607111036162</v>
      </c>
      <c r="E244" s="312"/>
      <c r="F244" s="293">
        <v>0.8</v>
      </c>
      <c r="G244" s="32">
        <v>8</v>
      </c>
      <c r="H244" s="293">
        <v>6.4</v>
      </c>
      <c r="I244" s="293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9"/>
      <c r="R244" s="299"/>
      <c r="S244" s="299"/>
      <c r="T244" s="300"/>
      <c r="U244" s="34"/>
      <c r="V244" s="34"/>
      <c r="W244" s="35" t="s">
        <v>70</v>
      </c>
      <c r="X244" s="294">
        <v>0</v>
      </c>
      <c r="Y244" s="295">
        <f>IFERROR(IF(X244="","",X244),"")</f>
        <v>0</v>
      </c>
      <c r="Z244" s="36">
        <f>IFERROR(IF(X244="","",X244*0.0155),"")</f>
        <v>0</v>
      </c>
      <c r="AA244" s="56"/>
      <c r="AB244" s="57"/>
      <c r="AC244" s="228" t="s">
        <v>344</v>
      </c>
      <c r="AG244" s="67"/>
      <c r="AJ244" s="71" t="s">
        <v>72</v>
      </c>
      <c r="AK244" s="71">
        <v>1</v>
      </c>
      <c r="BB244" s="22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01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3"/>
      <c r="P245" s="306" t="s">
        <v>73</v>
      </c>
      <c r="Q245" s="307"/>
      <c r="R245" s="307"/>
      <c r="S245" s="307"/>
      <c r="T245" s="307"/>
      <c r="U245" s="307"/>
      <c r="V245" s="308"/>
      <c r="W245" s="37" t="s">
        <v>70</v>
      </c>
      <c r="X245" s="296">
        <f>IFERROR(SUM(X244:X244),"0")</f>
        <v>0</v>
      </c>
      <c r="Y245" s="296">
        <f>IFERROR(SUM(Y244:Y244),"0")</f>
        <v>0</v>
      </c>
      <c r="Z245" s="296">
        <f>IFERROR(IF(Z244="",0,Z244),"0")</f>
        <v>0</v>
      </c>
      <c r="AA245" s="297"/>
      <c r="AB245" s="297"/>
      <c r="AC245" s="297"/>
    </row>
    <row r="246" spans="1:68" hidden="1" x14ac:dyDescent="0.2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3"/>
      <c r="P246" s="306" t="s">
        <v>73</v>
      </c>
      <c r="Q246" s="307"/>
      <c r="R246" s="307"/>
      <c r="S246" s="307"/>
      <c r="T246" s="307"/>
      <c r="U246" s="307"/>
      <c r="V246" s="308"/>
      <c r="W246" s="37" t="s">
        <v>74</v>
      </c>
      <c r="X246" s="296">
        <f>IFERROR(SUMPRODUCT(X244:X244*H244:H244),"0")</f>
        <v>0</v>
      </c>
      <c r="Y246" s="296">
        <f>IFERROR(SUMPRODUCT(Y244:Y244*H244:H244),"0")</f>
        <v>0</v>
      </c>
      <c r="Z246" s="37"/>
      <c r="AA246" s="297"/>
      <c r="AB246" s="297"/>
      <c r="AC246" s="297"/>
    </row>
    <row r="247" spans="1:68" ht="27.75" hidden="1" customHeight="1" x14ac:dyDescent="0.2">
      <c r="A247" s="324" t="s">
        <v>345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48"/>
      <c r="AB247" s="48"/>
      <c r="AC247" s="48"/>
    </row>
    <row r="248" spans="1:68" ht="16.5" hidden="1" customHeight="1" x14ac:dyDescent="0.25">
      <c r="A248" s="313" t="s">
        <v>346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9"/>
      <c r="AB248" s="289"/>
      <c r="AC248" s="289"/>
    </row>
    <row r="249" spans="1:68" ht="14.25" hidden="1" customHeight="1" x14ac:dyDescent="0.25">
      <c r="A249" s="305" t="s">
        <v>64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90"/>
      <c r="AB249" s="290"/>
      <c r="AC249" s="290"/>
    </row>
    <row r="250" spans="1:68" ht="27" customHeight="1" x14ac:dyDescent="0.25">
      <c r="A250" s="54" t="s">
        <v>347</v>
      </c>
      <c r="B250" s="54" t="s">
        <v>348</v>
      </c>
      <c r="C250" s="31">
        <v>4301071029</v>
      </c>
      <c r="D250" s="311">
        <v>4607111035899</v>
      </c>
      <c r="E250" s="312"/>
      <c r="F250" s="293">
        <v>1</v>
      </c>
      <c r="G250" s="32">
        <v>5</v>
      </c>
      <c r="H250" s="293">
        <v>5</v>
      </c>
      <c r="I250" s="293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299"/>
      <c r="R250" s="299"/>
      <c r="S250" s="299"/>
      <c r="T250" s="300"/>
      <c r="U250" s="34"/>
      <c r="V250" s="34"/>
      <c r="W250" s="35" t="s">
        <v>70</v>
      </c>
      <c r="X250" s="294">
        <v>48</v>
      </c>
      <c r="Y250" s="295">
        <f>IFERROR(IF(X250="","",X250),"")</f>
        <v>48</v>
      </c>
      <c r="Z250" s="36">
        <f>IFERROR(IF(X250="","",X250*0.0155),"")</f>
        <v>0.74399999999999999</v>
      </c>
      <c r="AA250" s="56"/>
      <c r="AB250" s="57"/>
      <c r="AC250" s="230" t="s">
        <v>249</v>
      </c>
      <c r="AG250" s="67"/>
      <c r="AJ250" s="71" t="s">
        <v>104</v>
      </c>
      <c r="AK250" s="71">
        <v>84</v>
      </c>
      <c r="BB250" s="231" t="s">
        <v>1</v>
      </c>
      <c r="BM250" s="67">
        <f>IFERROR(X250*I250,"0")</f>
        <v>252.57599999999996</v>
      </c>
      <c r="BN250" s="67">
        <f>IFERROR(Y250*I250,"0")</f>
        <v>252.57599999999996</v>
      </c>
      <c r="BO250" s="67">
        <f>IFERROR(X250/J250,"0")</f>
        <v>0.5714285714285714</v>
      </c>
      <c r="BP250" s="67">
        <f>IFERROR(Y250/J250,"0")</f>
        <v>0.5714285714285714</v>
      </c>
    </row>
    <row r="251" spans="1:68" ht="27" hidden="1" customHeight="1" x14ac:dyDescent="0.25">
      <c r="A251" s="54" t="s">
        <v>349</v>
      </c>
      <c r="B251" s="54" t="s">
        <v>350</v>
      </c>
      <c r="C251" s="31">
        <v>4301070991</v>
      </c>
      <c r="D251" s="311">
        <v>4607111038180</v>
      </c>
      <c r="E251" s="312"/>
      <c r="F251" s="293">
        <v>0.4</v>
      </c>
      <c r="G251" s="32">
        <v>16</v>
      </c>
      <c r="H251" s="293">
        <v>6.4</v>
      </c>
      <c r="I251" s="293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2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9"/>
      <c r="R251" s="299"/>
      <c r="S251" s="299"/>
      <c r="T251" s="300"/>
      <c r="U251" s="34"/>
      <c r="V251" s="34"/>
      <c r="W251" s="35" t="s">
        <v>70</v>
      </c>
      <c r="X251" s="294">
        <v>0</v>
      </c>
      <c r="Y251" s="295">
        <f>IFERROR(IF(X251="","",X251),"")</f>
        <v>0</v>
      </c>
      <c r="Z251" s="36">
        <f>IFERROR(IF(X251="","",X251*0.0155),"")</f>
        <v>0</v>
      </c>
      <c r="AA251" s="56"/>
      <c r="AB251" s="57"/>
      <c r="AC251" s="232" t="s">
        <v>351</v>
      </c>
      <c r="AG251" s="67"/>
      <c r="AJ251" s="71" t="s">
        <v>100</v>
      </c>
      <c r="AK251" s="71">
        <v>12</v>
      </c>
      <c r="BB251" s="23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1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3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6">
        <f>IFERROR(SUM(X250:X251),"0")</f>
        <v>48</v>
      </c>
      <c r="Y252" s="296">
        <f>IFERROR(SUM(Y250:Y251),"0")</f>
        <v>48</v>
      </c>
      <c r="Z252" s="296">
        <f>IFERROR(IF(Z250="",0,Z250),"0")+IFERROR(IF(Z251="",0,Z251),"0")</f>
        <v>0.74399999999999999</v>
      </c>
      <c r="AA252" s="297"/>
      <c r="AB252" s="297"/>
      <c r="AC252" s="297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3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6">
        <f>IFERROR(SUMPRODUCT(X250:X251*H250:H251),"0")</f>
        <v>240</v>
      </c>
      <c r="Y253" s="296">
        <f>IFERROR(SUMPRODUCT(Y250:Y251*H250:H251),"0")</f>
        <v>240</v>
      </c>
      <c r="Z253" s="37"/>
      <c r="AA253" s="297"/>
      <c r="AB253" s="297"/>
      <c r="AC253" s="297"/>
    </row>
    <row r="254" spans="1:68" ht="27.75" hidden="1" customHeight="1" x14ac:dyDescent="0.2">
      <c r="A254" s="324" t="s">
        <v>352</v>
      </c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325"/>
      <c r="Z254" s="325"/>
      <c r="AA254" s="48"/>
      <c r="AB254" s="48"/>
      <c r="AC254" s="48"/>
    </row>
    <row r="255" spans="1:68" ht="16.5" hidden="1" customHeight="1" x14ac:dyDescent="0.25">
      <c r="A255" s="313" t="s">
        <v>353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9"/>
      <c r="AB255" s="289"/>
      <c r="AC255" s="289"/>
    </row>
    <row r="256" spans="1:68" ht="14.25" hidden="1" customHeight="1" x14ac:dyDescent="0.25">
      <c r="A256" s="305" t="s">
        <v>354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90"/>
      <c r="AB256" s="290"/>
      <c r="AC256" s="290"/>
    </row>
    <row r="257" spans="1:68" ht="27" hidden="1" customHeight="1" x14ac:dyDescent="0.25">
      <c r="A257" s="54" t="s">
        <v>355</v>
      </c>
      <c r="B257" s="54" t="s">
        <v>356</v>
      </c>
      <c r="C257" s="31">
        <v>4301133004</v>
      </c>
      <c r="D257" s="311">
        <v>4607111039774</v>
      </c>
      <c r="E257" s="312"/>
      <c r="F257" s="293">
        <v>0.25</v>
      </c>
      <c r="G257" s="32">
        <v>12</v>
      </c>
      <c r="H257" s="293">
        <v>3</v>
      </c>
      <c r="I257" s="293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9"/>
      <c r="R257" s="299"/>
      <c r="S257" s="299"/>
      <c r="T257" s="300"/>
      <c r="U257" s="34"/>
      <c r="V257" s="34"/>
      <c r="W257" s="35" t="s">
        <v>70</v>
      </c>
      <c r="X257" s="294">
        <v>0</v>
      </c>
      <c r="Y257" s="295">
        <f>IFERROR(IF(X257="","",X257),"")</f>
        <v>0</v>
      </c>
      <c r="Z257" s="36">
        <f>IFERROR(IF(X257="","",X257*0.01788),"")</f>
        <v>0</v>
      </c>
      <c r="AA257" s="56"/>
      <c r="AB257" s="57"/>
      <c r="AC257" s="234" t="s">
        <v>357</v>
      </c>
      <c r="AG257" s="67"/>
      <c r="AJ257" s="71" t="s">
        <v>72</v>
      </c>
      <c r="AK257" s="71">
        <v>1</v>
      </c>
      <c r="BB257" s="23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1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3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6">
        <f>IFERROR(SUM(X257:X257),"0")</f>
        <v>0</v>
      </c>
      <c r="Y258" s="296">
        <f>IFERROR(SUM(Y257:Y257),"0")</f>
        <v>0</v>
      </c>
      <c r="Z258" s="296">
        <f>IFERROR(IF(Z257="",0,Z257),"0")</f>
        <v>0</v>
      </c>
      <c r="AA258" s="297"/>
      <c r="AB258" s="297"/>
      <c r="AC258" s="297"/>
    </row>
    <row r="259" spans="1:68" hidden="1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3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6">
        <f>IFERROR(SUMPRODUCT(X257:X257*H257:H257),"0")</f>
        <v>0</v>
      </c>
      <c r="Y259" s="296">
        <f>IFERROR(SUMPRODUCT(Y257:Y257*H257:H257),"0")</f>
        <v>0</v>
      </c>
      <c r="Z259" s="37"/>
      <c r="AA259" s="297"/>
      <c r="AB259" s="297"/>
      <c r="AC259" s="297"/>
    </row>
    <row r="260" spans="1:68" ht="14.25" hidden="1" customHeight="1" x14ac:dyDescent="0.25">
      <c r="A260" s="305" t="s">
        <v>131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90"/>
      <c r="AB260" s="290"/>
      <c r="AC260" s="290"/>
    </row>
    <row r="261" spans="1:68" ht="37.5" hidden="1" customHeight="1" x14ac:dyDescent="0.25">
      <c r="A261" s="54" t="s">
        <v>358</v>
      </c>
      <c r="B261" s="54" t="s">
        <v>359</v>
      </c>
      <c r="C261" s="31">
        <v>4301135400</v>
      </c>
      <c r="D261" s="311">
        <v>4607111039361</v>
      </c>
      <c r="E261" s="312"/>
      <c r="F261" s="293">
        <v>0.25</v>
      </c>
      <c r="G261" s="32">
        <v>12</v>
      </c>
      <c r="H261" s="293">
        <v>3</v>
      </c>
      <c r="I261" s="293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9"/>
      <c r="R261" s="299"/>
      <c r="S261" s="299"/>
      <c r="T261" s="300"/>
      <c r="U261" s="34"/>
      <c r="V261" s="34"/>
      <c r="W261" s="35" t="s">
        <v>70</v>
      </c>
      <c r="X261" s="294">
        <v>0</v>
      </c>
      <c r="Y261" s="295">
        <f>IFERROR(IF(X261="","",X261),"")</f>
        <v>0</v>
      </c>
      <c r="Z261" s="36">
        <f>IFERROR(IF(X261="","",X261*0.01788),"")</f>
        <v>0</v>
      </c>
      <c r="AA261" s="56"/>
      <c r="AB261" s="57"/>
      <c r="AC261" s="236" t="s">
        <v>357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1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3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6">
        <f>IFERROR(SUM(X261:X261),"0")</f>
        <v>0</v>
      </c>
      <c r="Y262" s="296">
        <f>IFERROR(SUM(Y261:Y261),"0")</f>
        <v>0</v>
      </c>
      <c r="Z262" s="296">
        <f>IFERROR(IF(Z261="",0,Z261),"0")</f>
        <v>0</v>
      </c>
      <c r="AA262" s="297"/>
      <c r="AB262" s="297"/>
      <c r="AC262" s="297"/>
    </row>
    <row r="263" spans="1:68" hidden="1" x14ac:dyDescent="0.2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3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6">
        <f>IFERROR(SUMPRODUCT(X261:X261*H261:H261),"0")</f>
        <v>0</v>
      </c>
      <c r="Y263" s="296">
        <f>IFERROR(SUMPRODUCT(Y261:Y261*H261:H261),"0")</f>
        <v>0</v>
      </c>
      <c r="Z263" s="37"/>
      <c r="AA263" s="297"/>
      <c r="AB263" s="297"/>
      <c r="AC263" s="297"/>
    </row>
    <row r="264" spans="1:68" ht="27.75" hidden="1" customHeight="1" x14ac:dyDescent="0.2">
      <c r="A264" s="324" t="s">
        <v>238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  <c r="Z264" s="325"/>
      <c r="AA264" s="48"/>
      <c r="AB264" s="48"/>
      <c r="AC264" s="48"/>
    </row>
    <row r="265" spans="1:68" ht="16.5" hidden="1" customHeight="1" x14ac:dyDescent="0.25">
      <c r="A265" s="313" t="s">
        <v>238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9"/>
      <c r="AB265" s="289"/>
      <c r="AC265" s="289"/>
    </row>
    <row r="266" spans="1:68" ht="14.25" hidden="1" customHeight="1" x14ac:dyDescent="0.25">
      <c r="A266" s="305" t="s">
        <v>64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90"/>
      <c r="AB266" s="290"/>
      <c r="AC266" s="290"/>
    </row>
    <row r="267" spans="1:68" ht="27" hidden="1" customHeight="1" x14ac:dyDescent="0.25">
      <c r="A267" s="54" t="s">
        <v>360</v>
      </c>
      <c r="B267" s="54" t="s">
        <v>361</v>
      </c>
      <c r="C267" s="31">
        <v>4301071014</v>
      </c>
      <c r="D267" s="311">
        <v>4640242181264</v>
      </c>
      <c r="E267" s="312"/>
      <c r="F267" s="293">
        <v>0.7</v>
      </c>
      <c r="G267" s="32">
        <v>10</v>
      </c>
      <c r="H267" s="293">
        <v>7</v>
      </c>
      <c r="I267" s="293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05" t="s">
        <v>362</v>
      </c>
      <c r="Q267" s="299"/>
      <c r="R267" s="299"/>
      <c r="S267" s="299"/>
      <c r="T267" s="300"/>
      <c r="U267" s="34"/>
      <c r="V267" s="34"/>
      <c r="W267" s="35" t="s">
        <v>70</v>
      </c>
      <c r="X267" s="294">
        <v>0</v>
      </c>
      <c r="Y267" s="295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363</v>
      </c>
      <c r="AG267" s="67"/>
      <c r="AJ267" s="71" t="s">
        <v>100</v>
      </c>
      <c r="AK267" s="71">
        <v>12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4301071021</v>
      </c>
      <c r="D268" s="311">
        <v>4640242181325</v>
      </c>
      <c r="E268" s="312"/>
      <c r="F268" s="293">
        <v>0.7</v>
      </c>
      <c r="G268" s="32">
        <v>10</v>
      </c>
      <c r="H268" s="293">
        <v>7</v>
      </c>
      <c r="I268" s="293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0" t="s">
        <v>366</v>
      </c>
      <c r="Q268" s="299"/>
      <c r="R268" s="299"/>
      <c r="S268" s="299"/>
      <c r="T268" s="300"/>
      <c r="U268" s="34"/>
      <c r="V268" s="34"/>
      <c r="W268" s="35" t="s">
        <v>70</v>
      </c>
      <c r="X268" s="294">
        <v>0</v>
      </c>
      <c r="Y268" s="295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363</v>
      </c>
      <c r="AG268" s="67"/>
      <c r="AJ268" s="71" t="s">
        <v>100</v>
      </c>
      <c r="AK268" s="71">
        <v>12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367</v>
      </c>
      <c r="B269" s="54" t="s">
        <v>368</v>
      </c>
      <c r="C269" s="31">
        <v>4301070993</v>
      </c>
      <c r="D269" s="311">
        <v>4640242180670</v>
      </c>
      <c r="E269" s="312"/>
      <c r="F269" s="293">
        <v>1</v>
      </c>
      <c r="G269" s="32">
        <v>6</v>
      </c>
      <c r="H269" s="293">
        <v>6</v>
      </c>
      <c r="I269" s="293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49" t="s">
        <v>369</v>
      </c>
      <c r="Q269" s="299"/>
      <c r="R269" s="299"/>
      <c r="S269" s="299"/>
      <c r="T269" s="300"/>
      <c r="U269" s="34"/>
      <c r="V269" s="34"/>
      <c r="W269" s="35" t="s">
        <v>70</v>
      </c>
      <c r="X269" s="294">
        <v>0</v>
      </c>
      <c r="Y269" s="295">
        <f>IFERROR(IF(X269="","",X269),"")</f>
        <v>0</v>
      </c>
      <c r="Z269" s="36">
        <f>IFERROR(IF(X269="","",X269*0.0155),"")</f>
        <v>0</v>
      </c>
      <c r="AA269" s="56"/>
      <c r="AB269" s="57"/>
      <c r="AC269" s="242" t="s">
        <v>370</v>
      </c>
      <c r="AG269" s="67"/>
      <c r="AJ269" s="71" t="s">
        <v>100</v>
      </c>
      <c r="AK269" s="71">
        <v>12</v>
      </c>
      <c r="BB269" s="243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1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3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6">
        <f>IFERROR(SUM(X267:X269),"0")</f>
        <v>0</v>
      </c>
      <c r="Y270" s="296">
        <f>IFERROR(SUM(Y267:Y269),"0")</f>
        <v>0</v>
      </c>
      <c r="Z270" s="296">
        <f>IFERROR(IF(Z267="",0,Z267),"0")+IFERROR(IF(Z268="",0,Z268),"0")+IFERROR(IF(Z269="",0,Z269),"0")</f>
        <v>0</v>
      </c>
      <c r="AA270" s="297"/>
      <c r="AB270" s="297"/>
      <c r="AC270" s="297"/>
    </row>
    <row r="271" spans="1:68" hidden="1" x14ac:dyDescent="0.2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3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6">
        <f>IFERROR(SUMPRODUCT(X267:X269*H267:H269),"0")</f>
        <v>0</v>
      </c>
      <c r="Y271" s="296">
        <f>IFERROR(SUMPRODUCT(Y267:Y269*H267:H269),"0")</f>
        <v>0</v>
      </c>
      <c r="Z271" s="37"/>
      <c r="AA271" s="297"/>
      <c r="AB271" s="297"/>
      <c r="AC271" s="297"/>
    </row>
    <row r="272" spans="1:68" ht="14.25" hidden="1" customHeight="1" x14ac:dyDescent="0.25">
      <c r="A272" s="305" t="s">
        <v>77</v>
      </c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  <c r="AA272" s="290"/>
      <c r="AB272" s="290"/>
      <c r="AC272" s="290"/>
    </row>
    <row r="273" spans="1:68" ht="27" customHeight="1" x14ac:dyDescent="0.25">
      <c r="A273" s="54" t="s">
        <v>371</v>
      </c>
      <c r="B273" s="54" t="s">
        <v>372</v>
      </c>
      <c r="C273" s="31">
        <v>4301132080</v>
      </c>
      <c r="D273" s="311">
        <v>4640242180397</v>
      </c>
      <c r="E273" s="312"/>
      <c r="F273" s="293">
        <v>1</v>
      </c>
      <c r="G273" s="32">
        <v>6</v>
      </c>
      <c r="H273" s="293">
        <v>6</v>
      </c>
      <c r="I273" s="293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9"/>
      <c r="R273" s="299"/>
      <c r="S273" s="299"/>
      <c r="T273" s="300"/>
      <c r="U273" s="34"/>
      <c r="V273" s="34"/>
      <c r="W273" s="35" t="s">
        <v>70</v>
      </c>
      <c r="X273" s="294">
        <v>48</v>
      </c>
      <c r="Y273" s="295">
        <f>IFERROR(IF(X273="","",X273),"")</f>
        <v>48</v>
      </c>
      <c r="Z273" s="36">
        <f>IFERROR(IF(X273="","",X273*0.0155),"")</f>
        <v>0.74399999999999999</v>
      </c>
      <c r="AA273" s="56"/>
      <c r="AB273" s="57"/>
      <c r="AC273" s="244" t="s">
        <v>373</v>
      </c>
      <c r="AG273" s="67"/>
      <c r="AJ273" s="71" t="s">
        <v>104</v>
      </c>
      <c r="AK273" s="71">
        <v>84</v>
      </c>
      <c r="BB273" s="245" t="s">
        <v>82</v>
      </c>
      <c r="BM273" s="67">
        <f>IFERROR(X273*I273,"0")</f>
        <v>300.48</v>
      </c>
      <c r="BN273" s="67">
        <f>IFERROR(Y273*I273,"0")</f>
        <v>300.48</v>
      </c>
      <c r="BO273" s="67">
        <f>IFERROR(X273/J273,"0")</f>
        <v>0.5714285714285714</v>
      </c>
      <c r="BP273" s="67">
        <f>IFERROR(Y273/J273,"0")</f>
        <v>0.5714285714285714</v>
      </c>
    </row>
    <row r="274" spans="1:68" x14ac:dyDescent="0.2">
      <c r="A274" s="301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3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6">
        <f>IFERROR(SUM(X273:X273),"0")</f>
        <v>48</v>
      </c>
      <c r="Y274" s="296">
        <f>IFERROR(SUM(Y273:Y273),"0")</f>
        <v>48</v>
      </c>
      <c r="Z274" s="296">
        <f>IFERROR(IF(Z273="",0,Z273),"0")</f>
        <v>0.74399999999999999</v>
      </c>
      <c r="AA274" s="297"/>
      <c r="AB274" s="297"/>
      <c r="AC274" s="297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3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6">
        <f>IFERROR(SUMPRODUCT(X273:X273*H273:H273),"0")</f>
        <v>288</v>
      </c>
      <c r="Y275" s="296">
        <f>IFERROR(SUMPRODUCT(Y273:Y273*H273:H273),"0")</f>
        <v>288</v>
      </c>
      <c r="Z275" s="37"/>
      <c r="AA275" s="297"/>
      <c r="AB275" s="297"/>
      <c r="AC275" s="297"/>
    </row>
    <row r="276" spans="1:68" ht="14.25" hidden="1" customHeight="1" x14ac:dyDescent="0.25">
      <c r="A276" s="305" t="s">
        <v>125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90"/>
      <c r="AB276" s="290"/>
      <c r="AC276" s="290"/>
    </row>
    <row r="277" spans="1:68" ht="27" hidden="1" customHeight="1" x14ac:dyDescent="0.25">
      <c r="A277" s="54" t="s">
        <v>374</v>
      </c>
      <c r="B277" s="54" t="s">
        <v>375</v>
      </c>
      <c r="C277" s="31">
        <v>4301136051</v>
      </c>
      <c r="D277" s="311">
        <v>4640242180304</v>
      </c>
      <c r="E277" s="312"/>
      <c r="F277" s="293">
        <v>2.7</v>
      </c>
      <c r="G277" s="32">
        <v>1</v>
      </c>
      <c r="H277" s="293">
        <v>2.7</v>
      </c>
      <c r="I277" s="293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385" t="s">
        <v>376</v>
      </c>
      <c r="Q277" s="299"/>
      <c r="R277" s="299"/>
      <c r="S277" s="299"/>
      <c r="T277" s="300"/>
      <c r="U277" s="34"/>
      <c r="V277" s="34"/>
      <c r="W277" s="35" t="s">
        <v>70</v>
      </c>
      <c r="X277" s="294">
        <v>0</v>
      </c>
      <c r="Y277" s="295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377</v>
      </c>
      <c r="AG277" s="67"/>
      <c r="AJ277" s="71" t="s">
        <v>100</v>
      </c>
      <c r="AK277" s="71">
        <v>14</v>
      </c>
      <c r="BB277" s="24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378</v>
      </c>
      <c r="B278" s="54" t="s">
        <v>379</v>
      </c>
      <c r="C278" s="31">
        <v>4301136052</v>
      </c>
      <c r="D278" s="311">
        <v>4640242180410</v>
      </c>
      <c r="E278" s="312"/>
      <c r="F278" s="293">
        <v>2.2400000000000002</v>
      </c>
      <c r="G278" s="32">
        <v>1</v>
      </c>
      <c r="H278" s="293">
        <v>2.2400000000000002</v>
      </c>
      <c r="I278" s="293">
        <v>2.4319999999999999</v>
      </c>
      <c r="J278" s="32">
        <v>126</v>
      </c>
      <c r="K278" s="32" t="s">
        <v>80</v>
      </c>
      <c r="L278" s="32" t="s">
        <v>98</v>
      </c>
      <c r="M278" s="33" t="s">
        <v>69</v>
      </c>
      <c r="N278" s="33"/>
      <c r="O278" s="32">
        <v>180</v>
      </c>
      <c r="P278" s="4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9"/>
      <c r="R278" s="299"/>
      <c r="S278" s="299"/>
      <c r="T278" s="300"/>
      <c r="U278" s="34"/>
      <c r="V278" s="34"/>
      <c r="W278" s="35" t="s">
        <v>70</v>
      </c>
      <c r="X278" s="294">
        <v>70</v>
      </c>
      <c r="Y278" s="295">
        <f>IFERROR(IF(X278="","",X278),"")</f>
        <v>70</v>
      </c>
      <c r="Z278" s="36">
        <f>IFERROR(IF(X278="","",X278*0.00936),"")</f>
        <v>0.6552</v>
      </c>
      <c r="AA278" s="56"/>
      <c r="AB278" s="57"/>
      <c r="AC278" s="248" t="s">
        <v>377</v>
      </c>
      <c r="AG278" s="67"/>
      <c r="AJ278" s="71" t="s">
        <v>100</v>
      </c>
      <c r="AK278" s="71">
        <v>14</v>
      </c>
      <c r="BB278" s="249" t="s">
        <v>82</v>
      </c>
      <c r="BM278" s="67">
        <f>IFERROR(X278*I278,"0")</f>
        <v>170.24</v>
      </c>
      <c r="BN278" s="67">
        <f>IFERROR(Y278*I278,"0")</f>
        <v>170.24</v>
      </c>
      <c r="BO278" s="67">
        <f>IFERROR(X278/J278,"0")</f>
        <v>0.55555555555555558</v>
      </c>
      <c r="BP278" s="67">
        <f>IFERROR(Y278/J278,"0")</f>
        <v>0.55555555555555558</v>
      </c>
    </row>
    <row r="279" spans="1:68" x14ac:dyDescent="0.2">
      <c r="A279" s="301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3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6">
        <f>IFERROR(SUM(X277:X278),"0")</f>
        <v>70</v>
      </c>
      <c r="Y279" s="296">
        <f>IFERROR(SUM(Y277:Y278),"0")</f>
        <v>70</v>
      </c>
      <c r="Z279" s="296">
        <f>IFERROR(IF(Z277="",0,Z277),"0")+IFERROR(IF(Z278="",0,Z278),"0")</f>
        <v>0.6552</v>
      </c>
      <c r="AA279" s="297"/>
      <c r="AB279" s="297"/>
      <c r="AC279" s="297"/>
    </row>
    <row r="280" spans="1:68" x14ac:dyDescent="0.2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3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6">
        <f>IFERROR(SUMPRODUCT(X277:X278*H277:H278),"0")</f>
        <v>156.80000000000001</v>
      </c>
      <c r="Y280" s="296">
        <f>IFERROR(SUMPRODUCT(Y277:Y278*H277:H278),"0")</f>
        <v>156.80000000000001</v>
      </c>
      <c r="Z280" s="37"/>
      <c r="AA280" s="297"/>
      <c r="AB280" s="297"/>
      <c r="AC280" s="297"/>
    </row>
    <row r="281" spans="1:68" ht="14.25" hidden="1" customHeight="1" x14ac:dyDescent="0.25">
      <c r="A281" s="305" t="s">
        <v>131</v>
      </c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  <c r="X281" s="302"/>
      <c r="Y281" s="302"/>
      <c r="Z281" s="302"/>
      <c r="AA281" s="290"/>
      <c r="AB281" s="290"/>
      <c r="AC281" s="290"/>
    </row>
    <row r="282" spans="1:68" ht="37.5" hidden="1" customHeight="1" x14ac:dyDescent="0.25">
      <c r="A282" s="54" t="s">
        <v>380</v>
      </c>
      <c r="B282" s="54" t="s">
        <v>381</v>
      </c>
      <c r="C282" s="31">
        <v>4301135504</v>
      </c>
      <c r="D282" s="311">
        <v>4640242181554</v>
      </c>
      <c r="E282" s="312"/>
      <c r="F282" s="293">
        <v>3</v>
      </c>
      <c r="G282" s="32">
        <v>1</v>
      </c>
      <c r="H282" s="293">
        <v>3</v>
      </c>
      <c r="I282" s="293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1" t="s">
        <v>382</v>
      </c>
      <c r="Q282" s="299"/>
      <c r="R282" s="299"/>
      <c r="S282" s="299"/>
      <c r="T282" s="300"/>
      <c r="U282" s="34"/>
      <c r="V282" s="34"/>
      <c r="W282" s="35" t="s">
        <v>70</v>
      </c>
      <c r="X282" s="294">
        <v>0</v>
      </c>
      <c r="Y282" s="295">
        <f t="shared" ref="Y282:Y298" si="12">IFERROR(IF(X282="","",X282),"")</f>
        <v>0</v>
      </c>
      <c r="Z282" s="36">
        <f>IFERROR(IF(X282="","",X282*0.00936),"")</f>
        <v>0</v>
      </c>
      <c r="AA282" s="56"/>
      <c r="AB282" s="57"/>
      <c r="AC282" s="250" t="s">
        <v>383</v>
      </c>
      <c r="AG282" s="67"/>
      <c r="AJ282" s="71" t="s">
        <v>72</v>
      </c>
      <c r="AK282" s="71">
        <v>1</v>
      </c>
      <c r="BB282" s="251" t="s">
        <v>82</v>
      </c>
      <c r="BM282" s="67">
        <f t="shared" ref="BM282:BM298" si="13">IFERROR(X282*I282,"0")</f>
        <v>0</v>
      </c>
      <c r="BN282" s="67">
        <f t="shared" ref="BN282:BN298" si="14">IFERROR(Y282*I282,"0")</f>
        <v>0</v>
      </c>
      <c r="BO282" s="67">
        <f t="shared" ref="BO282:BO298" si="15">IFERROR(X282/J282,"0")</f>
        <v>0</v>
      </c>
      <c r="BP282" s="67">
        <f t="shared" ref="BP282:BP298" si="16">IFERROR(Y282/J282,"0")</f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4301135518</v>
      </c>
      <c r="D283" s="311">
        <v>4640242181561</v>
      </c>
      <c r="E283" s="312"/>
      <c r="F283" s="293">
        <v>3.7</v>
      </c>
      <c r="G283" s="32">
        <v>1</v>
      </c>
      <c r="H283" s="293">
        <v>3.7</v>
      </c>
      <c r="I283" s="293">
        <v>3.8919999999999999</v>
      </c>
      <c r="J283" s="32">
        <v>126</v>
      </c>
      <c r="K283" s="32" t="s">
        <v>80</v>
      </c>
      <c r="L283" s="32" t="s">
        <v>98</v>
      </c>
      <c r="M283" s="33" t="s">
        <v>69</v>
      </c>
      <c r="N283" s="33"/>
      <c r="O283" s="32">
        <v>180</v>
      </c>
      <c r="P283" s="382" t="s">
        <v>386</v>
      </c>
      <c r="Q283" s="299"/>
      <c r="R283" s="299"/>
      <c r="S283" s="299"/>
      <c r="T283" s="300"/>
      <c r="U283" s="34"/>
      <c r="V283" s="34"/>
      <c r="W283" s="35" t="s">
        <v>70</v>
      </c>
      <c r="X283" s="294">
        <v>28</v>
      </c>
      <c r="Y283" s="295">
        <f t="shared" si="12"/>
        <v>28</v>
      </c>
      <c r="Z283" s="36">
        <f>IFERROR(IF(X283="","",X283*0.00936),"")</f>
        <v>0.26207999999999998</v>
      </c>
      <c r="AA283" s="56"/>
      <c r="AB283" s="57"/>
      <c r="AC283" s="252" t="s">
        <v>387</v>
      </c>
      <c r="AG283" s="67"/>
      <c r="AJ283" s="71" t="s">
        <v>100</v>
      </c>
      <c r="AK283" s="71">
        <v>14</v>
      </c>
      <c r="BB283" s="253" t="s">
        <v>82</v>
      </c>
      <c r="BM283" s="67">
        <f t="shared" si="13"/>
        <v>108.976</v>
      </c>
      <c r="BN283" s="67">
        <f t="shared" si="14"/>
        <v>108.976</v>
      </c>
      <c r="BO283" s="67">
        <f t="shared" si="15"/>
        <v>0.22222222222222221</v>
      </c>
      <c r="BP283" s="67">
        <f t="shared" si="16"/>
        <v>0.22222222222222221</v>
      </c>
    </row>
    <row r="284" spans="1:68" ht="27" customHeight="1" x14ac:dyDescent="0.25">
      <c r="A284" s="54" t="s">
        <v>388</v>
      </c>
      <c r="B284" s="54" t="s">
        <v>389</v>
      </c>
      <c r="C284" s="31">
        <v>4301135374</v>
      </c>
      <c r="D284" s="311">
        <v>4640242181424</v>
      </c>
      <c r="E284" s="312"/>
      <c r="F284" s="293">
        <v>5.5</v>
      </c>
      <c r="G284" s="32">
        <v>1</v>
      </c>
      <c r="H284" s="293">
        <v>5.5</v>
      </c>
      <c r="I284" s="293">
        <v>5.7350000000000003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3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9"/>
      <c r="R284" s="299"/>
      <c r="S284" s="299"/>
      <c r="T284" s="300"/>
      <c r="U284" s="34"/>
      <c r="V284" s="34"/>
      <c r="W284" s="35" t="s">
        <v>70</v>
      </c>
      <c r="X284" s="294">
        <v>12</v>
      </c>
      <c r="Y284" s="295">
        <f t="shared" si="12"/>
        <v>12</v>
      </c>
      <c r="Z284" s="36">
        <f>IFERROR(IF(X284="","",X284*0.0155),"")</f>
        <v>0.186</v>
      </c>
      <c r="AA284" s="56"/>
      <c r="AB284" s="57"/>
      <c r="AC284" s="254" t="s">
        <v>383</v>
      </c>
      <c r="AG284" s="67"/>
      <c r="AJ284" s="71" t="s">
        <v>100</v>
      </c>
      <c r="AK284" s="71">
        <v>12</v>
      </c>
      <c r="BB284" s="255" t="s">
        <v>82</v>
      </c>
      <c r="BM284" s="67">
        <f t="shared" si="13"/>
        <v>68.820000000000007</v>
      </c>
      <c r="BN284" s="67">
        <f t="shared" si="14"/>
        <v>68.820000000000007</v>
      </c>
      <c r="BO284" s="67">
        <f t="shared" si="15"/>
        <v>0.14285714285714285</v>
      </c>
      <c r="BP284" s="67">
        <f t="shared" si="16"/>
        <v>0.14285714285714285</v>
      </c>
    </row>
    <row r="285" spans="1:68" ht="37.5" hidden="1" customHeight="1" x14ac:dyDescent="0.25">
      <c r="A285" s="54" t="s">
        <v>390</v>
      </c>
      <c r="B285" s="54" t="s">
        <v>391</v>
      </c>
      <c r="C285" s="31">
        <v>4301135552</v>
      </c>
      <c r="D285" s="311">
        <v>4640242181431</v>
      </c>
      <c r="E285" s="312"/>
      <c r="F285" s="293">
        <v>3.5</v>
      </c>
      <c r="G285" s="32">
        <v>1</v>
      </c>
      <c r="H285" s="293">
        <v>3.5</v>
      </c>
      <c r="I285" s="293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5" t="s">
        <v>392</v>
      </c>
      <c r="Q285" s="299"/>
      <c r="R285" s="299"/>
      <c r="S285" s="299"/>
      <c r="T285" s="300"/>
      <c r="U285" s="34"/>
      <c r="V285" s="34"/>
      <c r="W285" s="35" t="s">
        <v>70</v>
      </c>
      <c r="X285" s="294">
        <v>0</v>
      </c>
      <c r="Y285" s="295">
        <f t="shared" si="12"/>
        <v>0</v>
      </c>
      <c r="Z285" s="36">
        <f t="shared" ref="Z285:Z292" si="17">IFERROR(IF(X285="","",X285*0.00936),"")</f>
        <v>0</v>
      </c>
      <c r="AA285" s="56"/>
      <c r="AB285" s="57"/>
      <c r="AC285" s="256" t="s">
        <v>393</v>
      </c>
      <c r="AG285" s="67"/>
      <c r="AJ285" s="71" t="s">
        <v>72</v>
      </c>
      <c r="AK285" s="71">
        <v>1</v>
      </c>
      <c r="BB285" s="257" t="s">
        <v>82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4301135405</v>
      </c>
      <c r="D286" s="311">
        <v>4640242181523</v>
      </c>
      <c r="E286" s="312"/>
      <c r="F286" s="293">
        <v>3</v>
      </c>
      <c r="G286" s="32">
        <v>1</v>
      </c>
      <c r="H286" s="293">
        <v>3</v>
      </c>
      <c r="I286" s="293">
        <v>3.1920000000000002</v>
      </c>
      <c r="J286" s="32">
        <v>126</v>
      </c>
      <c r="K286" s="32" t="s">
        <v>80</v>
      </c>
      <c r="L286" s="32" t="s">
        <v>98</v>
      </c>
      <c r="M286" s="33" t="s">
        <v>69</v>
      </c>
      <c r="N286" s="33"/>
      <c r="O286" s="32">
        <v>180</v>
      </c>
      <c r="P286" s="3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9"/>
      <c r="R286" s="299"/>
      <c r="S286" s="299"/>
      <c r="T286" s="300"/>
      <c r="U286" s="34"/>
      <c r="V286" s="34"/>
      <c r="W286" s="35" t="s">
        <v>70</v>
      </c>
      <c r="X286" s="294">
        <v>84</v>
      </c>
      <c r="Y286" s="295">
        <f t="shared" si="12"/>
        <v>84</v>
      </c>
      <c r="Z286" s="36">
        <f t="shared" si="17"/>
        <v>0.78624000000000005</v>
      </c>
      <c r="AA286" s="56"/>
      <c r="AB286" s="57"/>
      <c r="AC286" s="258" t="s">
        <v>387</v>
      </c>
      <c r="AG286" s="67"/>
      <c r="AJ286" s="71" t="s">
        <v>100</v>
      </c>
      <c r="AK286" s="71">
        <v>14</v>
      </c>
      <c r="BB286" s="259" t="s">
        <v>82</v>
      </c>
      <c r="BM286" s="67">
        <f t="shared" si="13"/>
        <v>268.12800000000004</v>
      </c>
      <c r="BN286" s="67">
        <f t="shared" si="14"/>
        <v>268.12800000000004</v>
      </c>
      <c r="BO286" s="67">
        <f t="shared" si="15"/>
        <v>0.66666666666666663</v>
      </c>
      <c r="BP286" s="67">
        <f t="shared" si="16"/>
        <v>0.66666666666666663</v>
      </c>
    </row>
    <row r="287" spans="1:68" ht="37.5" hidden="1" customHeight="1" x14ac:dyDescent="0.25">
      <c r="A287" s="54" t="s">
        <v>396</v>
      </c>
      <c r="B287" s="54" t="s">
        <v>397</v>
      </c>
      <c r="C287" s="31">
        <v>4301135404</v>
      </c>
      <c r="D287" s="311">
        <v>4640242181516</v>
      </c>
      <c r="E287" s="312"/>
      <c r="F287" s="293">
        <v>3.7</v>
      </c>
      <c r="G287" s="32">
        <v>1</v>
      </c>
      <c r="H287" s="293">
        <v>3.7</v>
      </c>
      <c r="I287" s="293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64" t="s">
        <v>398</v>
      </c>
      <c r="Q287" s="299"/>
      <c r="R287" s="299"/>
      <c r="S287" s="299"/>
      <c r="T287" s="300"/>
      <c r="U287" s="34"/>
      <c r="V287" s="34"/>
      <c r="W287" s="35" t="s">
        <v>70</v>
      </c>
      <c r="X287" s="294">
        <v>0</v>
      </c>
      <c r="Y287" s="295">
        <f t="shared" si="12"/>
        <v>0</v>
      </c>
      <c r="Z287" s="36">
        <f t="shared" si="17"/>
        <v>0</v>
      </c>
      <c r="AA287" s="56"/>
      <c r="AB287" s="57"/>
      <c r="AC287" s="260" t="s">
        <v>393</v>
      </c>
      <c r="AG287" s="67"/>
      <c r="AJ287" s="71" t="s">
        <v>72</v>
      </c>
      <c r="AK287" s="71">
        <v>1</v>
      </c>
      <c r="BB287" s="261" t="s">
        <v>82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399</v>
      </c>
      <c r="B288" s="54" t="s">
        <v>400</v>
      </c>
      <c r="C288" s="31">
        <v>4301135375</v>
      </c>
      <c r="D288" s="311">
        <v>4640242181486</v>
      </c>
      <c r="E288" s="312"/>
      <c r="F288" s="293">
        <v>3.7</v>
      </c>
      <c r="G288" s="32">
        <v>1</v>
      </c>
      <c r="H288" s="293">
        <v>3.7</v>
      </c>
      <c r="I288" s="293">
        <v>3.8919999999999999</v>
      </c>
      <c r="J288" s="32">
        <v>126</v>
      </c>
      <c r="K288" s="32" t="s">
        <v>80</v>
      </c>
      <c r="L288" s="32" t="s">
        <v>98</v>
      </c>
      <c r="M288" s="33" t="s">
        <v>69</v>
      </c>
      <c r="N288" s="33"/>
      <c r="O288" s="32">
        <v>180</v>
      </c>
      <c r="P288" s="4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299"/>
      <c r="R288" s="299"/>
      <c r="S288" s="299"/>
      <c r="T288" s="300"/>
      <c r="U288" s="34"/>
      <c r="V288" s="34"/>
      <c r="W288" s="35" t="s">
        <v>70</v>
      </c>
      <c r="X288" s="294">
        <v>14</v>
      </c>
      <c r="Y288" s="295">
        <f t="shared" si="12"/>
        <v>14</v>
      </c>
      <c r="Z288" s="36">
        <f t="shared" si="17"/>
        <v>0.13103999999999999</v>
      </c>
      <c r="AA288" s="56"/>
      <c r="AB288" s="57"/>
      <c r="AC288" s="262" t="s">
        <v>383</v>
      </c>
      <c r="AG288" s="67"/>
      <c r="AJ288" s="71" t="s">
        <v>100</v>
      </c>
      <c r="AK288" s="71">
        <v>14</v>
      </c>
      <c r="BB288" s="263" t="s">
        <v>82</v>
      </c>
      <c r="BM288" s="67">
        <f t="shared" si="13"/>
        <v>54.488</v>
      </c>
      <c r="BN288" s="67">
        <f t="shared" si="14"/>
        <v>54.488</v>
      </c>
      <c r="BO288" s="67">
        <f t="shared" si="15"/>
        <v>0.1111111111111111</v>
      </c>
      <c r="BP288" s="67">
        <f t="shared" si="16"/>
        <v>0.1111111111111111</v>
      </c>
    </row>
    <row r="289" spans="1:68" ht="37.5" hidden="1" customHeight="1" x14ac:dyDescent="0.25">
      <c r="A289" s="54" t="s">
        <v>401</v>
      </c>
      <c r="B289" s="54" t="s">
        <v>402</v>
      </c>
      <c r="C289" s="31">
        <v>4301135402</v>
      </c>
      <c r="D289" s="311">
        <v>4640242181493</v>
      </c>
      <c r="E289" s="312"/>
      <c r="F289" s="293">
        <v>3.7</v>
      </c>
      <c r="G289" s="32">
        <v>1</v>
      </c>
      <c r="H289" s="293">
        <v>3.7</v>
      </c>
      <c r="I289" s="293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79" t="s">
        <v>403</v>
      </c>
      <c r="Q289" s="299"/>
      <c r="R289" s="299"/>
      <c r="S289" s="299"/>
      <c r="T289" s="300"/>
      <c r="U289" s="34"/>
      <c r="V289" s="34"/>
      <c r="W289" s="35" t="s">
        <v>70</v>
      </c>
      <c r="X289" s="294">
        <v>0</v>
      </c>
      <c r="Y289" s="295">
        <f t="shared" si="12"/>
        <v>0</v>
      </c>
      <c r="Z289" s="36">
        <f t="shared" si="17"/>
        <v>0</v>
      </c>
      <c r="AA289" s="56"/>
      <c r="AB289" s="57"/>
      <c r="AC289" s="264" t="s">
        <v>383</v>
      </c>
      <c r="AG289" s="67"/>
      <c r="AJ289" s="71" t="s">
        <v>72</v>
      </c>
      <c r="AK289" s="71">
        <v>1</v>
      </c>
      <c r="BB289" s="265" t="s">
        <v>82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37.5" hidden="1" customHeight="1" x14ac:dyDescent="0.25">
      <c r="A290" s="54" t="s">
        <v>404</v>
      </c>
      <c r="B290" s="54" t="s">
        <v>405</v>
      </c>
      <c r="C290" s="31">
        <v>4301135403</v>
      </c>
      <c r="D290" s="311">
        <v>4640242181509</v>
      </c>
      <c r="E290" s="312"/>
      <c r="F290" s="293">
        <v>3.7</v>
      </c>
      <c r="G290" s="32">
        <v>1</v>
      </c>
      <c r="H290" s="293">
        <v>3.7</v>
      </c>
      <c r="I290" s="293">
        <v>3.8919999999999999</v>
      </c>
      <c r="J290" s="32">
        <v>126</v>
      </c>
      <c r="K290" s="32" t="s">
        <v>80</v>
      </c>
      <c r="L290" s="32" t="s">
        <v>98</v>
      </c>
      <c r="M290" s="33" t="s">
        <v>69</v>
      </c>
      <c r="N290" s="33"/>
      <c r="O290" s="32">
        <v>180</v>
      </c>
      <c r="P290" s="3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299"/>
      <c r="R290" s="299"/>
      <c r="S290" s="299"/>
      <c r="T290" s="300"/>
      <c r="U290" s="34"/>
      <c r="V290" s="34"/>
      <c r="W290" s="35" t="s">
        <v>70</v>
      </c>
      <c r="X290" s="294">
        <v>0</v>
      </c>
      <c r="Y290" s="295">
        <f t="shared" si="12"/>
        <v>0</v>
      </c>
      <c r="Z290" s="36">
        <f t="shared" si="17"/>
        <v>0</v>
      </c>
      <c r="AA290" s="56"/>
      <c r="AB290" s="57"/>
      <c r="AC290" s="266" t="s">
        <v>383</v>
      </c>
      <c r="AG290" s="67"/>
      <c r="AJ290" s="71" t="s">
        <v>100</v>
      </c>
      <c r="AK290" s="71">
        <v>14</v>
      </c>
      <c r="BB290" s="267" t="s">
        <v>82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406</v>
      </c>
      <c r="B291" s="54" t="s">
        <v>407</v>
      </c>
      <c r="C291" s="31">
        <v>4301135304</v>
      </c>
      <c r="D291" s="311">
        <v>4640242181240</v>
      </c>
      <c r="E291" s="312"/>
      <c r="F291" s="293">
        <v>0.3</v>
      </c>
      <c r="G291" s="32">
        <v>9</v>
      </c>
      <c r="H291" s="293">
        <v>2.7</v>
      </c>
      <c r="I291" s="293">
        <v>2.88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77" t="s">
        <v>408</v>
      </c>
      <c r="Q291" s="299"/>
      <c r="R291" s="299"/>
      <c r="S291" s="299"/>
      <c r="T291" s="300"/>
      <c r="U291" s="34"/>
      <c r="V291" s="34"/>
      <c r="W291" s="35" t="s">
        <v>70</v>
      </c>
      <c r="X291" s="294">
        <v>0</v>
      </c>
      <c r="Y291" s="295">
        <f t="shared" si="12"/>
        <v>0</v>
      </c>
      <c r="Z291" s="36">
        <f t="shared" si="17"/>
        <v>0</v>
      </c>
      <c r="AA291" s="56"/>
      <c r="AB291" s="57"/>
      <c r="AC291" s="268" t="s">
        <v>383</v>
      </c>
      <c r="AG291" s="67"/>
      <c r="AJ291" s="71" t="s">
        <v>100</v>
      </c>
      <c r="AK291" s="71">
        <v>14</v>
      </c>
      <c r="BB291" s="269" t="s">
        <v>82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409</v>
      </c>
      <c r="B292" s="54" t="s">
        <v>410</v>
      </c>
      <c r="C292" s="31">
        <v>4301135610</v>
      </c>
      <c r="D292" s="311">
        <v>4640242181318</v>
      </c>
      <c r="E292" s="312"/>
      <c r="F292" s="293">
        <v>0.3</v>
      </c>
      <c r="G292" s="32">
        <v>9</v>
      </c>
      <c r="H292" s="293">
        <v>2.7</v>
      </c>
      <c r="I292" s="293">
        <v>2.988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482" t="s">
        <v>411</v>
      </c>
      <c r="Q292" s="299"/>
      <c r="R292" s="299"/>
      <c r="S292" s="299"/>
      <c r="T292" s="300"/>
      <c r="U292" s="34"/>
      <c r="V292" s="34"/>
      <c r="W292" s="35" t="s">
        <v>70</v>
      </c>
      <c r="X292" s="294">
        <v>0</v>
      </c>
      <c r="Y292" s="295">
        <f t="shared" si="12"/>
        <v>0</v>
      </c>
      <c r="Z292" s="36">
        <f t="shared" si="17"/>
        <v>0</v>
      </c>
      <c r="AA292" s="56"/>
      <c r="AB292" s="57"/>
      <c r="AC292" s="270" t="s">
        <v>387</v>
      </c>
      <c r="AG292" s="67"/>
      <c r="AJ292" s="71" t="s">
        <v>100</v>
      </c>
      <c r="AK292" s="71">
        <v>14</v>
      </c>
      <c r="BB292" s="271" t="s">
        <v>82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412</v>
      </c>
      <c r="B293" s="54" t="s">
        <v>413</v>
      </c>
      <c r="C293" s="31">
        <v>4301135306</v>
      </c>
      <c r="D293" s="311">
        <v>4640242181387</v>
      </c>
      <c r="E293" s="312"/>
      <c r="F293" s="293">
        <v>0.3</v>
      </c>
      <c r="G293" s="32">
        <v>9</v>
      </c>
      <c r="H293" s="293">
        <v>2.7</v>
      </c>
      <c r="I293" s="293">
        <v>2.8450000000000002</v>
      </c>
      <c r="J293" s="32">
        <v>234</v>
      </c>
      <c r="K293" s="32" t="s">
        <v>142</v>
      </c>
      <c r="L293" s="32" t="s">
        <v>98</v>
      </c>
      <c r="M293" s="33" t="s">
        <v>69</v>
      </c>
      <c r="N293" s="33"/>
      <c r="O293" s="32">
        <v>180</v>
      </c>
      <c r="P293" s="480" t="s">
        <v>414</v>
      </c>
      <c r="Q293" s="299"/>
      <c r="R293" s="299"/>
      <c r="S293" s="299"/>
      <c r="T293" s="300"/>
      <c r="U293" s="34"/>
      <c r="V293" s="34"/>
      <c r="W293" s="35" t="s">
        <v>70</v>
      </c>
      <c r="X293" s="294">
        <v>0</v>
      </c>
      <c r="Y293" s="295">
        <f t="shared" si="12"/>
        <v>0</v>
      </c>
      <c r="Z293" s="36">
        <f>IFERROR(IF(X293="","",X293*0.00502),"")</f>
        <v>0</v>
      </c>
      <c r="AA293" s="56"/>
      <c r="AB293" s="57"/>
      <c r="AC293" s="272" t="s">
        <v>383</v>
      </c>
      <c r="AG293" s="67"/>
      <c r="AJ293" s="71" t="s">
        <v>100</v>
      </c>
      <c r="AK293" s="71">
        <v>18</v>
      </c>
      <c r="BB293" s="273" t="s">
        <v>82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415</v>
      </c>
      <c r="B294" s="54" t="s">
        <v>416</v>
      </c>
      <c r="C294" s="31">
        <v>4301135305</v>
      </c>
      <c r="D294" s="311">
        <v>4640242181394</v>
      </c>
      <c r="E294" s="312"/>
      <c r="F294" s="293">
        <v>0.3</v>
      </c>
      <c r="G294" s="32">
        <v>9</v>
      </c>
      <c r="H294" s="293">
        <v>2.7</v>
      </c>
      <c r="I294" s="293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483" t="s">
        <v>417</v>
      </c>
      <c r="Q294" s="299"/>
      <c r="R294" s="299"/>
      <c r="S294" s="299"/>
      <c r="T294" s="300"/>
      <c r="U294" s="34"/>
      <c r="V294" s="34"/>
      <c r="W294" s="35" t="s">
        <v>70</v>
      </c>
      <c r="X294" s="294">
        <v>0</v>
      </c>
      <c r="Y294" s="295">
        <f t="shared" si="12"/>
        <v>0</v>
      </c>
      <c r="Z294" s="36">
        <f>IFERROR(IF(X294="","",X294*0.00502),"")</f>
        <v>0</v>
      </c>
      <c r="AA294" s="56"/>
      <c r="AB294" s="57"/>
      <c r="AC294" s="274" t="s">
        <v>383</v>
      </c>
      <c r="AG294" s="67"/>
      <c r="AJ294" s="71" t="s">
        <v>100</v>
      </c>
      <c r="AK294" s="71">
        <v>18</v>
      </c>
      <c r="BB294" s="275" t="s">
        <v>82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418</v>
      </c>
      <c r="B295" s="54" t="s">
        <v>419</v>
      </c>
      <c r="C295" s="31">
        <v>4301135309</v>
      </c>
      <c r="D295" s="311">
        <v>4640242181332</v>
      </c>
      <c r="E295" s="312"/>
      <c r="F295" s="293">
        <v>0.3</v>
      </c>
      <c r="G295" s="32">
        <v>9</v>
      </c>
      <c r="H295" s="293">
        <v>2.7</v>
      </c>
      <c r="I295" s="293">
        <v>2.9079999999999999</v>
      </c>
      <c r="J295" s="32">
        <v>234</v>
      </c>
      <c r="K295" s="32" t="s">
        <v>142</v>
      </c>
      <c r="L295" s="32" t="s">
        <v>68</v>
      </c>
      <c r="M295" s="33" t="s">
        <v>69</v>
      </c>
      <c r="N295" s="33"/>
      <c r="O295" s="32">
        <v>180</v>
      </c>
      <c r="P295" s="451" t="s">
        <v>420</v>
      </c>
      <c r="Q295" s="299"/>
      <c r="R295" s="299"/>
      <c r="S295" s="299"/>
      <c r="T295" s="300"/>
      <c r="U295" s="34"/>
      <c r="V295" s="34"/>
      <c r="W295" s="35" t="s">
        <v>70</v>
      </c>
      <c r="X295" s="294">
        <v>0</v>
      </c>
      <c r="Y295" s="295">
        <f t="shared" si="12"/>
        <v>0</v>
      </c>
      <c r="Z295" s="36">
        <f>IFERROR(IF(X295="","",X295*0.00502),"")</f>
        <v>0</v>
      </c>
      <c r="AA295" s="56"/>
      <c r="AB295" s="57"/>
      <c r="AC295" s="276" t="s">
        <v>383</v>
      </c>
      <c r="AG295" s="67"/>
      <c r="AJ295" s="71" t="s">
        <v>72</v>
      </c>
      <c r="AK295" s="71">
        <v>1</v>
      </c>
      <c r="BB295" s="277" t="s">
        <v>82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421</v>
      </c>
      <c r="B296" s="54" t="s">
        <v>422</v>
      </c>
      <c r="C296" s="31">
        <v>4301135308</v>
      </c>
      <c r="D296" s="311">
        <v>4640242181349</v>
      </c>
      <c r="E296" s="312"/>
      <c r="F296" s="293">
        <v>0.3</v>
      </c>
      <c r="G296" s="32">
        <v>9</v>
      </c>
      <c r="H296" s="293">
        <v>2.7</v>
      </c>
      <c r="I296" s="293">
        <v>2.9079999999999999</v>
      </c>
      <c r="J296" s="32">
        <v>234</v>
      </c>
      <c r="K296" s="32" t="s">
        <v>142</v>
      </c>
      <c r="L296" s="32" t="s">
        <v>98</v>
      </c>
      <c r="M296" s="33" t="s">
        <v>69</v>
      </c>
      <c r="N296" s="33"/>
      <c r="O296" s="32">
        <v>180</v>
      </c>
      <c r="P296" s="409" t="s">
        <v>423</v>
      </c>
      <c r="Q296" s="299"/>
      <c r="R296" s="299"/>
      <c r="S296" s="299"/>
      <c r="T296" s="300"/>
      <c r="U296" s="34"/>
      <c r="V296" s="34"/>
      <c r="W296" s="35" t="s">
        <v>70</v>
      </c>
      <c r="X296" s="294">
        <v>0</v>
      </c>
      <c r="Y296" s="295">
        <f t="shared" si="12"/>
        <v>0</v>
      </c>
      <c r="Z296" s="36">
        <f>IFERROR(IF(X296="","",X296*0.00502),"")</f>
        <v>0</v>
      </c>
      <c r="AA296" s="56"/>
      <c r="AB296" s="57"/>
      <c r="AC296" s="278" t="s">
        <v>383</v>
      </c>
      <c r="AG296" s="67"/>
      <c r="AJ296" s="71" t="s">
        <v>100</v>
      </c>
      <c r="AK296" s="71">
        <v>18</v>
      </c>
      <c r="BB296" s="279" t="s">
        <v>82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424</v>
      </c>
      <c r="B297" s="54" t="s">
        <v>425</v>
      </c>
      <c r="C297" s="31">
        <v>4301135307</v>
      </c>
      <c r="D297" s="311">
        <v>4640242181370</v>
      </c>
      <c r="E297" s="312"/>
      <c r="F297" s="293">
        <v>0.3</v>
      </c>
      <c r="G297" s="32">
        <v>9</v>
      </c>
      <c r="H297" s="293">
        <v>2.7</v>
      </c>
      <c r="I297" s="293">
        <v>2.9079999999999999</v>
      </c>
      <c r="J297" s="32">
        <v>234</v>
      </c>
      <c r="K297" s="32" t="s">
        <v>142</v>
      </c>
      <c r="L297" s="32" t="s">
        <v>68</v>
      </c>
      <c r="M297" s="33" t="s">
        <v>69</v>
      </c>
      <c r="N297" s="33"/>
      <c r="O297" s="32">
        <v>180</v>
      </c>
      <c r="P297" s="476" t="s">
        <v>426</v>
      </c>
      <c r="Q297" s="299"/>
      <c r="R297" s="299"/>
      <c r="S297" s="299"/>
      <c r="T297" s="300"/>
      <c r="U297" s="34"/>
      <c r="V297" s="34"/>
      <c r="W297" s="35" t="s">
        <v>70</v>
      </c>
      <c r="X297" s="294">
        <v>0</v>
      </c>
      <c r="Y297" s="295">
        <f t="shared" si="12"/>
        <v>0</v>
      </c>
      <c r="Z297" s="36">
        <f>IFERROR(IF(X297="","",X297*0.00502),"")</f>
        <v>0</v>
      </c>
      <c r="AA297" s="56"/>
      <c r="AB297" s="57"/>
      <c r="AC297" s="280" t="s">
        <v>427</v>
      </c>
      <c r="AG297" s="67"/>
      <c r="AJ297" s="71" t="s">
        <v>72</v>
      </c>
      <c r="AK297" s="71">
        <v>1</v>
      </c>
      <c r="BB297" s="281" t="s">
        <v>82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t="27" hidden="1" customHeight="1" x14ac:dyDescent="0.25">
      <c r="A298" s="54" t="s">
        <v>428</v>
      </c>
      <c r="B298" s="54" t="s">
        <v>429</v>
      </c>
      <c r="C298" s="31">
        <v>4301135198</v>
      </c>
      <c r="D298" s="311">
        <v>4640242180663</v>
      </c>
      <c r="E298" s="312"/>
      <c r="F298" s="293">
        <v>0.9</v>
      </c>
      <c r="G298" s="32">
        <v>4</v>
      </c>
      <c r="H298" s="293">
        <v>3.6</v>
      </c>
      <c r="I298" s="293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61" t="s">
        <v>430</v>
      </c>
      <c r="Q298" s="299"/>
      <c r="R298" s="299"/>
      <c r="S298" s="299"/>
      <c r="T298" s="300"/>
      <c r="U298" s="34"/>
      <c r="V298" s="34"/>
      <c r="W298" s="35" t="s">
        <v>70</v>
      </c>
      <c r="X298" s="294">
        <v>0</v>
      </c>
      <c r="Y298" s="295">
        <f t="shared" si="12"/>
        <v>0</v>
      </c>
      <c r="Z298" s="36">
        <f>IFERROR(IF(X298="","",X298*0.0155),"")</f>
        <v>0</v>
      </c>
      <c r="AA298" s="56"/>
      <c r="AB298" s="57"/>
      <c r="AC298" s="282" t="s">
        <v>431</v>
      </c>
      <c r="AG298" s="67"/>
      <c r="AJ298" s="71" t="s">
        <v>72</v>
      </c>
      <c r="AK298" s="71">
        <v>1</v>
      </c>
      <c r="BB298" s="283" t="s">
        <v>82</v>
      </c>
      <c r="BM298" s="67">
        <f t="shared" si="13"/>
        <v>0</v>
      </c>
      <c r="BN298" s="67">
        <f t="shared" si="14"/>
        <v>0</v>
      </c>
      <c r="BO298" s="67">
        <f t="shared" si="15"/>
        <v>0</v>
      </c>
      <c r="BP298" s="67">
        <f t="shared" si="16"/>
        <v>0</v>
      </c>
    </row>
    <row r="299" spans="1:68" x14ac:dyDescent="0.2">
      <c r="A299" s="301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3"/>
      <c r="P299" s="306" t="s">
        <v>73</v>
      </c>
      <c r="Q299" s="307"/>
      <c r="R299" s="307"/>
      <c r="S299" s="307"/>
      <c r="T299" s="307"/>
      <c r="U299" s="307"/>
      <c r="V299" s="308"/>
      <c r="W299" s="37" t="s">
        <v>70</v>
      </c>
      <c r="X299" s="296">
        <f>IFERROR(SUM(X282:X298),"0")</f>
        <v>138</v>
      </c>
      <c r="Y299" s="296">
        <f>IFERROR(SUM(Y282:Y298),"0")</f>
        <v>138</v>
      </c>
      <c r="Z299" s="296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1.3653600000000001</v>
      </c>
      <c r="AA299" s="297"/>
      <c r="AB299" s="297"/>
      <c r="AC299" s="297"/>
    </row>
    <row r="300" spans="1:68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3"/>
      <c r="P300" s="306" t="s">
        <v>73</v>
      </c>
      <c r="Q300" s="307"/>
      <c r="R300" s="307"/>
      <c r="S300" s="307"/>
      <c r="T300" s="307"/>
      <c r="U300" s="307"/>
      <c r="V300" s="308"/>
      <c r="W300" s="37" t="s">
        <v>74</v>
      </c>
      <c r="X300" s="296">
        <f>IFERROR(SUMPRODUCT(X282:X298*H282:H298),"0")</f>
        <v>473.40000000000003</v>
      </c>
      <c r="Y300" s="296">
        <f>IFERROR(SUMPRODUCT(Y282:Y298*H282:H298),"0")</f>
        <v>473.40000000000003</v>
      </c>
      <c r="Z300" s="37"/>
      <c r="AA300" s="297"/>
      <c r="AB300" s="297"/>
      <c r="AC300" s="297"/>
    </row>
    <row r="301" spans="1:68" ht="16.5" hidden="1" customHeight="1" x14ac:dyDescent="0.25">
      <c r="A301" s="313" t="s">
        <v>432</v>
      </c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  <c r="X301" s="302"/>
      <c r="Y301" s="302"/>
      <c r="Z301" s="302"/>
      <c r="AA301" s="289"/>
      <c r="AB301" s="289"/>
      <c r="AC301" s="289"/>
    </row>
    <row r="302" spans="1:68" ht="14.25" hidden="1" customHeight="1" x14ac:dyDescent="0.25">
      <c r="A302" s="305" t="s">
        <v>131</v>
      </c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  <c r="X302" s="302"/>
      <c r="Y302" s="302"/>
      <c r="Z302" s="302"/>
      <c r="AA302" s="290"/>
      <c r="AB302" s="290"/>
      <c r="AC302" s="290"/>
    </row>
    <row r="303" spans="1:68" ht="27" hidden="1" customHeight="1" x14ac:dyDescent="0.25">
      <c r="A303" s="54" t="s">
        <v>433</v>
      </c>
      <c r="B303" s="54" t="s">
        <v>434</v>
      </c>
      <c r="C303" s="31">
        <v>4301135268</v>
      </c>
      <c r="D303" s="311">
        <v>4640242181134</v>
      </c>
      <c r="E303" s="312"/>
      <c r="F303" s="293">
        <v>0.8</v>
      </c>
      <c r="G303" s="32">
        <v>5</v>
      </c>
      <c r="H303" s="293">
        <v>4</v>
      </c>
      <c r="I303" s="293">
        <v>4.2830000000000004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380" t="s">
        <v>435</v>
      </c>
      <c r="Q303" s="299"/>
      <c r="R303" s="299"/>
      <c r="S303" s="299"/>
      <c r="T303" s="300"/>
      <c r="U303" s="34"/>
      <c r="V303" s="34"/>
      <c r="W303" s="35" t="s">
        <v>70</v>
      </c>
      <c r="X303" s="294">
        <v>0</v>
      </c>
      <c r="Y303" s="295">
        <f>IFERROR(IF(X303="","",X303),"")</f>
        <v>0</v>
      </c>
      <c r="Z303" s="36">
        <f>IFERROR(IF(X303="","",X303*0.0155),"")</f>
        <v>0</v>
      </c>
      <c r="AA303" s="56"/>
      <c r="AB303" s="57"/>
      <c r="AC303" s="284" t="s">
        <v>436</v>
      </c>
      <c r="AG303" s="67"/>
      <c r="AJ303" s="71" t="s">
        <v>72</v>
      </c>
      <c r="AK303" s="71">
        <v>1</v>
      </c>
      <c r="BB303" s="285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idden="1" x14ac:dyDescent="0.2">
      <c r="A304" s="301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3"/>
      <c r="P304" s="306" t="s">
        <v>73</v>
      </c>
      <c r="Q304" s="307"/>
      <c r="R304" s="307"/>
      <c r="S304" s="307"/>
      <c r="T304" s="307"/>
      <c r="U304" s="307"/>
      <c r="V304" s="308"/>
      <c r="W304" s="37" t="s">
        <v>70</v>
      </c>
      <c r="X304" s="296">
        <f>IFERROR(SUM(X303:X303),"0")</f>
        <v>0</v>
      </c>
      <c r="Y304" s="296">
        <f>IFERROR(SUM(Y303:Y303),"0")</f>
        <v>0</v>
      </c>
      <c r="Z304" s="296">
        <f>IFERROR(IF(Z303="",0,Z303),"0")</f>
        <v>0</v>
      </c>
      <c r="AA304" s="297"/>
      <c r="AB304" s="297"/>
      <c r="AC304" s="297"/>
    </row>
    <row r="305" spans="1:35" hidden="1" x14ac:dyDescent="0.2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3"/>
      <c r="P305" s="306" t="s">
        <v>73</v>
      </c>
      <c r="Q305" s="307"/>
      <c r="R305" s="307"/>
      <c r="S305" s="307"/>
      <c r="T305" s="307"/>
      <c r="U305" s="307"/>
      <c r="V305" s="308"/>
      <c r="W305" s="37" t="s">
        <v>74</v>
      </c>
      <c r="X305" s="296">
        <f>IFERROR(SUMPRODUCT(X303:X303*H303:H303),"0")</f>
        <v>0</v>
      </c>
      <c r="Y305" s="296">
        <f>IFERROR(SUMPRODUCT(Y303:Y303*H303:H303),"0")</f>
        <v>0</v>
      </c>
      <c r="Z305" s="37"/>
      <c r="AA305" s="297"/>
      <c r="AB305" s="297"/>
      <c r="AC305" s="297"/>
    </row>
    <row r="306" spans="1:35" ht="15" customHeight="1" x14ac:dyDescent="0.2">
      <c r="A306" s="413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400"/>
      <c r="P306" s="326" t="s">
        <v>437</v>
      </c>
      <c r="Q306" s="322"/>
      <c r="R306" s="322"/>
      <c r="S306" s="322"/>
      <c r="T306" s="322"/>
      <c r="U306" s="322"/>
      <c r="V306" s="323"/>
      <c r="W306" s="37" t="s">
        <v>74</v>
      </c>
      <c r="X306" s="296">
        <f>IFERROR(X24+X31+X38+X48+X53+X57+X61+X66+X72+X78+X84+X90+X99+X104+X114+X118+X124+X130+X136+X141+X146+X151+X156+X162+X169+X173+X181+X185+X191+X198+X205+X210+X218+X223+X228+X234+X240+X246+X253+X259+X263+X271+X275+X280+X300+X305,"0")</f>
        <v>11247.56</v>
      </c>
      <c r="Y306" s="296">
        <f>IFERROR(Y24+Y31+Y38+Y48+Y53+Y57+Y61+Y66+Y72+Y78+Y84+Y90+Y99+Y104+Y114+Y118+Y124+Y130+Y136+Y141+Y146+Y151+Y156+Y162+Y169+Y173+Y181+Y185+Y191+Y198+Y205+Y210+Y218+Y223+Y228+Y234+Y240+Y246+Y253+Y259+Y263+Y271+Y275+Y280+Y300+Y305,"0")</f>
        <v>11247.56</v>
      </c>
      <c r="Z306" s="37"/>
      <c r="AA306" s="297"/>
      <c r="AB306" s="297"/>
      <c r="AC306" s="297"/>
    </row>
    <row r="307" spans="1:35" x14ac:dyDescent="0.2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400"/>
      <c r="P307" s="326" t="s">
        <v>438</v>
      </c>
      <c r="Q307" s="322"/>
      <c r="R307" s="322"/>
      <c r="S307" s="322"/>
      <c r="T307" s="322"/>
      <c r="U307" s="322"/>
      <c r="V307" s="323"/>
      <c r="W307" s="37" t="s">
        <v>74</v>
      </c>
      <c r="X307" s="296">
        <f>IFERROR(SUM(BM22:BM303),"0")</f>
        <v>12459.315199999999</v>
      </c>
      <c r="Y307" s="296">
        <f>IFERROR(SUM(BN22:BN303),"0")</f>
        <v>12459.315199999999</v>
      </c>
      <c r="Z307" s="37"/>
      <c r="AA307" s="297"/>
      <c r="AB307" s="297"/>
      <c r="AC307" s="297"/>
    </row>
    <row r="308" spans="1:35" x14ac:dyDescent="0.2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400"/>
      <c r="P308" s="326" t="s">
        <v>439</v>
      </c>
      <c r="Q308" s="322"/>
      <c r="R308" s="322"/>
      <c r="S308" s="322"/>
      <c r="T308" s="322"/>
      <c r="U308" s="322"/>
      <c r="V308" s="323"/>
      <c r="W308" s="37" t="s">
        <v>440</v>
      </c>
      <c r="X308" s="38">
        <f>ROUNDUP(SUM(BO22:BO303),0)</f>
        <v>33</v>
      </c>
      <c r="Y308" s="38">
        <f>ROUNDUP(SUM(BP22:BP303),0)</f>
        <v>33</v>
      </c>
      <c r="Z308" s="37"/>
      <c r="AA308" s="297"/>
      <c r="AB308" s="297"/>
      <c r="AC308" s="297"/>
    </row>
    <row r="309" spans="1:35" x14ac:dyDescent="0.2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400"/>
      <c r="P309" s="326" t="s">
        <v>441</v>
      </c>
      <c r="Q309" s="322"/>
      <c r="R309" s="322"/>
      <c r="S309" s="322"/>
      <c r="T309" s="322"/>
      <c r="U309" s="322"/>
      <c r="V309" s="323"/>
      <c r="W309" s="37" t="s">
        <v>74</v>
      </c>
      <c r="X309" s="296">
        <f>GrossWeightTotal+PalletQtyTotal*25</f>
        <v>13284.315199999999</v>
      </c>
      <c r="Y309" s="296">
        <f>GrossWeightTotalR+PalletQtyTotalR*25</f>
        <v>13284.315199999999</v>
      </c>
      <c r="Z309" s="37"/>
      <c r="AA309" s="297"/>
      <c r="AB309" s="297"/>
      <c r="AC309" s="297"/>
    </row>
    <row r="310" spans="1:35" x14ac:dyDescent="0.2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400"/>
      <c r="P310" s="326" t="s">
        <v>442</v>
      </c>
      <c r="Q310" s="322"/>
      <c r="R310" s="322"/>
      <c r="S310" s="322"/>
      <c r="T310" s="322"/>
      <c r="U310" s="322"/>
      <c r="V310" s="323"/>
      <c r="W310" s="37" t="s">
        <v>440</v>
      </c>
      <c r="X310" s="296">
        <f>IFERROR(X23+X30+X37+X47+X52+X56+X60+X65+X71+X77+X83+X89+X98+X103+X113+X117+X123+X129+X135+X140+X145+X150+X155+X161+X168+X172+X180+X184+X190+X197+X204+X209+X217+X222+X227+X233+X239+X245+X252+X258+X262+X270+X274+X279+X299+X304,"0")</f>
        <v>2756</v>
      </c>
      <c r="Y310" s="296">
        <f>IFERROR(Y23+Y30+Y37+Y47+Y52+Y56+Y60+Y65+Y71+Y77+Y83+Y89+Y98+Y103+Y113+Y117+Y123+Y129+Y135+Y140+Y145+Y150+Y155+Y161+Y168+Y172+Y180+Y184+Y190+Y197+Y204+Y209+Y217+Y222+Y227+Y233+Y239+Y245+Y252+Y258+Y262+Y270+Y274+Y279+Y299+Y304,"0")</f>
        <v>2756</v>
      </c>
      <c r="Z310" s="37"/>
      <c r="AA310" s="297"/>
      <c r="AB310" s="297"/>
      <c r="AC310" s="297"/>
    </row>
    <row r="311" spans="1:35" ht="14.25" hidden="1" customHeight="1" x14ac:dyDescent="0.2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400"/>
      <c r="P311" s="326" t="s">
        <v>443</v>
      </c>
      <c r="Q311" s="322"/>
      <c r="R311" s="322"/>
      <c r="S311" s="322"/>
      <c r="T311" s="322"/>
      <c r="U311" s="322"/>
      <c r="V311" s="323"/>
      <c r="W311" s="39" t="s">
        <v>444</v>
      </c>
      <c r="X311" s="37"/>
      <c r="Y311" s="37"/>
      <c r="Z311" s="37">
        <f>IFERROR(Z23+Z30+Z37+Z47+Z52+Z56+Z60+Z65+Z71+Z77+Z83+Z89+Z98+Z103+Z113+Z117+Z123+Z129+Z135+Z140+Z145+Z150+Z155+Z161+Z168+Z172+Z180+Z184+Z190+Z197+Z204+Z209+Z217+Z222+Z227+Z233+Z239+Z245+Z252+Z258+Z262+Z270+Z274+Z279+Z299+Z304,"0")</f>
        <v>41.548839999999998</v>
      </c>
      <c r="AA311" s="297"/>
      <c r="AB311" s="297"/>
      <c r="AC311" s="297"/>
    </row>
    <row r="312" spans="1:35" ht="13.5" customHeight="1" thickBot="1" x14ac:dyDescent="0.25"/>
    <row r="313" spans="1:35" ht="27" customHeight="1" thickTop="1" thickBot="1" x14ac:dyDescent="0.25">
      <c r="A313" s="40" t="s">
        <v>445</v>
      </c>
      <c r="B313" s="291" t="s">
        <v>63</v>
      </c>
      <c r="C313" s="335" t="s">
        <v>75</v>
      </c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0"/>
      <c r="O313" s="420"/>
      <c r="P313" s="420"/>
      <c r="Q313" s="420"/>
      <c r="R313" s="420"/>
      <c r="S313" s="420"/>
      <c r="T313" s="341"/>
      <c r="U313" s="335" t="s">
        <v>237</v>
      </c>
      <c r="V313" s="341"/>
      <c r="W313" s="291" t="s">
        <v>257</v>
      </c>
      <c r="X313" s="335" t="s">
        <v>276</v>
      </c>
      <c r="Y313" s="420"/>
      <c r="Z313" s="420"/>
      <c r="AA313" s="420"/>
      <c r="AB313" s="420"/>
      <c r="AC313" s="420"/>
      <c r="AD313" s="341"/>
      <c r="AE313" s="291" t="s">
        <v>340</v>
      </c>
      <c r="AF313" s="291" t="s">
        <v>345</v>
      </c>
      <c r="AG313" s="291" t="s">
        <v>352</v>
      </c>
      <c r="AH313" s="335" t="s">
        <v>238</v>
      </c>
      <c r="AI313" s="341"/>
    </row>
    <row r="314" spans="1:35" ht="14.25" customHeight="1" thickTop="1" x14ac:dyDescent="0.2">
      <c r="A314" s="383" t="s">
        <v>446</v>
      </c>
      <c r="B314" s="335" t="s">
        <v>63</v>
      </c>
      <c r="C314" s="335" t="s">
        <v>76</v>
      </c>
      <c r="D314" s="335" t="s">
        <v>85</v>
      </c>
      <c r="E314" s="335" t="s">
        <v>95</v>
      </c>
      <c r="F314" s="335" t="s">
        <v>114</v>
      </c>
      <c r="G314" s="335" t="s">
        <v>139</v>
      </c>
      <c r="H314" s="335" t="s">
        <v>146</v>
      </c>
      <c r="I314" s="335" t="s">
        <v>152</v>
      </c>
      <c r="J314" s="335" t="s">
        <v>160</v>
      </c>
      <c r="K314" s="335" t="s">
        <v>177</v>
      </c>
      <c r="L314" s="335" t="s">
        <v>181</v>
      </c>
      <c r="M314" s="335" t="s">
        <v>200</v>
      </c>
      <c r="N314" s="292"/>
      <c r="O314" s="335" t="s">
        <v>206</v>
      </c>
      <c r="P314" s="335" t="s">
        <v>213</v>
      </c>
      <c r="Q314" s="335" t="s">
        <v>220</v>
      </c>
      <c r="R314" s="335" t="s">
        <v>224</v>
      </c>
      <c r="S314" s="335" t="s">
        <v>227</v>
      </c>
      <c r="T314" s="335" t="s">
        <v>233</v>
      </c>
      <c r="U314" s="335" t="s">
        <v>238</v>
      </c>
      <c r="V314" s="335" t="s">
        <v>242</v>
      </c>
      <c r="W314" s="335" t="s">
        <v>258</v>
      </c>
      <c r="X314" s="335" t="s">
        <v>277</v>
      </c>
      <c r="Y314" s="335" t="s">
        <v>293</v>
      </c>
      <c r="Z314" s="335" t="s">
        <v>303</v>
      </c>
      <c r="AA314" s="335" t="s">
        <v>307</v>
      </c>
      <c r="AB314" s="335" t="s">
        <v>318</v>
      </c>
      <c r="AC314" s="335" t="s">
        <v>323</v>
      </c>
      <c r="AD314" s="335" t="s">
        <v>334</v>
      </c>
      <c r="AE314" s="335" t="s">
        <v>341</v>
      </c>
      <c r="AF314" s="335" t="s">
        <v>346</v>
      </c>
      <c r="AG314" s="335" t="s">
        <v>353</v>
      </c>
      <c r="AH314" s="335" t="s">
        <v>238</v>
      </c>
      <c r="AI314" s="335" t="s">
        <v>432</v>
      </c>
    </row>
    <row r="315" spans="1:35" ht="13.5" customHeight="1" thickBot="1" x14ac:dyDescent="0.25">
      <c r="A315" s="384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6"/>
      <c r="N315" s="292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36"/>
      <c r="Z315" s="336"/>
      <c r="AA315" s="336"/>
      <c r="AB315" s="336"/>
      <c r="AC315" s="336"/>
      <c r="AD315" s="336"/>
      <c r="AE315" s="336"/>
      <c r="AF315" s="336"/>
      <c r="AG315" s="336"/>
      <c r="AH315" s="336"/>
      <c r="AI315" s="336"/>
    </row>
    <row r="316" spans="1:35" ht="18" customHeight="1" thickTop="1" thickBot="1" x14ac:dyDescent="0.25">
      <c r="A316" s="40" t="s">
        <v>447</v>
      </c>
      <c r="B316" s="46">
        <f>IFERROR(X22*H22,"0")</f>
        <v>0</v>
      </c>
      <c r="C316" s="46">
        <f>IFERROR(X28*H28,"0")+IFERROR(X29*H29,"0")</f>
        <v>378</v>
      </c>
      <c r="D316" s="46">
        <f>IFERROR(X34*H34,"0")+IFERROR(X35*H35,"0")+IFERROR(X36*H36,"0")</f>
        <v>0</v>
      </c>
      <c r="E316" s="46">
        <f>IFERROR(X41*H41,"0")+IFERROR(X42*H42,"0")+IFERROR(X43*H43,"0")+IFERROR(X44*H44,"0")+IFERROR(X45*H45,"0")+IFERROR(X46*H46,"0")</f>
        <v>1000.8</v>
      </c>
      <c r="F316" s="46">
        <f>IFERROR(X51*H51,"0")+IFERROR(X55*H55,"0")+IFERROR(X59*H59,"0")+IFERROR(X63*H63,"0")+IFERROR(X64*H64,"0")+IFERROR(X68*H68,"0")+IFERROR(X69*H69,"0")+IFERROR(X70*H70,"0")</f>
        <v>67.2</v>
      </c>
      <c r="G316" s="46">
        <f>IFERROR(X75*H75,"0")+IFERROR(X76*H76,"0")</f>
        <v>480</v>
      </c>
      <c r="H316" s="46">
        <f>IFERROR(X81*H81,"0")+IFERROR(X82*H82,"0")</f>
        <v>50.4</v>
      </c>
      <c r="I316" s="46">
        <f>IFERROR(X87*H87,"0")+IFERROR(X88*H88,"0")</f>
        <v>403.2</v>
      </c>
      <c r="J316" s="46">
        <f>IFERROR(X93*H93,"0")+IFERROR(X94*H94,"0")+IFERROR(X95*H95,"0")+IFERROR(X96*H96,"0")+IFERROR(X97*H97,"0")</f>
        <v>362.88</v>
      </c>
      <c r="K316" s="46">
        <f>IFERROR(X102*H102,"0")</f>
        <v>30.240000000000002</v>
      </c>
      <c r="L316" s="46">
        <f>IFERROR(X107*H107,"0")+IFERROR(X108*H108,"0")+IFERROR(X109*H109,"0")+IFERROR(X110*H110,"0")+IFERROR(X111*H111,"0")+IFERROR(X112*H112,"0")+IFERROR(X116*H116,"0")</f>
        <v>3386.4</v>
      </c>
      <c r="M316" s="46">
        <f>IFERROR(X121*H121,"0")+IFERROR(X122*H122,"0")</f>
        <v>966</v>
      </c>
      <c r="N316" s="292"/>
      <c r="O316" s="46">
        <f>IFERROR(X127*H127,"0")+IFERROR(X128*H128,"0")</f>
        <v>630</v>
      </c>
      <c r="P316" s="46">
        <f>IFERROR(X133*H133,"0")+IFERROR(X134*H134,"0")</f>
        <v>33.6</v>
      </c>
      <c r="Q316" s="46">
        <f>IFERROR(X139*H139,"0")</f>
        <v>42</v>
      </c>
      <c r="R316" s="46">
        <f>IFERROR(X144*H144,"0")</f>
        <v>0</v>
      </c>
      <c r="S316" s="46">
        <f>IFERROR(X149*H149,"0")</f>
        <v>0</v>
      </c>
      <c r="T316" s="46">
        <f>IFERROR(X154*H154,"0")</f>
        <v>0</v>
      </c>
      <c r="U316" s="46">
        <f>IFERROR(X160*H160,"0")</f>
        <v>0</v>
      </c>
      <c r="V316" s="46">
        <f>IFERROR(X165*H165,"0")+IFERROR(X166*H166,"0")+IFERROR(X167*H167,"0")+IFERROR(X171*H171,"0")</f>
        <v>180</v>
      </c>
      <c r="W316" s="46">
        <f>IFERROR(X177*H177,"0")+IFERROR(X178*H178,"0")+IFERROR(X179*H179,"0")+IFERROR(X183*H183,"0")</f>
        <v>1176</v>
      </c>
      <c r="X316" s="46">
        <f>IFERROR(X189*H189,"0")+IFERROR(X193*H193,"0")+IFERROR(X194*H194,"0")+IFERROR(X195*H195,"0")+IFERROR(X196*H196,"0")</f>
        <v>38.64</v>
      </c>
      <c r="Y316" s="46">
        <f>IFERROR(X201*H201,"0")+IFERROR(X202*H202,"0")+IFERROR(X203*H203,"0")</f>
        <v>537.59999999999991</v>
      </c>
      <c r="Z316" s="46">
        <f>IFERROR(X208*H208,"0")</f>
        <v>0</v>
      </c>
      <c r="AA316" s="46">
        <f>IFERROR(X213*H213,"0")+IFERROR(X214*H214,"0")+IFERROR(X215*H215,"0")+IFERROR(X216*H216,"0")</f>
        <v>172.8</v>
      </c>
      <c r="AB316" s="46">
        <f>IFERROR(X221*H221,"0")</f>
        <v>0</v>
      </c>
      <c r="AC316" s="46">
        <f>IFERROR(X226*H226,"0")+IFERROR(X230*H230,"0")+IFERROR(X231*H231,"0")+IFERROR(X232*H232,"0")</f>
        <v>0</v>
      </c>
      <c r="AD316" s="46">
        <f>IFERROR(X237*H237,"0")+IFERROR(X238*H238,"0")</f>
        <v>153.60000000000002</v>
      </c>
      <c r="AE316" s="46">
        <f>IFERROR(X244*H244,"0")</f>
        <v>0</v>
      </c>
      <c r="AF316" s="46">
        <f>IFERROR(X250*H250,"0")+IFERROR(X251*H251,"0")</f>
        <v>240</v>
      </c>
      <c r="AG316" s="46">
        <f>IFERROR(X257*H257,"0")+IFERROR(X261*H261,"0")</f>
        <v>0</v>
      </c>
      <c r="AH316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918.19999999999993</v>
      </c>
      <c r="AI316" s="46">
        <f>IFERROR(X303*H303,"0")</f>
        <v>0</v>
      </c>
    </row>
    <row r="317" spans="1:35" ht="13.5" customHeight="1" thickTop="1" x14ac:dyDescent="0.2">
      <c r="C317" s="292"/>
    </row>
    <row r="318" spans="1:35" ht="19.5" customHeight="1" x14ac:dyDescent="0.2">
      <c r="A318" s="58" t="s">
        <v>448</v>
      </c>
      <c r="B318" s="58" t="s">
        <v>449</v>
      </c>
      <c r="C318" s="58" t="s">
        <v>450</v>
      </c>
    </row>
    <row r="319" spans="1:35" x14ac:dyDescent="0.2">
      <c r="A319" s="59">
        <f>SUMPRODUCT(--(BB:BB="ЗПФ"),--(W:W="кор"),H:H,Y:Y)+SUMPRODUCT(--(BB:BB="ЗПФ"),--(W:W="кг"),Y:Y)</f>
        <v>6151.2</v>
      </c>
      <c r="B319" s="60">
        <f>SUMPRODUCT(--(BB:BB="ПГП"),--(W:W="кор"),H:H,Y:Y)+SUMPRODUCT(--(BB:BB="ПГП"),--(W:W="кг"),Y:Y)</f>
        <v>5096.3600000000015</v>
      </c>
      <c r="C319" s="60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3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80"/>
        <filter val="1 176,00"/>
        <filter val="11 247,56"/>
        <filter val="112,00"/>
        <filter val="12 459,32"/>
        <filter val="12,00"/>
        <filter val="126,00"/>
        <filter val="13 284,32"/>
        <filter val="138,00"/>
        <filter val="14,00"/>
        <filter val="140,00"/>
        <filter val="144,00"/>
        <filter val="153,60"/>
        <filter val="154,00"/>
        <filter val="156,00"/>
        <filter val="156,80"/>
        <filter val="168,00"/>
        <filter val="172,80"/>
        <filter val="180,00"/>
        <filter val="2 756,00"/>
        <filter val="210,00"/>
        <filter val="216,00"/>
        <filter val="238,00"/>
        <filter val="24,00"/>
        <filter val="240,00"/>
        <filter val="252,00"/>
        <filter val="28,00"/>
        <filter val="288,00"/>
        <filter val="3 386,40"/>
        <filter val="30,24"/>
        <filter val="322,00"/>
        <filter val="33"/>
        <filter val="33,60"/>
        <filter val="36,00"/>
        <filter val="362,88"/>
        <filter val="378,00"/>
        <filter val="38,64"/>
        <filter val="392,00"/>
        <filter val="403,20"/>
        <filter val="42,00"/>
        <filter val="473,40"/>
        <filter val="48,00"/>
        <filter val="480,00"/>
        <filter val="492,00"/>
        <filter val="50,40"/>
        <filter val="537,60"/>
        <filter val="56,00"/>
        <filter val="60,00"/>
        <filter val="630,00"/>
        <filter val="67,20"/>
        <filter val="70,00"/>
        <filter val="72,00"/>
        <filter val="84,00"/>
        <filter val="96,00"/>
        <filter val="966,00"/>
        <filter val="98,00"/>
      </filters>
    </filterColumn>
    <filterColumn colId="29" showButton="0"/>
    <filterColumn colId="30" showButton="0"/>
  </autoFilter>
  <mergeCells count="551"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V12:W12"/>
    <mergeCell ref="D237:E237"/>
    <mergeCell ref="A39:Z39"/>
    <mergeCell ref="D291:E291"/>
    <mergeCell ref="A279:O280"/>
    <mergeCell ref="P149:T149"/>
    <mergeCell ref="D95:E95"/>
    <mergeCell ref="U17:V17"/>
    <mergeCell ref="Y17:Y18"/>
    <mergeCell ref="Q5:R5"/>
    <mergeCell ref="F17:F18"/>
    <mergeCell ref="A60:O61"/>
    <mergeCell ref="Q6:R6"/>
    <mergeCell ref="A33:Z33"/>
    <mergeCell ref="P23:V23"/>
    <mergeCell ref="Q13:R13"/>
    <mergeCell ref="P47:V47"/>
    <mergeCell ref="P41:T41"/>
    <mergeCell ref="D22:E22"/>
    <mergeCell ref="M17:M18"/>
    <mergeCell ref="O17:O18"/>
    <mergeCell ref="D177:E177"/>
    <mergeCell ref="P183:T183"/>
    <mergeCell ref="A106:Z106"/>
    <mergeCell ref="D133:E133"/>
    <mergeCell ref="P210:V210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D244:E244"/>
    <mergeCell ref="D171:E171"/>
    <mergeCell ref="P293:T293"/>
    <mergeCell ref="P134:T134"/>
    <mergeCell ref="P292:T292"/>
    <mergeCell ref="D102:E102"/>
    <mergeCell ref="D196:E196"/>
    <mergeCell ref="P294:T294"/>
    <mergeCell ref="P145:V145"/>
    <mergeCell ref="P201:T201"/>
    <mergeCell ref="A220:Z220"/>
    <mergeCell ref="P139:T139"/>
    <mergeCell ref="A157:Z157"/>
    <mergeCell ref="D149:E149"/>
    <mergeCell ref="P196:T196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P169:V169"/>
    <mergeCell ref="A25:Z25"/>
    <mergeCell ref="A236:Z236"/>
    <mergeCell ref="P82:T82"/>
    <mergeCell ref="D221:E22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F5:G5"/>
    <mergeCell ref="V11:W11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Q314:Q315"/>
    <mergeCell ref="A62:Z62"/>
    <mergeCell ref="P185:V185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AD314:AD315"/>
    <mergeCell ref="D288:E288"/>
    <mergeCell ref="P123:V123"/>
    <mergeCell ref="P59:T59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P173:V173"/>
    <mergeCell ref="A172:O173"/>
    <mergeCell ref="A54:Z54"/>
    <mergeCell ref="P271:V271"/>
    <mergeCell ref="A212:Z212"/>
    <mergeCell ref="P240:V240"/>
    <mergeCell ref="P46:T46"/>
    <mergeCell ref="P282:T282"/>
    <mergeCell ref="D154:E154"/>
    <mergeCell ref="P111:T111"/>
    <mergeCell ref="D292:E292"/>
    <mergeCell ref="P262:V262"/>
    <mergeCell ref="A9:C9"/>
    <mergeCell ref="D202:E202"/>
    <mergeCell ref="A71:O72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Z17:Z18"/>
    <mergeCell ref="AB17:AB18"/>
    <mergeCell ref="I314:I315"/>
    <mergeCell ref="A302:Z302"/>
    <mergeCell ref="P112:T112"/>
    <mergeCell ref="K314:K315"/>
    <mergeCell ref="D294:E294"/>
    <mergeCell ref="A113:O114"/>
    <mergeCell ref="A40:Z40"/>
    <mergeCell ref="A186:Z186"/>
    <mergeCell ref="P232:T232"/>
    <mergeCell ref="P30:V30"/>
    <mergeCell ref="D267:E267"/>
    <mergeCell ref="AA314:AA315"/>
    <mergeCell ref="P96:T96"/>
    <mergeCell ref="D298:E298"/>
    <mergeCell ref="P308:V308"/>
    <mergeCell ref="P314:P315"/>
    <mergeCell ref="R314:R315"/>
    <mergeCell ref="C313:T313"/>
    <mergeCell ref="M314:M315"/>
    <mergeCell ref="P307:V307"/>
    <mergeCell ref="P150:V150"/>
    <mergeCell ref="H314:H315"/>
    <mergeCell ref="A211:Z211"/>
    <mergeCell ref="A67:Z67"/>
    <mergeCell ref="D203:E203"/>
    <mergeCell ref="P310:V310"/>
    <mergeCell ref="C314:C315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31:E231"/>
    <mergeCell ref="A91:Z91"/>
    <mergeCell ref="P103:V103"/>
    <mergeCell ref="D226:E226"/>
    <mergeCell ref="D59:E59"/>
    <mergeCell ref="D295:E295"/>
    <mergeCell ref="D178:E178"/>
    <mergeCell ref="P88:T88"/>
    <mergeCell ref="P51:T51"/>
    <mergeCell ref="A270:O271"/>
    <mergeCell ref="A92:Z92"/>
    <mergeCell ref="P227:V227"/>
    <mergeCell ref="P71:V71"/>
    <mergeCell ref="A138:Z138"/>
    <mergeCell ref="P172:V172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D109:E109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P244:T244"/>
    <mergeCell ref="A206:Z206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9:E9"/>
    <mergeCell ref="F9:G9"/>
    <mergeCell ref="D167:E167"/>
    <mergeCell ref="P68:T68"/>
    <mergeCell ref="P146:V146"/>
    <mergeCell ref="D63:E63"/>
    <mergeCell ref="P181:V181"/>
    <mergeCell ref="D96:E96"/>
    <mergeCell ref="P15:T16"/>
    <mergeCell ref="D116:E116"/>
    <mergeCell ref="A164:Z164"/>
    <mergeCell ref="D93:E93"/>
    <mergeCell ref="P72:V72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D230:E230"/>
    <mergeCell ref="P289:T289"/>
    <mergeCell ref="D232:E232"/>
    <mergeCell ref="P253:V253"/>
    <mergeCell ref="P204:V204"/>
    <mergeCell ref="A262:O263"/>
    <mergeCell ref="P303:T303"/>
    <mergeCell ref="A265:Z265"/>
    <mergeCell ref="P304:V304"/>
    <mergeCell ref="P306:V306"/>
    <mergeCell ref="P208:T208"/>
    <mergeCell ref="P283:T283"/>
    <mergeCell ref="A314:A315"/>
    <mergeCell ref="P277:T277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P189:T189"/>
    <mergeCell ref="L314:L315"/>
    <mergeCell ref="P114:V114"/>
    <mergeCell ref="P287:T287"/>
    <mergeCell ref="A120:Z120"/>
    <mergeCell ref="A301:Z301"/>
    <mergeCell ref="P270:V270"/>
    <mergeCell ref="A32:Z32"/>
    <mergeCell ref="A159:Z15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D94:E94"/>
    <mergeCell ref="P98:V98"/>
    <mergeCell ref="D69:E69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47:O48"/>
    <mergeCell ref="P162:V162"/>
    <mergeCell ref="A281:Z281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B17:B18"/>
    <mergeCell ref="A77:O78"/>
    <mergeCell ref="A73:Z73"/>
    <mergeCell ref="P273:T273"/>
    <mergeCell ref="Q9:R9"/>
    <mergeCell ref="A37:O38"/>
    <mergeCell ref="A219:Z219"/>
    <mergeCell ref="Q11:R11"/>
    <mergeCell ref="A12:M12"/>
    <mergeCell ref="A19:Z19"/>
    <mergeCell ref="A14:M14"/>
    <mergeCell ref="A204:O205"/>
    <mergeCell ref="D36:E36"/>
    <mergeCell ref="P122:T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7 X112 X116 X128 X133:X134 X139 X144 X149 X154 X167 X171 X177:X179 X183 X189 X196 X202 X208 X213 X215:X216 X221 X226 X230:X232 X237 X244 X257 X261 X282 X285 X287 X289 X295 X297:X298 X30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102 X108 X110 X127 X160 X165:X166 X193:X195 X203 X214 X238 X251 X267:X269 X277:X278 X283:X284 X286 X288 X290:X294 X29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09 X111 X121:X122 X201 X250 X27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52"/>
    </row>
    <row r="3" spans="2:8" x14ac:dyDescent="0.2">
      <c r="B3" s="47" t="s">
        <v>452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453</v>
      </c>
      <c r="D6" s="47" t="s">
        <v>454</v>
      </c>
      <c r="E6" s="47"/>
    </row>
    <row r="8" spans="2:8" x14ac:dyDescent="0.2">
      <c r="B8" s="47" t="s">
        <v>19</v>
      </c>
      <c r="C8" s="47" t="s">
        <v>453</v>
      </c>
      <c r="D8" s="47"/>
      <c r="E8" s="47"/>
    </row>
    <row r="10" spans="2:8" x14ac:dyDescent="0.2">
      <c r="B10" s="47" t="s">
        <v>455</v>
      </c>
      <c r="C10" s="47"/>
      <c r="D10" s="47"/>
      <c r="E10" s="47"/>
    </row>
    <row r="11" spans="2:8" x14ac:dyDescent="0.2">
      <c r="B11" s="47" t="s">
        <v>456</v>
      </c>
      <c r="C11" s="47"/>
      <c r="D11" s="47"/>
      <c r="E11" s="47"/>
    </row>
    <row r="12" spans="2:8" x14ac:dyDescent="0.2">
      <c r="B12" s="47" t="s">
        <v>457</v>
      </c>
      <c r="C12" s="47"/>
      <c r="D12" s="47"/>
      <c r="E12" s="47"/>
    </row>
    <row r="13" spans="2:8" x14ac:dyDescent="0.2">
      <c r="B13" s="47" t="s">
        <v>458</v>
      </c>
      <c r="C13" s="47"/>
      <c r="D13" s="47"/>
      <c r="E13" s="47"/>
    </row>
    <row r="14" spans="2:8" x14ac:dyDescent="0.2">
      <c r="B14" s="47" t="s">
        <v>459</v>
      </c>
      <c r="C14" s="47"/>
      <c r="D14" s="47"/>
      <c r="E14" s="47"/>
    </row>
    <row r="15" spans="2:8" x14ac:dyDescent="0.2">
      <c r="B15" s="47" t="s">
        <v>460</v>
      </c>
      <c r="C15" s="47"/>
      <c r="D15" s="47"/>
      <c r="E15" s="47"/>
    </row>
    <row r="16" spans="2:8" x14ac:dyDescent="0.2">
      <c r="B16" s="47" t="s">
        <v>461</v>
      </c>
      <c r="C16" s="47"/>
      <c r="D16" s="47"/>
      <c r="E16" s="47"/>
    </row>
    <row r="17" spans="2:5" x14ac:dyDescent="0.2">
      <c r="B17" s="47" t="s">
        <v>462</v>
      </c>
      <c r="C17" s="47"/>
      <c r="D17" s="47"/>
      <c r="E17" s="47"/>
    </row>
    <row r="18" spans="2:5" x14ac:dyDescent="0.2">
      <c r="B18" s="47" t="s">
        <v>463</v>
      </c>
      <c r="C18" s="47"/>
      <c r="D18" s="47"/>
      <c r="E18" s="47"/>
    </row>
    <row r="19" spans="2:5" x14ac:dyDescent="0.2">
      <c r="B19" s="47" t="s">
        <v>464</v>
      </c>
      <c r="C19" s="47"/>
      <c r="D19" s="47"/>
      <c r="E19" s="47"/>
    </row>
    <row r="20" spans="2:5" x14ac:dyDescent="0.2">
      <c r="B20" s="47" t="s">
        <v>465</v>
      </c>
      <c r="C20" s="47"/>
      <c r="D20" s="47"/>
      <c r="E20" s="47"/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