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E03C5ADB-7A5B-4818-A9CE-A7A5724013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Y348" i="1" s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Y329" i="1" s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Y317" i="1" s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Y268" i="1" s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Y244" i="1" s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Y228" i="1" s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Y211" i="1" s="1"/>
  <c r="P203" i="1"/>
  <c r="BP202" i="1"/>
  <c r="BO202" i="1"/>
  <c r="BN202" i="1"/>
  <c r="BM202" i="1"/>
  <c r="Z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199" i="1" s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J515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3" i="1" s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N79" i="1"/>
  <c r="BM79" i="1"/>
  <c r="Z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15" i="1"/>
  <c r="X506" i="1"/>
  <c r="X508" i="1" s="1"/>
  <c r="X507" i="1"/>
  <c r="X509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Y86" i="1"/>
  <c r="BP83" i="1"/>
  <c r="BN83" i="1"/>
  <c r="Z83" i="1"/>
  <c r="Z85" i="1" s="1"/>
  <c r="Y102" i="1"/>
  <c r="BP95" i="1"/>
  <c r="BN95" i="1"/>
  <c r="Z95" i="1"/>
  <c r="BP99" i="1"/>
  <c r="BN99" i="1"/>
  <c r="Z99" i="1"/>
  <c r="BP108" i="1"/>
  <c r="BN108" i="1"/>
  <c r="Z108" i="1"/>
  <c r="Y115" i="1"/>
  <c r="BP112" i="1"/>
  <c r="BN112" i="1"/>
  <c r="Z112" i="1"/>
  <c r="BP120" i="1"/>
  <c r="BN120" i="1"/>
  <c r="Z120" i="1"/>
  <c r="Y127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H9" i="1"/>
  <c r="Y45" i="1"/>
  <c r="Y58" i="1"/>
  <c r="Y509" i="1" s="1"/>
  <c r="Z92" i="1"/>
  <c r="BP90" i="1"/>
  <c r="BN90" i="1"/>
  <c r="Y506" i="1" s="1"/>
  <c r="Z90" i="1"/>
  <c r="BP97" i="1"/>
  <c r="Y507" i="1" s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Z122" i="1" s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8" i="1"/>
  <c r="Y167" i="1"/>
  <c r="BP158" i="1"/>
  <c r="BN158" i="1"/>
  <c r="Z158" i="1"/>
  <c r="E515" i="1"/>
  <c r="Y93" i="1"/>
  <c r="F515" i="1"/>
  <c r="Y109" i="1"/>
  <c r="Z160" i="1"/>
  <c r="BN160" i="1"/>
  <c r="Z162" i="1"/>
  <c r="BN162" i="1"/>
  <c r="Z164" i="1"/>
  <c r="BN164" i="1"/>
  <c r="Z166" i="1"/>
  <c r="BN166" i="1"/>
  <c r="Z170" i="1"/>
  <c r="Z173" i="1" s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BP187" i="1"/>
  <c r="Z191" i="1"/>
  <c r="BN191" i="1"/>
  <c r="BP191" i="1"/>
  <c r="Z193" i="1"/>
  <c r="BN193" i="1"/>
  <c r="Z195" i="1"/>
  <c r="BN195" i="1"/>
  <c r="Z197" i="1"/>
  <c r="BN197" i="1"/>
  <c r="Y200" i="1"/>
  <c r="Z203" i="1"/>
  <c r="BN203" i="1"/>
  <c r="BP203" i="1"/>
  <c r="Z205" i="1"/>
  <c r="Z211" i="1" s="1"/>
  <c r="BN205" i="1"/>
  <c r="Z207" i="1"/>
  <c r="BN207" i="1"/>
  <c r="Z209" i="1"/>
  <c r="BN209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Y183" i="1"/>
  <c r="BP215" i="1"/>
  <c r="BN215" i="1"/>
  <c r="Z215" i="1"/>
  <c r="Z216" i="1" s="1"/>
  <c r="Y217" i="1"/>
  <c r="K515" i="1"/>
  <c r="Y227" i="1"/>
  <c r="BP220" i="1"/>
  <c r="BN220" i="1"/>
  <c r="Z220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BP242" i="1"/>
  <c r="BN242" i="1"/>
  <c r="Z242" i="1"/>
  <c r="BP251" i="1"/>
  <c r="BN251" i="1"/>
  <c r="Z251" i="1"/>
  <c r="Z253" i="1" s="1"/>
  <c r="Z268" i="1"/>
  <c r="BP266" i="1"/>
  <c r="BN266" i="1"/>
  <c r="Z266" i="1"/>
  <c r="O515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Z310" i="1" s="1"/>
  <c r="BP309" i="1"/>
  <c r="BN309" i="1"/>
  <c r="Z309" i="1"/>
  <c r="Y311" i="1"/>
  <c r="Y316" i="1"/>
  <c r="BP313" i="1"/>
  <c r="BN313" i="1"/>
  <c r="Z313" i="1"/>
  <c r="Z316" i="1" s="1"/>
  <c r="BP327" i="1"/>
  <c r="BN327" i="1"/>
  <c r="Z327" i="1"/>
  <c r="Z329" i="1" s="1"/>
  <c r="BP342" i="1"/>
  <c r="BN342" i="1"/>
  <c r="Z342" i="1"/>
  <c r="Z348" i="1" s="1"/>
  <c r="BP346" i="1"/>
  <c r="BN346" i="1"/>
  <c r="Z346" i="1"/>
  <c r="BP367" i="1"/>
  <c r="BN367" i="1"/>
  <c r="Z367" i="1"/>
  <c r="Z370" i="1" s="1"/>
  <c r="BP391" i="1"/>
  <c r="BN391" i="1"/>
  <c r="Z391" i="1"/>
  <c r="BP395" i="1"/>
  <c r="BN395" i="1"/>
  <c r="Z395" i="1"/>
  <c r="BP412" i="1"/>
  <c r="BN412" i="1"/>
  <c r="Z412" i="1"/>
  <c r="Z415" i="1" s="1"/>
  <c r="Y416" i="1"/>
  <c r="W515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AA515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Y508" i="1" l="1"/>
  <c r="Z445" i="1"/>
  <c r="Z244" i="1"/>
  <c r="Z227" i="1"/>
  <c r="Z199" i="1"/>
  <c r="Z167" i="1"/>
  <c r="Z149" i="1"/>
  <c r="Z115" i="1"/>
  <c r="Z101" i="1"/>
  <c r="Z58" i="1"/>
  <c r="Z44" i="1"/>
  <c r="Z510" i="1" s="1"/>
  <c r="Y505" i="1"/>
  <c r="Z483" i="1"/>
  <c r="Z461" i="1"/>
  <c r="Z302" i="1"/>
</calcChain>
</file>

<file path=xl/sharedStrings.xml><?xml version="1.0" encoding="utf-8"?>
<sst xmlns="http://schemas.openxmlformats.org/spreadsheetml/2006/main" count="2263" uniqueCount="827">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</sst>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45857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Суббота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4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20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21</v>
      </c>
      <c r="Q10" s="752"/>
      <c r="R10" s="753"/>
      <c r="U10" s="24" t="s">
        <v>22</v>
      </c>
      <c r="V10" s="619" t="s">
        <v>23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8"/>
      <c r="R11" s="699"/>
      <c r="U11" s="24" t="s">
        <v>26</v>
      </c>
      <c r="V11" s="832" t="s">
        <v>27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28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29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30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31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32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33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34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35</v>
      </c>
      <c r="B17" s="612" t="s">
        <v>36</v>
      </c>
      <c r="C17" s="715" t="s">
        <v>37</v>
      </c>
      <c r="D17" s="612" t="s">
        <v>38</v>
      </c>
      <c r="E17" s="674"/>
      <c r="F17" s="612" t="s">
        <v>39</v>
      </c>
      <c r="G17" s="612" t="s">
        <v>40</v>
      </c>
      <c r="H17" s="612" t="s">
        <v>41</v>
      </c>
      <c r="I17" s="612" t="s">
        <v>42</v>
      </c>
      <c r="J17" s="612" t="s">
        <v>43</v>
      </c>
      <c r="K17" s="612" t="s">
        <v>44</v>
      </c>
      <c r="L17" s="612" t="s">
        <v>45</v>
      </c>
      <c r="M17" s="612" t="s">
        <v>46</v>
      </c>
      <c r="N17" s="612" t="s">
        <v>47</v>
      </c>
      <c r="O17" s="612" t="s">
        <v>48</v>
      </c>
      <c r="P17" s="612" t="s">
        <v>49</v>
      </c>
      <c r="Q17" s="673"/>
      <c r="R17" s="673"/>
      <c r="S17" s="673"/>
      <c r="T17" s="674"/>
      <c r="U17" s="891" t="s">
        <v>50</v>
      </c>
      <c r="V17" s="616"/>
      <c r="W17" s="612" t="s">
        <v>51</v>
      </c>
      <c r="X17" s="612" t="s">
        <v>52</v>
      </c>
      <c r="Y17" s="892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57"/>
      <c r="AF17" s="858"/>
      <c r="AG17" s="66"/>
      <c r="BD17" s="65" t="s">
        <v>59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60</v>
      </c>
      <c r="V18" s="67" t="s">
        <v>61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62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62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63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68"/>
      <c r="R22" s="568"/>
      <c r="S22" s="568"/>
      <c r="T22" s="569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73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94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100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101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102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69</v>
      </c>
      <c r="X41" s="563">
        <v>33</v>
      </c>
      <c r="Y41" s="564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34.329166666666666</v>
      </c>
      <c r="BN41" s="64">
        <f>IFERROR(Y41*I41/H41,"0")</f>
        <v>44.94</v>
      </c>
      <c r="BO41" s="64">
        <f>IFERROR(1/J41*(X41/H41),"0")</f>
        <v>4.7743055555555552E-2</v>
      </c>
      <c r="BP41" s="64">
        <f>IFERROR(1/J41*(Y41/H41),"0")</f>
        <v>6.25E-2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69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5">
        <f>IFERROR(X41/H41,"0")+IFERROR(X42/H42,"0")+IFERROR(X43/H43,"0")</f>
        <v>3.0555555555555554</v>
      </c>
      <c r="Y44" s="565">
        <f>IFERROR(Y41/H41,"0")+IFERROR(Y42/H42,"0")+IFERROR(Y43/H43,"0")</f>
        <v>4</v>
      </c>
      <c r="Z44" s="565">
        <f>IFERROR(IF(Z41="",0,Z41),"0")+IFERROR(IF(Z42="",0,Z42),"0")+IFERROR(IF(Z43="",0,Z43),"0")</f>
        <v>7.5920000000000001E-2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5">
        <f>IFERROR(SUM(X41:X43),"0")</f>
        <v>33</v>
      </c>
      <c r="Y45" s="565">
        <f>IFERROR(SUM(Y41:Y43),"0")</f>
        <v>43.2</v>
      </c>
      <c r="Z45" s="37"/>
      <c r="AA45" s="566"/>
      <c r="AB45" s="566"/>
      <c r="AC45" s="566"/>
    </row>
    <row r="46" spans="1:68" ht="14.25" customHeight="1" x14ac:dyDescent="0.25">
      <c r="A46" s="575" t="s">
        <v>73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116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102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69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69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69</v>
      </c>
      <c r="X55" s="563">
        <v>4</v>
      </c>
      <c r="Y55" s="564">
        <f t="shared" si="6"/>
        <v>4</v>
      </c>
      <c r="Z55" s="36">
        <f>IFERROR(IF(Y55=0,"",ROUNDUP(Y55/H55,0)*0.00902),"")</f>
        <v>9.0200000000000002E-3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4.21</v>
      </c>
      <c r="BN55" s="64">
        <f t="shared" si="8"/>
        <v>4.21</v>
      </c>
      <c r="BO55" s="64">
        <f t="shared" si="9"/>
        <v>7.575757575757576E-3</v>
      </c>
      <c r="BP55" s="64">
        <f t="shared" si="10"/>
        <v>7.575757575757576E-3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5">
        <f>IFERROR(X52/H52,"0")+IFERROR(X53/H53,"0")+IFERROR(X54/H54,"0")+IFERROR(X55/H55,"0")+IFERROR(X56/H56,"0")+IFERROR(X57/H57,"0")</f>
        <v>1</v>
      </c>
      <c r="Y58" s="565">
        <f>IFERROR(Y52/H52,"0")+IFERROR(Y53/H53,"0")+IFERROR(Y54/H54,"0")+IFERROR(Y55/H55,"0")+IFERROR(Y56/H56,"0")+IFERROR(Y57/H57,"0")</f>
        <v>1</v>
      </c>
      <c r="Z58" s="565">
        <f>IFERROR(IF(Z52="",0,Z52),"0")+IFERROR(IF(Z53="",0,Z53),"0")+IFERROR(IF(Z54="",0,Z54),"0")+IFERROR(IF(Z55="",0,Z55),"0")+IFERROR(IF(Z56="",0,Z56),"0")+IFERROR(IF(Z57="",0,Z57),"0")</f>
        <v>9.0200000000000002E-3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5">
        <f>IFERROR(SUM(X52:X57),"0")</f>
        <v>4</v>
      </c>
      <c r="Y59" s="565">
        <f>IFERROR(SUM(Y52:Y57),"0")</f>
        <v>4</v>
      </c>
      <c r="Z59" s="37"/>
      <c r="AA59" s="566"/>
      <c r="AB59" s="566"/>
      <c r="AC59" s="566"/>
    </row>
    <row r="60" spans="1:68" ht="14.25" customHeight="1" x14ac:dyDescent="0.25">
      <c r="A60" s="575" t="s">
        <v>134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69</v>
      </c>
      <c r="X61" s="563">
        <v>86</v>
      </c>
      <c r="Y61" s="564">
        <f>IFERROR(IF(X61="",0,CEILING((X61/$H61),1)*$H61),"")</f>
        <v>86.4</v>
      </c>
      <c r="Z61" s="36">
        <f>IFERROR(IF(Y61=0,"",ROUNDUP(Y61/H61,0)*0.01898),"")</f>
        <v>0.15184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89.463888888888874</v>
      </c>
      <c r="BN61" s="64">
        <f>IFERROR(Y61*I61/H61,"0")</f>
        <v>89.88</v>
      </c>
      <c r="BO61" s="64">
        <f>IFERROR(1/J61*(X61/H61),"0")</f>
        <v>0.12442129629629629</v>
      </c>
      <c r="BP61" s="64">
        <f>IFERROR(1/J61*(Y61/H61),"0")</f>
        <v>0.125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5">
        <f>IFERROR(X61/H61,"0")+IFERROR(X62/H62,"0")+IFERROR(X63/H63,"0")+IFERROR(X64/H64,"0")</f>
        <v>7.9629629629629628</v>
      </c>
      <c r="Y65" s="565">
        <f>IFERROR(Y61/H61,"0")+IFERROR(Y62/H62,"0")+IFERROR(Y63/H63,"0")+IFERROR(Y64/H64,"0")</f>
        <v>8</v>
      </c>
      <c r="Z65" s="565">
        <f>IFERROR(IF(Z61="",0,Z61),"0")+IFERROR(IF(Z62="",0,Z62),"0")+IFERROR(IF(Z63="",0,Z63),"0")+IFERROR(IF(Z64="",0,Z64),"0")</f>
        <v>0.15184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5">
        <f>IFERROR(SUM(X61:X64),"0")</f>
        <v>86</v>
      </c>
      <c r="Y66" s="565">
        <f>IFERROR(SUM(Y61:Y64),"0")</f>
        <v>86.4</v>
      </c>
      <c r="Z66" s="37"/>
      <c r="AA66" s="566"/>
      <c r="AB66" s="566"/>
      <c r="AC66" s="566"/>
    </row>
    <row r="67" spans="1:68" ht="14.25" customHeight="1" x14ac:dyDescent="0.25">
      <c r="A67" s="575" t="s">
        <v>63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69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73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69</v>
      </c>
      <c r="X75" s="563">
        <v>20</v>
      </c>
      <c r="Y75" s="564">
        <f t="shared" si="11"/>
        <v>25.200000000000003</v>
      </c>
      <c r="Z75" s="36">
        <f>IFERROR(IF(Y75=0,"",ROUNDUP(Y75/H75,0)*0.01898),"")</f>
        <v>5.6940000000000004E-2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21.035714285714288</v>
      </c>
      <c r="BN75" s="64">
        <f t="shared" si="13"/>
        <v>26.505000000000006</v>
      </c>
      <c r="BO75" s="64">
        <f t="shared" si="14"/>
        <v>3.7202380952380952E-2</v>
      </c>
      <c r="BP75" s="64">
        <f t="shared" si="15"/>
        <v>4.6875E-2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5">
        <f>IFERROR(X74/H74,"0")+IFERROR(X75/H75,"0")+IFERROR(X76/H76,"0")+IFERROR(X77/H77,"0")+IFERROR(X78/H78,"0")+IFERROR(X79/H79,"0")</f>
        <v>2.3809523809523809</v>
      </c>
      <c r="Y80" s="565">
        <f>IFERROR(Y74/H74,"0")+IFERROR(Y75/H75,"0")+IFERROR(Y76/H76,"0")+IFERROR(Y77/H77,"0")+IFERROR(Y78/H78,"0")+IFERROR(Y79/H79,"0")</f>
        <v>3</v>
      </c>
      <c r="Z80" s="565">
        <f>IFERROR(IF(Z74="",0,Z74),"0")+IFERROR(IF(Z75="",0,Z75),"0")+IFERROR(IF(Z76="",0,Z76),"0")+IFERROR(IF(Z77="",0,Z77),"0")+IFERROR(IF(Z78="",0,Z78),"0")+IFERROR(IF(Z79="",0,Z79),"0")</f>
        <v>5.6940000000000004E-2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5">
        <f>IFERROR(SUM(X74:X79),"0")</f>
        <v>20</v>
      </c>
      <c r="Y81" s="565">
        <f>IFERROR(SUM(Y74:Y79),"0")</f>
        <v>25.200000000000003</v>
      </c>
      <c r="Z81" s="37"/>
      <c r="AA81" s="566"/>
      <c r="AB81" s="566"/>
      <c r="AC81" s="566"/>
    </row>
    <row r="82" spans="1:68" ht="14.25" customHeight="1" x14ac:dyDescent="0.25">
      <c r="A82" s="575" t="s">
        <v>169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69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0" t="s">
        <v>176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102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69</v>
      </c>
      <c r="X89" s="563">
        <v>35</v>
      </c>
      <c r="Y89" s="564">
        <f>IFERROR(IF(X89="",0,CEILING((X89/$H89),1)*$H89),"")</f>
        <v>43.2</v>
      </c>
      <c r="Z89" s="36">
        <f>IFERROR(IF(Y89=0,"",ROUNDUP(Y89/H89,0)*0.01898),"")</f>
        <v>7.5920000000000001E-2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36.409722222222214</v>
      </c>
      <c r="BN89" s="64">
        <f>IFERROR(Y89*I89/H89,"0")</f>
        <v>44.94</v>
      </c>
      <c r="BO89" s="64">
        <f>IFERROR(1/J89*(X89/H89),"0")</f>
        <v>5.063657407407407E-2</v>
      </c>
      <c r="BP89" s="64">
        <f>IFERROR(1/J89*(Y89/H89),"0")</f>
        <v>6.25E-2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69</v>
      </c>
      <c r="X91" s="563">
        <v>42</v>
      </c>
      <c r="Y91" s="564">
        <f>IFERROR(IF(X91="",0,CEILING((X91/$H91),1)*$H91),"")</f>
        <v>45</v>
      </c>
      <c r="Z91" s="36">
        <f>IFERROR(IF(Y91=0,"",ROUNDUP(Y91/H91,0)*0.00902),"")</f>
        <v>9.0200000000000002E-2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43.96</v>
      </c>
      <c r="BN91" s="64">
        <f>IFERROR(Y91*I91/H91,"0")</f>
        <v>47.099999999999994</v>
      </c>
      <c r="BO91" s="64">
        <f>IFERROR(1/J91*(X91/H91),"0")</f>
        <v>7.0707070707070718E-2</v>
      </c>
      <c r="BP91" s="64">
        <f>IFERROR(1/J91*(Y91/H91),"0")</f>
        <v>7.575757575757576E-2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5">
        <f>IFERROR(X89/H89,"0")+IFERROR(X90/H90,"0")+IFERROR(X91/H91,"0")</f>
        <v>12.574074074074074</v>
      </c>
      <c r="Y92" s="565">
        <f>IFERROR(Y89/H89,"0")+IFERROR(Y90/H90,"0")+IFERROR(Y91/H91,"0")</f>
        <v>14</v>
      </c>
      <c r="Z92" s="565">
        <f>IFERROR(IF(Z89="",0,Z89),"0")+IFERROR(IF(Z90="",0,Z90),"0")+IFERROR(IF(Z91="",0,Z91),"0")</f>
        <v>0.16611999999999999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5">
        <f>IFERROR(SUM(X89:X91),"0")</f>
        <v>77</v>
      </c>
      <c r="Y93" s="565">
        <f>IFERROR(SUM(Y89:Y91),"0")</f>
        <v>88.2</v>
      </c>
      <c r="Z93" s="37"/>
      <c r="AA93" s="566"/>
      <c r="AB93" s="566"/>
      <c r="AC93" s="566"/>
    </row>
    <row r="94" spans="1:68" ht="14.25" customHeight="1" x14ac:dyDescent="0.25">
      <c r="A94" s="575" t="s">
        <v>73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8"/>
      <c r="R95" s="568"/>
      <c r="S95" s="568"/>
      <c r="T95" s="569"/>
      <c r="U95" s="34"/>
      <c r="V95" s="34"/>
      <c r="W95" s="35" t="s">
        <v>69</v>
      </c>
      <c r="X95" s="563">
        <v>60</v>
      </c>
      <c r="Y95" s="564">
        <f t="shared" ref="Y95:Y100" si="16">IFERROR(IF(X95="",0,CEILING((X95/$H95),1)*$H95),"")</f>
        <v>64.8</v>
      </c>
      <c r="Z95" s="36">
        <f>IFERROR(IF(Y95=0,"",ROUNDUP(Y95/H95,0)*0.01898),"")</f>
        <v>0.15184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63.844444444444449</v>
      </c>
      <c r="BN95" s="64">
        <f t="shared" ref="BN95:BN100" si="18">IFERROR(Y95*I95/H95,"0")</f>
        <v>68.951999999999998</v>
      </c>
      <c r="BO95" s="64">
        <f t="shared" ref="BO95:BO100" si="19">IFERROR(1/J95*(X95/H95),"0")</f>
        <v>0.11574074074074074</v>
      </c>
      <c r="BP95" s="64">
        <f t="shared" ref="BP95:BP100" si="20">IFERROR(1/J95*(Y95/H95),"0")</f>
        <v>0.125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69</v>
      </c>
      <c r="X99" s="563">
        <v>53</v>
      </c>
      <c r="Y99" s="564">
        <f t="shared" si="16"/>
        <v>54</v>
      </c>
      <c r="Z99" s="36">
        <f>IFERROR(IF(Y99=0,"",ROUNDUP(Y99/H99,0)*0.00651),"")</f>
        <v>0.13020000000000001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57.946666666666658</v>
      </c>
      <c r="BN99" s="64">
        <f t="shared" si="18"/>
        <v>59.039999999999992</v>
      </c>
      <c r="BO99" s="64">
        <f t="shared" si="19"/>
        <v>0.10785510785510787</v>
      </c>
      <c r="BP99" s="64">
        <f t="shared" si="20"/>
        <v>0.1098901098901099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71</v>
      </c>
      <c r="Q101" s="578"/>
      <c r="R101" s="578"/>
      <c r="S101" s="578"/>
      <c r="T101" s="578"/>
      <c r="U101" s="578"/>
      <c r="V101" s="579"/>
      <c r="W101" s="37" t="s">
        <v>72</v>
      </c>
      <c r="X101" s="565">
        <f>IFERROR(X95/H95,"0")+IFERROR(X96/H96,"0")+IFERROR(X97/H97,"0")+IFERROR(X98/H98,"0")+IFERROR(X99/H99,"0")+IFERROR(X100/H100,"0")</f>
        <v>27.037037037037038</v>
      </c>
      <c r="Y101" s="565">
        <f>IFERROR(Y95/H95,"0")+IFERROR(Y96/H96,"0")+IFERROR(Y97/H97,"0")+IFERROR(Y98/H98,"0")+IFERROR(Y99/H99,"0")+IFERROR(Y100/H100,"0")</f>
        <v>28</v>
      </c>
      <c r="Z101" s="565">
        <f>IFERROR(IF(Z95="",0,Z95),"0")+IFERROR(IF(Z96="",0,Z96),"0")+IFERROR(IF(Z97="",0,Z97),"0")+IFERROR(IF(Z98="",0,Z98),"0")+IFERROR(IF(Z99="",0,Z99),"0")+IFERROR(IF(Z100="",0,Z100),"0")</f>
        <v>0.28204000000000001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71</v>
      </c>
      <c r="Q102" s="578"/>
      <c r="R102" s="578"/>
      <c r="S102" s="578"/>
      <c r="T102" s="578"/>
      <c r="U102" s="578"/>
      <c r="V102" s="579"/>
      <c r="W102" s="37" t="s">
        <v>69</v>
      </c>
      <c r="X102" s="565">
        <f>IFERROR(SUM(X95:X100),"0")</f>
        <v>113</v>
      </c>
      <c r="Y102" s="565">
        <f>IFERROR(SUM(Y95:Y100),"0")</f>
        <v>118.8</v>
      </c>
      <c r="Z102" s="37"/>
      <c r="AA102" s="566"/>
      <c r="AB102" s="566"/>
      <c r="AC102" s="566"/>
    </row>
    <row r="103" spans="1:68" ht="16.5" customHeight="1" x14ac:dyDescent="0.25">
      <c r="A103" s="580" t="s">
        <v>199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102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69</v>
      </c>
      <c r="X105" s="563">
        <v>179</v>
      </c>
      <c r="Y105" s="564">
        <f>IFERROR(IF(X105="",0,CEILING((X105/$H105),1)*$H105),"")</f>
        <v>183.60000000000002</v>
      </c>
      <c r="Z105" s="36">
        <f>IFERROR(IF(Y105=0,"",ROUNDUP(Y105/H105,0)*0.01898),"")</f>
        <v>0.32266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186.20972222222218</v>
      </c>
      <c r="BN105" s="64">
        <f>IFERROR(Y105*I105/H105,"0")</f>
        <v>190.995</v>
      </c>
      <c r="BO105" s="64">
        <f>IFERROR(1/J105*(X105/H105),"0")</f>
        <v>0.25896990740740738</v>
      </c>
      <c r="BP105" s="64">
        <f>IFERROR(1/J105*(Y105/H105),"0")</f>
        <v>0.265625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69</v>
      </c>
      <c r="X107" s="563">
        <v>58</v>
      </c>
      <c r="Y107" s="564">
        <f>IFERROR(IF(X107="",0,CEILING((X107/$H107),1)*$H107),"")</f>
        <v>58.5</v>
      </c>
      <c r="Z107" s="36">
        <f>IFERROR(IF(Y107=0,"",ROUNDUP(Y107/H107,0)*0.00902),"")</f>
        <v>0.11726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60.706666666666671</v>
      </c>
      <c r="BN107" s="64">
        <f>IFERROR(Y107*I107/H107,"0")</f>
        <v>61.230000000000004</v>
      </c>
      <c r="BO107" s="64">
        <f>IFERROR(1/J107*(X107/H107),"0")</f>
        <v>9.7643097643097643E-2</v>
      </c>
      <c r="BP107" s="64">
        <f>IFERROR(1/J107*(Y107/H107),"0")</f>
        <v>9.8484848484848481E-2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71</v>
      </c>
      <c r="Q109" s="578"/>
      <c r="R109" s="578"/>
      <c r="S109" s="578"/>
      <c r="T109" s="578"/>
      <c r="U109" s="578"/>
      <c r="V109" s="579"/>
      <c r="W109" s="37" t="s">
        <v>72</v>
      </c>
      <c r="X109" s="565">
        <f>IFERROR(X105/H105,"0")+IFERROR(X106/H106,"0")+IFERROR(X107/H107,"0")+IFERROR(X108/H108,"0")</f>
        <v>29.462962962962962</v>
      </c>
      <c r="Y109" s="565">
        <f>IFERROR(Y105/H105,"0")+IFERROR(Y106/H106,"0")+IFERROR(Y107/H107,"0")+IFERROR(Y108/H108,"0")</f>
        <v>30</v>
      </c>
      <c r="Z109" s="565">
        <f>IFERROR(IF(Z105="",0,Z105),"0")+IFERROR(IF(Z106="",0,Z106),"0")+IFERROR(IF(Z107="",0,Z107),"0")+IFERROR(IF(Z108="",0,Z108),"0")</f>
        <v>0.43991999999999998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71</v>
      </c>
      <c r="Q110" s="578"/>
      <c r="R110" s="578"/>
      <c r="S110" s="578"/>
      <c r="T110" s="578"/>
      <c r="U110" s="578"/>
      <c r="V110" s="579"/>
      <c r="W110" s="37" t="s">
        <v>69</v>
      </c>
      <c r="X110" s="565">
        <f>IFERROR(SUM(X105:X108),"0")</f>
        <v>237</v>
      </c>
      <c r="Y110" s="565">
        <f>IFERROR(SUM(Y105:Y108),"0")</f>
        <v>242.10000000000002</v>
      </c>
      <c r="Z110" s="37"/>
      <c r="AA110" s="566"/>
      <c r="AB110" s="566"/>
      <c r="AC110" s="566"/>
    </row>
    <row r="111" spans="1:68" ht="14.25" customHeight="1" x14ac:dyDescent="0.25">
      <c r="A111" s="575" t="s">
        <v>134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69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69</v>
      </c>
      <c r="X114" s="563">
        <v>18</v>
      </c>
      <c r="Y114" s="564">
        <f>IFERROR(IF(X114="",0,CEILING((X114/$H114),1)*$H114),"")</f>
        <v>19.2</v>
      </c>
      <c r="Z114" s="36">
        <f>IFERROR(IF(Y114=0,"",ROUNDUP(Y114/H114,0)*0.00651),"")</f>
        <v>5.2080000000000001E-2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19.350000000000001</v>
      </c>
      <c r="BN114" s="64">
        <f>IFERROR(Y114*I114/H114,"0")</f>
        <v>20.64</v>
      </c>
      <c r="BO114" s="64">
        <f>IFERROR(1/J114*(X114/H114),"0")</f>
        <v>4.1208791208791215E-2</v>
      </c>
      <c r="BP114" s="64">
        <f>IFERROR(1/J114*(Y114/H114),"0")</f>
        <v>4.3956043956043959E-2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71</v>
      </c>
      <c r="Q115" s="578"/>
      <c r="R115" s="578"/>
      <c r="S115" s="578"/>
      <c r="T115" s="578"/>
      <c r="U115" s="578"/>
      <c r="V115" s="579"/>
      <c r="W115" s="37" t="s">
        <v>72</v>
      </c>
      <c r="X115" s="565">
        <f>IFERROR(X112/H112,"0")+IFERROR(X113/H113,"0")+IFERROR(X114/H114,"0")</f>
        <v>7.5</v>
      </c>
      <c r="Y115" s="565">
        <f>IFERROR(Y112/H112,"0")+IFERROR(Y113/H113,"0")+IFERROR(Y114/H114,"0")</f>
        <v>8</v>
      </c>
      <c r="Z115" s="565">
        <f>IFERROR(IF(Z112="",0,Z112),"0")+IFERROR(IF(Z113="",0,Z113),"0")+IFERROR(IF(Z114="",0,Z114),"0")</f>
        <v>5.2080000000000001E-2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71</v>
      </c>
      <c r="Q116" s="578"/>
      <c r="R116" s="578"/>
      <c r="S116" s="578"/>
      <c r="T116" s="578"/>
      <c r="U116" s="578"/>
      <c r="V116" s="579"/>
      <c r="W116" s="37" t="s">
        <v>69</v>
      </c>
      <c r="X116" s="565">
        <f>IFERROR(SUM(X112:X114),"0")</f>
        <v>18</v>
      </c>
      <c r="Y116" s="565">
        <f>IFERROR(SUM(Y112:Y114),"0")</f>
        <v>19.2</v>
      </c>
      <c r="Z116" s="37"/>
      <c r="AA116" s="566"/>
      <c r="AB116" s="566"/>
      <c r="AC116" s="566"/>
    </row>
    <row r="117" spans="1:68" ht="14.25" customHeight="1" x14ac:dyDescent="0.25">
      <c r="A117" s="575" t="s">
        <v>73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69</v>
      </c>
      <c r="X118" s="563">
        <v>37</v>
      </c>
      <c r="Y118" s="564">
        <f>IFERROR(IF(X118="",0,CEILING((X118/$H118),1)*$H118),"")</f>
        <v>40.5</v>
      </c>
      <c r="Z118" s="36">
        <f>IFERROR(IF(Y118=0,"",ROUNDUP(Y118/H118,0)*0.01898),"")</f>
        <v>9.4899999999999998E-2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39.343333333333334</v>
      </c>
      <c r="BN118" s="64">
        <f>IFERROR(Y118*I118/H118,"0")</f>
        <v>43.065000000000005</v>
      </c>
      <c r="BO118" s="64">
        <f>IFERROR(1/J118*(X118/H118),"0")</f>
        <v>7.1373456790123455E-2</v>
      </c>
      <c r="BP118" s="64">
        <f>IFERROR(1/J118*(Y118/H118),"0")</f>
        <v>7.8125E-2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69</v>
      </c>
      <c r="X120" s="563">
        <v>43</v>
      </c>
      <c r="Y120" s="564">
        <f>IFERROR(IF(X120="",0,CEILING((X120/$H120),1)*$H120),"")</f>
        <v>43.2</v>
      </c>
      <c r="Z120" s="36">
        <f>IFERROR(IF(Y120=0,"",ROUNDUP(Y120/H120,0)*0.00651),"")</f>
        <v>0.10416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47.013333333333328</v>
      </c>
      <c r="BN120" s="64">
        <f>IFERROR(Y120*I120/H120,"0")</f>
        <v>47.231999999999999</v>
      </c>
      <c r="BO120" s="64">
        <f>IFERROR(1/J120*(X120/H120),"0")</f>
        <v>8.7505087505087509E-2</v>
      </c>
      <c r="BP120" s="64">
        <f>IFERROR(1/J120*(Y120/H120),"0")</f>
        <v>8.7912087912087919E-2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71</v>
      </c>
      <c r="Q122" s="578"/>
      <c r="R122" s="578"/>
      <c r="S122" s="578"/>
      <c r="T122" s="578"/>
      <c r="U122" s="578"/>
      <c r="V122" s="579"/>
      <c r="W122" s="37" t="s">
        <v>72</v>
      </c>
      <c r="X122" s="565">
        <f>IFERROR(X118/H118,"0")+IFERROR(X119/H119,"0")+IFERROR(X120/H120,"0")+IFERROR(X121/H121,"0")</f>
        <v>20.493827160493826</v>
      </c>
      <c r="Y122" s="565">
        <f>IFERROR(Y118/H118,"0")+IFERROR(Y119/H119,"0")+IFERROR(Y120/H120,"0")+IFERROR(Y121/H121,"0")</f>
        <v>21</v>
      </c>
      <c r="Z122" s="565">
        <f>IFERROR(IF(Z118="",0,Z118),"0")+IFERROR(IF(Z119="",0,Z119),"0")+IFERROR(IF(Z120="",0,Z120),"0")+IFERROR(IF(Z121="",0,Z121),"0")</f>
        <v>0.19906000000000001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71</v>
      </c>
      <c r="Q123" s="578"/>
      <c r="R123" s="578"/>
      <c r="S123" s="578"/>
      <c r="T123" s="578"/>
      <c r="U123" s="578"/>
      <c r="V123" s="579"/>
      <c r="W123" s="37" t="s">
        <v>69</v>
      </c>
      <c r="X123" s="565">
        <f>IFERROR(SUM(X118:X121),"0")</f>
        <v>80</v>
      </c>
      <c r="Y123" s="565">
        <f>IFERROR(SUM(Y118:Y121),"0")</f>
        <v>83.7</v>
      </c>
      <c r="Z123" s="37"/>
      <c r="AA123" s="566"/>
      <c r="AB123" s="566"/>
      <c r="AC123" s="566"/>
    </row>
    <row r="124" spans="1:68" ht="14.25" customHeight="1" x14ac:dyDescent="0.25">
      <c r="A124" s="575" t="s">
        <v>169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71</v>
      </c>
      <c r="Q127" s="578"/>
      <c r="R127" s="578"/>
      <c r="S127" s="578"/>
      <c r="T127" s="578"/>
      <c r="U127" s="578"/>
      <c r="V127" s="579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71</v>
      </c>
      <c r="Q128" s="578"/>
      <c r="R128" s="578"/>
      <c r="S128" s="578"/>
      <c r="T128" s="578"/>
      <c r="U128" s="578"/>
      <c r="V128" s="579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232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63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71</v>
      </c>
      <c r="Q133" s="578"/>
      <c r="R133" s="578"/>
      <c r="S133" s="578"/>
      <c r="T133" s="578"/>
      <c r="U133" s="578"/>
      <c r="V133" s="579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71</v>
      </c>
      <c r="Q134" s="578"/>
      <c r="R134" s="578"/>
      <c r="S134" s="578"/>
      <c r="T134" s="578"/>
      <c r="U134" s="578"/>
      <c r="V134" s="579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5" t="s">
        <v>73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71</v>
      </c>
      <c r="Q138" s="578"/>
      <c r="R138" s="578"/>
      <c r="S138" s="578"/>
      <c r="T138" s="578"/>
      <c r="U138" s="578"/>
      <c r="V138" s="579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71</v>
      </c>
      <c r="Q139" s="578"/>
      <c r="R139" s="578"/>
      <c r="S139" s="578"/>
      <c r="T139" s="578"/>
      <c r="U139" s="578"/>
      <c r="V139" s="579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100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102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71</v>
      </c>
      <c r="Q143" s="578"/>
      <c r="R143" s="578"/>
      <c r="S143" s="578"/>
      <c r="T143" s="578"/>
      <c r="U143" s="578"/>
      <c r="V143" s="579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71</v>
      </c>
      <c r="Q144" s="578"/>
      <c r="R144" s="578"/>
      <c r="S144" s="578"/>
      <c r="T144" s="578"/>
      <c r="U144" s="578"/>
      <c r="V144" s="579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71</v>
      </c>
      <c r="Q149" s="578"/>
      <c r="R149" s="578"/>
      <c r="S149" s="578"/>
      <c r="T149" s="578"/>
      <c r="U149" s="578"/>
      <c r="V149" s="579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71</v>
      </c>
      <c r="Q150" s="578"/>
      <c r="R150" s="578"/>
      <c r="S150" s="578"/>
      <c r="T150" s="578"/>
      <c r="U150" s="578"/>
      <c r="V150" s="579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253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254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134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69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71</v>
      </c>
      <c r="Q155" s="578"/>
      <c r="R155" s="578"/>
      <c r="S155" s="578"/>
      <c r="T155" s="578"/>
      <c r="U155" s="578"/>
      <c r="V155" s="579"/>
      <c r="W155" s="37" t="s">
        <v>72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71</v>
      </c>
      <c r="Q156" s="578"/>
      <c r="R156" s="578"/>
      <c r="S156" s="578"/>
      <c r="T156" s="578"/>
      <c r="U156" s="578"/>
      <c r="V156" s="579"/>
      <c r="W156" s="37" t="s">
        <v>69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63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69</v>
      </c>
      <c r="X158" s="563">
        <v>103</v>
      </c>
      <c r="Y158" s="564">
        <f t="shared" ref="Y158:Y166" si="21">IFERROR(IF(X158="",0,CEILING((X158/$H158),1)*$H158),"")</f>
        <v>105</v>
      </c>
      <c r="Z158" s="36">
        <f>IFERROR(IF(Y158=0,"",ROUNDUP(Y158/H158,0)*0.00902),"")</f>
        <v>0.22550000000000001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109.62142857142855</v>
      </c>
      <c r="BN158" s="64">
        <f t="shared" ref="BN158:BN166" si="23">IFERROR(Y158*I158/H158,"0")</f>
        <v>111.74999999999999</v>
      </c>
      <c r="BO158" s="64">
        <f t="shared" ref="BO158:BO166" si="24">IFERROR(1/J158*(X158/H158),"0")</f>
        <v>0.18578643578643578</v>
      </c>
      <c r="BP158" s="64">
        <f t="shared" ref="BP158:BP166" si="25">IFERROR(1/J158*(Y158/H158),"0")</f>
        <v>0.18939393939393939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69</v>
      </c>
      <c r="X160" s="563">
        <v>92</v>
      </c>
      <c r="Y160" s="564">
        <f t="shared" si="21"/>
        <v>92.4</v>
      </c>
      <c r="Z160" s="36">
        <f>IFERROR(IF(Y160=0,"",ROUNDUP(Y160/H160,0)*0.00902),"")</f>
        <v>0.19844000000000001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96.600000000000009</v>
      </c>
      <c r="BN160" s="64">
        <f t="shared" si="23"/>
        <v>97.02000000000001</v>
      </c>
      <c r="BO160" s="64">
        <f t="shared" si="24"/>
        <v>0.16594516594516595</v>
      </c>
      <c r="BP160" s="64">
        <f t="shared" si="25"/>
        <v>0.16666666666666669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69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69</v>
      </c>
      <c r="X163" s="563">
        <v>2</v>
      </c>
      <c r="Y163" s="564">
        <f t="shared" si="21"/>
        <v>3.6</v>
      </c>
      <c r="Z163" s="36">
        <f>IFERROR(IF(Y163=0,"",ROUNDUP(Y163/H163,0)*0.00502),"")</f>
        <v>1.004E-2</v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2.1444444444444444</v>
      </c>
      <c r="BN163" s="64">
        <f t="shared" si="23"/>
        <v>3.8599999999999994</v>
      </c>
      <c r="BO163" s="64">
        <f t="shared" si="24"/>
        <v>4.7483380816714157E-3</v>
      </c>
      <c r="BP163" s="64">
        <f t="shared" si="25"/>
        <v>8.5470085470085479E-3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69</v>
      </c>
      <c r="X164" s="563">
        <v>10</v>
      </c>
      <c r="Y164" s="564">
        <f t="shared" si="21"/>
        <v>10.5</v>
      </c>
      <c r="Z164" s="36">
        <f>IFERROR(IF(Y164=0,"",ROUNDUP(Y164/H164,0)*0.00502),"")</f>
        <v>2.5100000000000001E-2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10.476190476190476</v>
      </c>
      <c r="BN164" s="64">
        <f t="shared" si="23"/>
        <v>11</v>
      </c>
      <c r="BO164" s="64">
        <f t="shared" si="24"/>
        <v>2.0350020350020353E-2</v>
      </c>
      <c r="BP164" s="64">
        <f t="shared" si="25"/>
        <v>2.1367521367521368E-2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71</v>
      </c>
      <c r="Q167" s="578"/>
      <c r="R167" s="578"/>
      <c r="S167" s="578"/>
      <c r="T167" s="578"/>
      <c r="U167" s="578"/>
      <c r="V167" s="579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52.301587301587304</v>
      </c>
      <c r="Y167" s="565">
        <f>IFERROR(Y158/H158,"0")+IFERROR(Y159/H159,"0")+IFERROR(Y160/H160,"0")+IFERROR(Y161/H161,"0")+IFERROR(Y162/H162,"0")+IFERROR(Y163/H163,"0")+IFERROR(Y164/H164,"0")+IFERROR(Y165/H165,"0")+IFERROR(Y166/H166,"0")</f>
        <v>54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0.45907999999999999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71</v>
      </c>
      <c r="Q168" s="578"/>
      <c r="R168" s="578"/>
      <c r="S168" s="578"/>
      <c r="T168" s="578"/>
      <c r="U168" s="578"/>
      <c r="V168" s="579"/>
      <c r="W168" s="37" t="s">
        <v>69</v>
      </c>
      <c r="X168" s="565">
        <f>IFERROR(SUM(X158:X166),"0")</f>
        <v>207</v>
      </c>
      <c r="Y168" s="565">
        <f>IFERROR(SUM(Y158:Y166),"0")</f>
        <v>211.5</v>
      </c>
      <c r="Z168" s="37"/>
      <c r="AA168" s="566"/>
      <c r="AB168" s="566"/>
      <c r="AC168" s="566"/>
    </row>
    <row r="169" spans="1:68" ht="14.25" customHeight="1" x14ac:dyDescent="0.25">
      <c r="A169" s="575" t="s">
        <v>94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71</v>
      </c>
      <c r="Q173" s="578"/>
      <c r="R173" s="578"/>
      <c r="S173" s="578"/>
      <c r="T173" s="578"/>
      <c r="U173" s="578"/>
      <c r="V173" s="579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71</v>
      </c>
      <c r="Q174" s="578"/>
      <c r="R174" s="578"/>
      <c r="S174" s="578"/>
      <c r="T174" s="578"/>
      <c r="U174" s="578"/>
      <c r="V174" s="579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291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294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102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71</v>
      </c>
      <c r="Q183" s="578"/>
      <c r="R183" s="578"/>
      <c r="S183" s="578"/>
      <c r="T183" s="578"/>
      <c r="U183" s="578"/>
      <c r="V183" s="579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71</v>
      </c>
      <c r="Q184" s="578"/>
      <c r="R184" s="578"/>
      <c r="S184" s="578"/>
      <c r="T184" s="578"/>
      <c r="U184" s="578"/>
      <c r="V184" s="579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134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69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71</v>
      </c>
      <c r="Q188" s="578"/>
      <c r="R188" s="578"/>
      <c r="S188" s="578"/>
      <c r="T188" s="578"/>
      <c r="U188" s="578"/>
      <c r="V188" s="579"/>
      <c r="W188" s="37" t="s">
        <v>72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71</v>
      </c>
      <c r="Q189" s="578"/>
      <c r="R189" s="578"/>
      <c r="S189" s="578"/>
      <c r="T189" s="578"/>
      <c r="U189" s="578"/>
      <c r="V189" s="579"/>
      <c r="W189" s="37" t="s">
        <v>69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63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69</v>
      </c>
      <c r="X191" s="563">
        <v>132</v>
      </c>
      <c r="Y191" s="564">
        <f t="shared" ref="Y191:Y198" si="26">IFERROR(IF(X191="",0,CEILING((X191/$H191),1)*$H191),"")</f>
        <v>135</v>
      </c>
      <c r="Z191" s="36">
        <f>IFERROR(IF(Y191=0,"",ROUNDUP(Y191/H191,0)*0.00902),"")</f>
        <v>0.22550000000000001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137.13333333333335</v>
      </c>
      <c r="BN191" s="64">
        <f t="shared" ref="BN191:BN198" si="28">IFERROR(Y191*I191/H191,"0")</f>
        <v>140.25</v>
      </c>
      <c r="BO191" s="64">
        <f t="shared" ref="BO191:BO198" si="29">IFERROR(1/J191*(X191/H191),"0")</f>
        <v>0.18518518518518517</v>
      </c>
      <c r="BP191" s="64">
        <f t="shared" ref="BP191:BP198" si="30">IFERROR(1/J191*(Y191/H191),"0")</f>
        <v>0.18939393939393939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69</v>
      </c>
      <c r="X192" s="563">
        <v>177</v>
      </c>
      <c r="Y192" s="564">
        <f t="shared" si="26"/>
        <v>178.20000000000002</v>
      </c>
      <c r="Z192" s="36">
        <f>IFERROR(IF(Y192=0,"",ROUNDUP(Y192/H192,0)*0.00902),"")</f>
        <v>0.29766000000000004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183.88333333333333</v>
      </c>
      <c r="BN192" s="64">
        <f t="shared" si="28"/>
        <v>185.13</v>
      </c>
      <c r="BO192" s="64">
        <f t="shared" si="29"/>
        <v>0.24831649831649832</v>
      </c>
      <c r="BP192" s="64">
        <f t="shared" si="30"/>
        <v>0.25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69</v>
      </c>
      <c r="X194" s="563">
        <v>211</v>
      </c>
      <c r="Y194" s="564">
        <f t="shared" si="26"/>
        <v>216</v>
      </c>
      <c r="Z194" s="36">
        <f>IFERROR(IF(Y194=0,"",ROUNDUP(Y194/H194,0)*0.00902),"")</f>
        <v>0.36080000000000001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219.20555555555555</v>
      </c>
      <c r="BN194" s="64">
        <f t="shared" si="28"/>
        <v>224.39999999999998</v>
      </c>
      <c r="BO194" s="64">
        <f t="shared" si="29"/>
        <v>0.29601571268237931</v>
      </c>
      <c r="BP194" s="64">
        <f t="shared" si="30"/>
        <v>0.30303030303030304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69</v>
      </c>
      <c r="X195" s="563">
        <v>15</v>
      </c>
      <c r="Y195" s="564">
        <f t="shared" si="26"/>
        <v>16.2</v>
      </c>
      <c r="Z195" s="36">
        <f>IFERROR(IF(Y195=0,"",ROUNDUP(Y195/H195,0)*0.00502),"")</f>
        <v>4.5179999999999998E-2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16.083333333333332</v>
      </c>
      <c r="BN195" s="64">
        <f t="shared" si="28"/>
        <v>17.369999999999997</v>
      </c>
      <c r="BO195" s="64">
        <f t="shared" si="29"/>
        <v>3.561253561253562E-2</v>
      </c>
      <c r="BP195" s="64">
        <f t="shared" si="30"/>
        <v>3.8461538461538464E-2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69</v>
      </c>
      <c r="X196" s="563">
        <v>15</v>
      </c>
      <c r="Y196" s="564">
        <f t="shared" si="26"/>
        <v>16.2</v>
      </c>
      <c r="Z196" s="36">
        <f>IFERROR(IF(Y196=0,"",ROUNDUP(Y196/H196,0)*0.00502),"")</f>
        <v>4.5179999999999998E-2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15.833333333333332</v>
      </c>
      <c r="BN196" s="64">
        <f t="shared" si="28"/>
        <v>17.099999999999998</v>
      </c>
      <c r="BO196" s="64">
        <f t="shared" si="29"/>
        <v>3.561253561253562E-2</v>
      </c>
      <c r="BP196" s="64">
        <f t="shared" si="30"/>
        <v>3.8461538461538464E-2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69</v>
      </c>
      <c r="X198" s="563">
        <v>8</v>
      </c>
      <c r="Y198" s="564">
        <f t="shared" si="26"/>
        <v>9</v>
      </c>
      <c r="Z198" s="36">
        <f>IFERROR(IF(Y198=0,"",ROUNDUP(Y198/H198,0)*0.00502),"")</f>
        <v>2.5100000000000001E-2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8.4444444444444446</v>
      </c>
      <c r="BN198" s="64">
        <f t="shared" si="28"/>
        <v>9.4999999999999982</v>
      </c>
      <c r="BO198" s="64">
        <f t="shared" si="29"/>
        <v>1.8993352326685663E-2</v>
      </c>
      <c r="BP198" s="64">
        <f t="shared" si="30"/>
        <v>2.1367521367521368E-2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71</v>
      </c>
      <c r="Q199" s="578"/>
      <c r="R199" s="578"/>
      <c r="S199" s="578"/>
      <c r="T199" s="578"/>
      <c r="U199" s="578"/>
      <c r="V199" s="579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117.40740740740739</v>
      </c>
      <c r="Y199" s="565">
        <f>IFERROR(Y191/H191,"0")+IFERROR(Y192/H192,"0")+IFERROR(Y193/H193,"0")+IFERROR(Y194/H194,"0")+IFERROR(Y195/H195,"0")+IFERROR(Y196/H196,"0")+IFERROR(Y197/H197,"0")+IFERROR(Y198/H198,"0")</f>
        <v>121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0.99942000000000009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71</v>
      </c>
      <c r="Q200" s="578"/>
      <c r="R200" s="578"/>
      <c r="S200" s="578"/>
      <c r="T200" s="578"/>
      <c r="U200" s="578"/>
      <c r="V200" s="579"/>
      <c r="W200" s="37" t="s">
        <v>69</v>
      </c>
      <c r="X200" s="565">
        <f>IFERROR(SUM(X191:X198),"0")</f>
        <v>558</v>
      </c>
      <c r="Y200" s="565">
        <f>IFERROR(SUM(Y191:Y198),"0")</f>
        <v>570.60000000000014</v>
      </c>
      <c r="Z200" s="37"/>
      <c r="AA200" s="566"/>
      <c r="AB200" s="566"/>
      <c r="AC200" s="566"/>
    </row>
    <row r="201" spans="1:68" ht="14.25" customHeight="1" x14ac:dyDescent="0.25">
      <c r="A201" s="575" t="s">
        <v>73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69</v>
      </c>
      <c r="X204" s="563">
        <v>44</v>
      </c>
      <c r="Y204" s="564">
        <f t="shared" si="31"/>
        <v>52.199999999999996</v>
      </c>
      <c r="Z204" s="36">
        <f>IFERROR(IF(Y204=0,"",ROUNDUP(Y204/H204,0)*0.01898),"")</f>
        <v>0.11388000000000001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46.624827586206898</v>
      </c>
      <c r="BN204" s="64">
        <f t="shared" si="33"/>
        <v>55.313999999999993</v>
      </c>
      <c r="BO204" s="64">
        <f t="shared" si="34"/>
        <v>7.9022988505747127E-2</v>
      </c>
      <c r="BP204" s="64">
        <f t="shared" si="35"/>
        <v>9.375E-2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69</v>
      </c>
      <c r="X205" s="563">
        <v>134</v>
      </c>
      <c r="Y205" s="564">
        <f t="shared" si="31"/>
        <v>134.4</v>
      </c>
      <c r="Z205" s="36">
        <f t="shared" ref="Z205:Z210" si="36">IFERROR(IF(Y205=0,"",ROUNDUP(Y205/H205,0)*0.00651),"")</f>
        <v>0.36456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149.07499999999999</v>
      </c>
      <c r="BN205" s="64">
        <f t="shared" si="33"/>
        <v>149.52000000000001</v>
      </c>
      <c r="BO205" s="64">
        <f t="shared" si="34"/>
        <v>0.3067765567765568</v>
      </c>
      <c r="BP205" s="64">
        <f t="shared" si="35"/>
        <v>0.30769230769230776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69</v>
      </c>
      <c r="X207" s="563">
        <v>109</v>
      </c>
      <c r="Y207" s="564">
        <f t="shared" si="31"/>
        <v>110.39999999999999</v>
      </c>
      <c r="Z207" s="36">
        <f t="shared" si="36"/>
        <v>0.29946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120.44500000000002</v>
      </c>
      <c r="BN207" s="64">
        <f t="shared" si="33"/>
        <v>121.992</v>
      </c>
      <c r="BO207" s="64">
        <f t="shared" si="34"/>
        <v>0.2495421245421246</v>
      </c>
      <c r="BP207" s="64">
        <f t="shared" si="35"/>
        <v>0.25274725274725279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69</v>
      </c>
      <c r="X208" s="563">
        <v>155</v>
      </c>
      <c r="Y208" s="564">
        <f t="shared" si="31"/>
        <v>156</v>
      </c>
      <c r="Z208" s="36">
        <f t="shared" si="36"/>
        <v>0.42315000000000003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171.27500000000001</v>
      </c>
      <c r="BN208" s="64">
        <f t="shared" si="33"/>
        <v>172.38000000000002</v>
      </c>
      <c r="BO208" s="64">
        <f t="shared" si="34"/>
        <v>0.35485347985347993</v>
      </c>
      <c r="BP208" s="64">
        <f t="shared" si="35"/>
        <v>0.35714285714285715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69</v>
      </c>
      <c r="X209" s="563">
        <v>39</v>
      </c>
      <c r="Y209" s="564">
        <f t="shared" si="31"/>
        <v>40.799999999999997</v>
      </c>
      <c r="Z209" s="36">
        <f t="shared" si="36"/>
        <v>0.11067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43.095000000000006</v>
      </c>
      <c r="BN209" s="64">
        <f t="shared" si="33"/>
        <v>45.084000000000003</v>
      </c>
      <c r="BO209" s="64">
        <f t="shared" si="34"/>
        <v>8.9285714285714288E-2</v>
      </c>
      <c r="BP209" s="64">
        <f t="shared" si="35"/>
        <v>9.3406593406593408E-2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69</v>
      </c>
      <c r="X210" s="563">
        <v>65</v>
      </c>
      <c r="Y210" s="564">
        <f t="shared" si="31"/>
        <v>67.2</v>
      </c>
      <c r="Z210" s="36">
        <f t="shared" si="36"/>
        <v>0.18228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71.987499999999997</v>
      </c>
      <c r="BN210" s="64">
        <f t="shared" si="33"/>
        <v>74.424000000000007</v>
      </c>
      <c r="BO210" s="64">
        <f t="shared" si="34"/>
        <v>0.14880952380952384</v>
      </c>
      <c r="BP210" s="64">
        <f t="shared" si="35"/>
        <v>0.15384615384615388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71</v>
      </c>
      <c r="Q211" s="578"/>
      <c r="R211" s="578"/>
      <c r="S211" s="578"/>
      <c r="T211" s="578"/>
      <c r="U211" s="578"/>
      <c r="V211" s="579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214.22413793103451</v>
      </c>
      <c r="Y211" s="565">
        <f>IFERROR(Y202/H202,"0")+IFERROR(Y203/H203,"0")+IFERROR(Y204/H204,"0")+IFERROR(Y205/H205,"0")+IFERROR(Y206/H206,"0")+IFERROR(Y207/H207,"0")+IFERROR(Y208/H208,"0")+IFERROR(Y209/H209,"0")+IFERROR(Y210/H210,"0")</f>
        <v>218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1.494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71</v>
      </c>
      <c r="Q212" s="578"/>
      <c r="R212" s="578"/>
      <c r="S212" s="578"/>
      <c r="T212" s="578"/>
      <c r="U212" s="578"/>
      <c r="V212" s="579"/>
      <c r="W212" s="37" t="s">
        <v>69</v>
      </c>
      <c r="X212" s="565">
        <f>IFERROR(SUM(X202:X210),"0")</f>
        <v>546</v>
      </c>
      <c r="Y212" s="565">
        <f>IFERROR(SUM(Y202:Y210),"0")</f>
        <v>561</v>
      </c>
      <c r="Z212" s="37"/>
      <c r="AA212" s="566"/>
      <c r="AB212" s="566"/>
      <c r="AC212" s="566"/>
    </row>
    <row r="213" spans="1:68" ht="14.25" customHeight="1" x14ac:dyDescent="0.25">
      <c r="A213" s="575" t="s">
        <v>169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69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69</v>
      </c>
      <c r="X215" s="563">
        <v>17</v>
      </c>
      <c r="Y215" s="564">
        <f>IFERROR(IF(X215="",0,CEILING((X215/$H215),1)*$H215),"")</f>
        <v>19.2</v>
      </c>
      <c r="Z215" s="36">
        <f>IFERROR(IF(Y215=0,"",ROUNDUP(Y215/H215,0)*0.00651),"")</f>
        <v>5.2080000000000001E-2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18.785000000000004</v>
      </c>
      <c r="BN215" s="64">
        <f>IFERROR(Y215*I215/H215,"0")</f>
        <v>21.216000000000001</v>
      </c>
      <c r="BO215" s="64">
        <f>IFERROR(1/J215*(X215/H215),"0")</f>
        <v>3.8919413919413927E-2</v>
      </c>
      <c r="BP215" s="64">
        <f>IFERROR(1/J215*(Y215/H215),"0")</f>
        <v>4.3956043956043959E-2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71</v>
      </c>
      <c r="Q216" s="578"/>
      <c r="R216" s="578"/>
      <c r="S216" s="578"/>
      <c r="T216" s="578"/>
      <c r="U216" s="578"/>
      <c r="V216" s="579"/>
      <c r="W216" s="37" t="s">
        <v>72</v>
      </c>
      <c r="X216" s="565">
        <f>IFERROR(X214/H214,"0")+IFERROR(X215/H215,"0")</f>
        <v>7.0833333333333339</v>
      </c>
      <c r="Y216" s="565">
        <f>IFERROR(Y214/H214,"0")+IFERROR(Y215/H215,"0")</f>
        <v>8</v>
      </c>
      <c r="Z216" s="565">
        <f>IFERROR(IF(Z214="",0,Z214),"0")+IFERROR(IF(Z215="",0,Z215),"0")</f>
        <v>5.2080000000000001E-2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71</v>
      </c>
      <c r="Q217" s="578"/>
      <c r="R217" s="578"/>
      <c r="S217" s="578"/>
      <c r="T217" s="578"/>
      <c r="U217" s="578"/>
      <c r="V217" s="579"/>
      <c r="W217" s="37" t="s">
        <v>69</v>
      </c>
      <c r="X217" s="565">
        <f>IFERROR(SUM(X214:X215),"0")</f>
        <v>17</v>
      </c>
      <c r="Y217" s="565">
        <f>IFERROR(SUM(Y214:Y215),"0")</f>
        <v>19.2</v>
      </c>
      <c r="Z217" s="37"/>
      <c r="AA217" s="566"/>
      <c r="AB217" s="566"/>
      <c r="AC217" s="566"/>
    </row>
    <row r="218" spans="1:68" ht="16.5" customHeight="1" x14ac:dyDescent="0.25">
      <c r="A218" s="580" t="s">
        <v>355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102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69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71</v>
      </c>
      <c r="Q227" s="578"/>
      <c r="R227" s="578"/>
      <c r="S227" s="578"/>
      <c r="T227" s="578"/>
      <c r="U227" s="578"/>
      <c r="V227" s="579"/>
      <c r="W227" s="37" t="s">
        <v>72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71</v>
      </c>
      <c r="Q228" s="578"/>
      <c r="R228" s="578"/>
      <c r="S228" s="578"/>
      <c r="T228" s="578"/>
      <c r="U228" s="578"/>
      <c r="V228" s="579"/>
      <c r="W228" s="37" t="s">
        <v>69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5" t="s">
        <v>134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71</v>
      </c>
      <c r="Q232" s="578"/>
      <c r="R232" s="578"/>
      <c r="S232" s="578"/>
      <c r="T232" s="578"/>
      <c r="U232" s="578"/>
      <c r="V232" s="579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71</v>
      </c>
      <c r="Q233" s="578"/>
      <c r="R233" s="578"/>
      <c r="S233" s="578"/>
      <c r="T233" s="578"/>
      <c r="U233" s="578"/>
      <c r="V233" s="579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378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2" t="s">
        <v>381</v>
      </c>
      <c r="Q235" s="568"/>
      <c r="R235" s="568"/>
      <c r="S235" s="568"/>
      <c r="T235" s="569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71</v>
      </c>
      <c r="Q236" s="578"/>
      <c r="R236" s="578"/>
      <c r="S236" s="578"/>
      <c r="T236" s="578"/>
      <c r="U236" s="578"/>
      <c r="V236" s="579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71</v>
      </c>
      <c r="Q237" s="578"/>
      <c r="R237" s="578"/>
      <c r="S237" s="578"/>
      <c r="T237" s="578"/>
      <c r="U237" s="578"/>
      <c r="V237" s="579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383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0" t="s">
        <v>389</v>
      </c>
      <c r="Q240" s="568"/>
      <c r="R240" s="568"/>
      <c r="S240" s="568"/>
      <c r="T240" s="569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390</v>
      </c>
      <c r="B241" s="54" t="s">
        <v>391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392</v>
      </c>
      <c r="B242" s="54" t="s">
        <v>393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394</v>
      </c>
      <c r="B243" s="54" t="s">
        <v>395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71</v>
      </c>
      <c r="Q244" s="578"/>
      <c r="R244" s="578"/>
      <c r="S244" s="578"/>
      <c r="T244" s="578"/>
      <c r="U244" s="578"/>
      <c r="V244" s="579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71</v>
      </c>
      <c r="Q245" s="578"/>
      <c r="R245" s="578"/>
      <c r="S245" s="578"/>
      <c r="T245" s="578"/>
      <c r="U245" s="578"/>
      <c r="V245" s="579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396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102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397</v>
      </c>
      <c r="B248" s="54" t="s">
        <v>398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400</v>
      </c>
      <c r="B249" s="54" t="s">
        <v>401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403</v>
      </c>
      <c r="B250" s="54" t="s">
        <v>404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71</v>
      </c>
      <c r="Q253" s="578"/>
      <c r="R253" s="578"/>
      <c r="S253" s="578"/>
      <c r="T253" s="578"/>
      <c r="U253" s="578"/>
      <c r="V253" s="579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71</v>
      </c>
      <c r="Q254" s="578"/>
      <c r="R254" s="578"/>
      <c r="S254" s="578"/>
      <c r="T254" s="578"/>
      <c r="U254" s="578"/>
      <c r="V254" s="579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412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102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413</v>
      </c>
      <c r="B257" s="54" t="s">
        <v>414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421</v>
      </c>
      <c r="B260" s="54" t="s">
        <v>422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59" t="s">
        <v>423</v>
      </c>
      <c r="Q260" s="568"/>
      <c r="R260" s="568"/>
      <c r="S260" s="568"/>
      <c r="T260" s="569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71</v>
      </c>
      <c r="Q261" s="578"/>
      <c r="R261" s="578"/>
      <c r="S261" s="578"/>
      <c r="T261" s="578"/>
      <c r="U261" s="578"/>
      <c r="V261" s="579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71</v>
      </c>
      <c r="Q262" s="578"/>
      <c r="R262" s="578"/>
      <c r="S262" s="578"/>
      <c r="T262" s="578"/>
      <c r="U262" s="578"/>
      <c r="V262" s="579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425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73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426</v>
      </c>
      <c r="B265" s="54" t="s">
        <v>427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69</v>
      </c>
      <c r="X266" s="563">
        <v>14</v>
      </c>
      <c r="Y266" s="564">
        <f>IFERROR(IF(X266="",0,CEILING((X266/$H266),1)*$H266),"")</f>
        <v>14.399999999999999</v>
      </c>
      <c r="Z266" s="36">
        <f>IFERROR(IF(Y266=0,"",ROUNDUP(Y266/H266,0)*0.00651),"")</f>
        <v>3.9059999999999997E-2</v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15.47</v>
      </c>
      <c r="BN266" s="64">
        <f>IFERROR(Y266*I266/H266,"0")</f>
        <v>15.912000000000001</v>
      </c>
      <c r="BO266" s="64">
        <f>IFERROR(1/J266*(X266/H266),"0")</f>
        <v>3.2051282051282055E-2</v>
      </c>
      <c r="BP266" s="64">
        <f>IFERROR(1/J266*(Y266/H266),"0")</f>
        <v>3.2967032967032968E-2</v>
      </c>
    </row>
    <row r="267" spans="1:68" ht="37.5" customHeight="1" x14ac:dyDescent="0.25">
      <c r="A267" s="54" t="s">
        <v>432</v>
      </c>
      <c r="B267" s="54" t="s">
        <v>433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69</v>
      </c>
      <c r="X267" s="563">
        <v>33</v>
      </c>
      <c r="Y267" s="564">
        <f>IFERROR(IF(X267="",0,CEILING((X267/$H267),1)*$H267),"")</f>
        <v>33.6</v>
      </c>
      <c r="Z267" s="36">
        <f>IFERROR(IF(Y267=0,"",ROUNDUP(Y267/H267,0)*0.00651),"")</f>
        <v>9.1139999999999999E-2</v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35.475000000000001</v>
      </c>
      <c r="BN267" s="64">
        <f>IFERROR(Y267*I267/H267,"0")</f>
        <v>36.120000000000005</v>
      </c>
      <c r="BO267" s="64">
        <f>IFERROR(1/J267*(X267/H267),"0")</f>
        <v>7.5549450549450559E-2</v>
      </c>
      <c r="BP267" s="64">
        <f>IFERROR(1/J267*(Y267/H267),"0")</f>
        <v>7.6923076923076941E-2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71</v>
      </c>
      <c r="Q268" s="578"/>
      <c r="R268" s="578"/>
      <c r="S268" s="578"/>
      <c r="T268" s="578"/>
      <c r="U268" s="578"/>
      <c r="V268" s="579"/>
      <c r="W268" s="37" t="s">
        <v>72</v>
      </c>
      <c r="X268" s="565">
        <f>IFERROR(X265/H265,"0")+IFERROR(X266/H266,"0")+IFERROR(X267/H267,"0")</f>
        <v>19.583333333333336</v>
      </c>
      <c r="Y268" s="565">
        <f>IFERROR(Y265/H265,"0")+IFERROR(Y266/H266,"0")+IFERROR(Y267/H267,"0")</f>
        <v>20</v>
      </c>
      <c r="Z268" s="565">
        <f>IFERROR(IF(Z265="",0,Z265),"0")+IFERROR(IF(Z266="",0,Z266),"0")+IFERROR(IF(Z267="",0,Z267),"0")</f>
        <v>0.13019999999999998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71</v>
      </c>
      <c r="Q269" s="578"/>
      <c r="R269" s="578"/>
      <c r="S269" s="578"/>
      <c r="T269" s="578"/>
      <c r="U269" s="578"/>
      <c r="V269" s="579"/>
      <c r="W269" s="37" t="s">
        <v>69</v>
      </c>
      <c r="X269" s="565">
        <f>IFERROR(SUM(X265:X267),"0")</f>
        <v>47</v>
      </c>
      <c r="Y269" s="565">
        <f>IFERROR(SUM(Y265:Y267),"0")</f>
        <v>48</v>
      </c>
      <c r="Z269" s="37"/>
      <c r="AA269" s="566"/>
      <c r="AB269" s="566"/>
      <c r="AC269" s="566"/>
    </row>
    <row r="270" spans="1:68" ht="16.5" customHeight="1" x14ac:dyDescent="0.25">
      <c r="A270" s="580" t="s">
        <v>435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63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436</v>
      </c>
      <c r="B272" s="54" t="s">
        <v>437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71</v>
      </c>
      <c r="Q273" s="578"/>
      <c r="R273" s="578"/>
      <c r="S273" s="578"/>
      <c r="T273" s="578"/>
      <c r="U273" s="578"/>
      <c r="V273" s="579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71</v>
      </c>
      <c r="Q274" s="578"/>
      <c r="R274" s="578"/>
      <c r="S274" s="578"/>
      <c r="T274" s="578"/>
      <c r="U274" s="578"/>
      <c r="V274" s="579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73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439</v>
      </c>
      <c r="B276" s="54" t="s">
        <v>440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71</v>
      </c>
      <c r="Q277" s="578"/>
      <c r="R277" s="578"/>
      <c r="S277" s="578"/>
      <c r="T277" s="578"/>
      <c r="U277" s="578"/>
      <c r="V277" s="579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71</v>
      </c>
      <c r="Q278" s="578"/>
      <c r="R278" s="578"/>
      <c r="S278" s="578"/>
      <c r="T278" s="578"/>
      <c r="U278" s="578"/>
      <c r="V278" s="579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442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102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443</v>
      </c>
      <c r="B281" s="54" t="s">
        <v>444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71</v>
      </c>
      <c r="Q282" s="578"/>
      <c r="R282" s="578"/>
      <c r="S282" s="578"/>
      <c r="T282" s="578"/>
      <c r="U282" s="578"/>
      <c r="V282" s="579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71</v>
      </c>
      <c r="Q283" s="578"/>
      <c r="R283" s="578"/>
      <c r="S283" s="578"/>
      <c r="T283" s="578"/>
      <c r="U283" s="578"/>
      <c r="V283" s="579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447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102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448</v>
      </c>
      <c r="B286" s="54" t="s">
        <v>449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451</v>
      </c>
      <c r="B287" s="54" t="s">
        <v>452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451</v>
      </c>
      <c r="B288" s="54" t="s">
        <v>454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457</v>
      </c>
      <c r="B289" s="54" t="s">
        <v>458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460</v>
      </c>
      <c r="B290" s="54" t="s">
        <v>461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71</v>
      </c>
      <c r="Q292" s="578"/>
      <c r="R292" s="578"/>
      <c r="S292" s="578"/>
      <c r="T292" s="578"/>
      <c r="U292" s="578"/>
      <c r="V292" s="579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71</v>
      </c>
      <c r="Q293" s="578"/>
      <c r="R293" s="578"/>
      <c r="S293" s="578"/>
      <c r="T293" s="578"/>
      <c r="U293" s="578"/>
      <c r="V293" s="579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5" t="s">
        <v>63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465</v>
      </c>
      <c r="B295" s="54" t="s">
        <v>466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468</v>
      </c>
      <c r="B296" s="54" t="s">
        <v>469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471</v>
      </c>
      <c r="B297" s="54" t="s">
        <v>472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474</v>
      </c>
      <c r="B298" s="54" t="s">
        <v>475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69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71</v>
      </c>
      <c r="Q302" s="578"/>
      <c r="R302" s="578"/>
      <c r="S302" s="578"/>
      <c r="T302" s="578"/>
      <c r="U302" s="578"/>
      <c r="V302" s="579"/>
      <c r="W302" s="37" t="s">
        <v>72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71</v>
      </c>
      <c r="Q303" s="578"/>
      <c r="R303" s="578"/>
      <c r="S303" s="578"/>
      <c r="T303" s="578"/>
      <c r="U303" s="578"/>
      <c r="V303" s="579"/>
      <c r="W303" s="37" t="s">
        <v>69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customHeight="1" x14ac:dyDescent="0.25">
      <c r="A304" s="575" t="s">
        <v>73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484</v>
      </c>
      <c r="B305" s="54" t="s">
        <v>485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490</v>
      </c>
      <c r="B307" s="54" t="s">
        <v>491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493</v>
      </c>
      <c r="B308" s="54" t="s">
        <v>494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496</v>
      </c>
      <c r="B309" s="54" t="s">
        <v>497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71</v>
      </c>
      <c r="Q310" s="578"/>
      <c r="R310" s="578"/>
      <c r="S310" s="578"/>
      <c r="T310" s="578"/>
      <c r="U310" s="578"/>
      <c r="V310" s="579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71</v>
      </c>
      <c r="Q311" s="578"/>
      <c r="R311" s="578"/>
      <c r="S311" s="578"/>
      <c r="T311" s="578"/>
      <c r="U311" s="578"/>
      <c r="V311" s="579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5" t="s">
        <v>169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499</v>
      </c>
      <c r="B313" s="54" t="s">
        <v>500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69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502</v>
      </c>
      <c r="B314" s="54" t="s">
        <v>503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69</v>
      </c>
      <c r="X314" s="563">
        <v>0</v>
      </c>
      <c r="Y314" s="56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customHeight="1" x14ac:dyDescent="0.25">
      <c r="A315" s="54" t="s">
        <v>505</v>
      </c>
      <c r="B315" s="54" t="s">
        <v>506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69</v>
      </c>
      <c r="X315" s="563">
        <v>29</v>
      </c>
      <c r="Y315" s="564">
        <f>IFERROR(IF(X315="",0,CEILING((X315/$H315),1)*$H315),"")</f>
        <v>33.6</v>
      </c>
      <c r="Z315" s="36">
        <f>IFERROR(IF(Y315=0,"",ROUNDUP(Y315/H315,0)*0.01898),"")</f>
        <v>7.5920000000000001E-2</v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30.791785714285716</v>
      </c>
      <c r="BN315" s="64">
        <f>IFERROR(Y315*I315/H315,"0")</f>
        <v>35.676000000000002</v>
      </c>
      <c r="BO315" s="64">
        <f>IFERROR(1/J315*(X315/H315),"0")</f>
        <v>5.3943452380952377E-2</v>
      </c>
      <c r="BP315" s="64">
        <f>IFERROR(1/J315*(Y315/H315),"0")</f>
        <v>6.25E-2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71</v>
      </c>
      <c r="Q316" s="578"/>
      <c r="R316" s="578"/>
      <c r="S316" s="578"/>
      <c r="T316" s="578"/>
      <c r="U316" s="578"/>
      <c r="V316" s="579"/>
      <c r="W316" s="37" t="s">
        <v>72</v>
      </c>
      <c r="X316" s="565">
        <f>IFERROR(X313/H313,"0")+IFERROR(X314/H314,"0")+IFERROR(X315/H315,"0")</f>
        <v>3.4523809523809521</v>
      </c>
      <c r="Y316" s="565">
        <f>IFERROR(Y313/H313,"0")+IFERROR(Y314/H314,"0")+IFERROR(Y315/H315,"0")</f>
        <v>4</v>
      </c>
      <c r="Z316" s="565">
        <f>IFERROR(IF(Z313="",0,Z313),"0")+IFERROR(IF(Z314="",0,Z314),"0")+IFERROR(IF(Z315="",0,Z315),"0")</f>
        <v>7.5920000000000001E-2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71</v>
      </c>
      <c r="Q317" s="578"/>
      <c r="R317" s="578"/>
      <c r="S317" s="578"/>
      <c r="T317" s="578"/>
      <c r="U317" s="578"/>
      <c r="V317" s="579"/>
      <c r="W317" s="37" t="s">
        <v>69</v>
      </c>
      <c r="X317" s="565">
        <f>IFERROR(SUM(X313:X315),"0")</f>
        <v>29</v>
      </c>
      <c r="Y317" s="565">
        <f>IFERROR(SUM(Y313:Y315),"0")</f>
        <v>33.6</v>
      </c>
      <c r="Z317" s="37"/>
      <c r="AA317" s="566"/>
      <c r="AB317" s="566"/>
      <c r="AC317" s="566"/>
    </row>
    <row r="318" spans="1:68" ht="14.25" customHeight="1" x14ac:dyDescent="0.25">
      <c r="A318" s="575" t="s">
        <v>94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508</v>
      </c>
      <c r="B319" s="54" t="s">
        <v>509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889" t="s">
        <v>510</v>
      </c>
      <c r="Q319" s="568"/>
      <c r="R319" s="568"/>
      <c r="S319" s="568"/>
      <c r="T319" s="569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7" t="s">
        <v>514</v>
      </c>
      <c r="Q320" s="568"/>
      <c r="R320" s="568"/>
      <c r="S320" s="568"/>
      <c r="T320" s="569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515</v>
      </c>
      <c r="B321" s="54" t="s">
        <v>516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69</v>
      </c>
      <c r="X321" s="563">
        <v>6</v>
      </c>
      <c r="Y321" s="564">
        <f>IFERROR(IF(X321="",0,CEILING((X321/$H321),1)*$H321),"")</f>
        <v>7.6499999999999995</v>
      </c>
      <c r="Z321" s="36">
        <f>IFERROR(IF(Y321=0,"",ROUNDUP(Y321/H321,0)*0.00651),"")</f>
        <v>1.9529999999999999E-2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6.9529411764705893</v>
      </c>
      <c r="BN321" s="64">
        <f>IFERROR(Y321*I321/H321,"0")</f>
        <v>8.8650000000000002</v>
      </c>
      <c r="BO321" s="64">
        <f>IFERROR(1/J321*(X321/H321),"0")</f>
        <v>1.292824822236587E-2</v>
      </c>
      <c r="BP321" s="64">
        <f>IFERROR(1/J321*(Y321/H321),"0")</f>
        <v>1.6483516483516484E-2</v>
      </c>
    </row>
    <row r="322" spans="1:68" ht="27" customHeight="1" x14ac:dyDescent="0.25">
      <c r="A322" s="54" t="s">
        <v>518</v>
      </c>
      <c r="B322" s="54" t="s">
        <v>519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69</v>
      </c>
      <c r="X322" s="563">
        <v>4</v>
      </c>
      <c r="Y322" s="564">
        <f>IFERROR(IF(X322="",0,CEILING((X322/$H322),1)*$H322),"")</f>
        <v>5.0999999999999996</v>
      </c>
      <c r="Z322" s="36">
        <f>IFERROR(IF(Y322=0,"",ROUNDUP(Y322/H322,0)*0.00651),"")</f>
        <v>1.302E-2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4.5176470588235293</v>
      </c>
      <c r="BN322" s="64">
        <f>IFERROR(Y322*I322/H322,"0")</f>
        <v>5.76</v>
      </c>
      <c r="BO322" s="64">
        <f>IFERROR(1/J322*(X322/H322),"0")</f>
        <v>8.6188321482439153E-3</v>
      </c>
      <c r="BP322" s="64">
        <f>IFERROR(1/J322*(Y322/H322),"0")</f>
        <v>1.098901098901099E-2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71</v>
      </c>
      <c r="Q323" s="578"/>
      <c r="R323" s="578"/>
      <c r="S323" s="578"/>
      <c r="T323" s="578"/>
      <c r="U323" s="578"/>
      <c r="V323" s="579"/>
      <c r="W323" s="37" t="s">
        <v>72</v>
      </c>
      <c r="X323" s="565">
        <f>IFERROR(X319/H319,"0")+IFERROR(X320/H320,"0")+IFERROR(X321/H321,"0")+IFERROR(X322/H322,"0")</f>
        <v>3.9215686274509807</v>
      </c>
      <c r="Y323" s="565">
        <f>IFERROR(Y319/H319,"0")+IFERROR(Y320/H320,"0")+IFERROR(Y321/H321,"0")+IFERROR(Y322/H322,"0")</f>
        <v>5</v>
      </c>
      <c r="Z323" s="565">
        <f>IFERROR(IF(Z319="",0,Z319),"0")+IFERROR(IF(Z320="",0,Z320),"0")+IFERROR(IF(Z321="",0,Z321),"0")+IFERROR(IF(Z322="",0,Z322),"0")</f>
        <v>3.2549999999999996E-2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71</v>
      </c>
      <c r="Q324" s="578"/>
      <c r="R324" s="578"/>
      <c r="S324" s="578"/>
      <c r="T324" s="578"/>
      <c r="U324" s="578"/>
      <c r="V324" s="579"/>
      <c r="W324" s="37" t="s">
        <v>69</v>
      </c>
      <c r="X324" s="565">
        <f>IFERROR(SUM(X319:X322),"0")</f>
        <v>10</v>
      </c>
      <c r="Y324" s="565">
        <f>IFERROR(SUM(Y319:Y322),"0")</f>
        <v>12.75</v>
      </c>
      <c r="Z324" s="37"/>
      <c r="AA324" s="566"/>
      <c r="AB324" s="566"/>
      <c r="AC324" s="566"/>
    </row>
    <row r="325" spans="1:68" ht="14.25" customHeight="1" x14ac:dyDescent="0.25">
      <c r="A325" s="575" t="s">
        <v>520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521</v>
      </c>
      <c r="B326" s="54" t="s">
        <v>522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525</v>
      </c>
      <c r="B327" s="54" t="s">
        <v>526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71</v>
      </c>
      <c r="Q329" s="578"/>
      <c r="R329" s="578"/>
      <c r="S329" s="578"/>
      <c r="T329" s="578"/>
      <c r="U329" s="578"/>
      <c r="V329" s="579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71</v>
      </c>
      <c r="Q330" s="578"/>
      <c r="R330" s="578"/>
      <c r="S330" s="578"/>
      <c r="T330" s="578"/>
      <c r="U330" s="578"/>
      <c r="V330" s="579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529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73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530</v>
      </c>
      <c r="B333" s="54" t="s">
        <v>531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71</v>
      </c>
      <c r="Q336" s="578"/>
      <c r="R336" s="578"/>
      <c r="S336" s="578"/>
      <c r="T336" s="578"/>
      <c r="U336" s="578"/>
      <c r="V336" s="579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71</v>
      </c>
      <c r="Q337" s="578"/>
      <c r="R337" s="578"/>
      <c r="S337" s="578"/>
      <c r="T337" s="578"/>
      <c r="U337" s="578"/>
      <c r="V337" s="579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customHeight="1" x14ac:dyDescent="0.2">
      <c r="A338" s="627" t="s">
        <v>539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540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102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69</v>
      </c>
      <c r="X341" s="563">
        <v>0</v>
      </c>
      <c r="Y341" s="564">
        <f t="shared" ref="Y341:Y347" si="52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0</v>
      </c>
      <c r="BN341" s="64">
        <f t="shared" ref="BN341:BN347" si="54">IFERROR(Y341*I341/H341,"0")</f>
        <v>0</v>
      </c>
      <c r="BO341" s="64">
        <f t="shared" ref="BO341:BO347" si="55">IFERROR(1/J341*(X341/H341),"0")</f>
        <v>0</v>
      </c>
      <c r="BP341" s="64">
        <f t="shared" ref="BP341:BP347" si="56">IFERROR(1/J341*(Y341/H341),"0")</f>
        <v>0</v>
      </c>
    </row>
    <row r="342" spans="1:68" ht="27" customHeight="1" x14ac:dyDescent="0.25">
      <c r="A342" s="54" t="s">
        <v>544</v>
      </c>
      <c r="B342" s="54" t="s">
        <v>545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69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customHeight="1" x14ac:dyDescent="0.25">
      <c r="A343" s="54" t="s">
        <v>547</v>
      </c>
      <c r="B343" s="54" t="s">
        <v>548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69</v>
      </c>
      <c r="X343" s="563">
        <v>200</v>
      </c>
      <c r="Y343" s="564">
        <f t="shared" si="52"/>
        <v>210</v>
      </c>
      <c r="Z343" s="36">
        <f>IFERROR(IF(Y343=0,"",ROUNDUP(Y343/H343,0)*0.02175),"")</f>
        <v>0.30449999999999999</v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206.4</v>
      </c>
      <c r="BN343" s="64">
        <f t="shared" si="54"/>
        <v>216.72</v>
      </c>
      <c r="BO343" s="64">
        <f t="shared" si="55"/>
        <v>0.27777777777777779</v>
      </c>
      <c r="BP343" s="64">
        <f t="shared" si="56"/>
        <v>0.29166666666666663</v>
      </c>
    </row>
    <row r="344" spans="1:68" ht="37.5" customHeight="1" x14ac:dyDescent="0.25">
      <c r="A344" s="54" t="s">
        <v>550</v>
      </c>
      <c r="B344" s="54" t="s">
        <v>551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69</v>
      </c>
      <c r="X344" s="563">
        <v>200</v>
      </c>
      <c r="Y344" s="564">
        <f t="shared" si="52"/>
        <v>210</v>
      </c>
      <c r="Z344" s="36">
        <f>IFERROR(IF(Y344=0,"",ROUNDUP(Y344/H344,0)*0.02175),"")</f>
        <v>0.30449999999999999</v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206.4</v>
      </c>
      <c r="BN344" s="64">
        <f t="shared" si="54"/>
        <v>216.72</v>
      </c>
      <c r="BO344" s="64">
        <f t="shared" si="55"/>
        <v>0.27777777777777779</v>
      </c>
      <c r="BP344" s="64">
        <f t="shared" si="56"/>
        <v>0.29166666666666663</v>
      </c>
    </row>
    <row r="345" spans="1:68" ht="27" customHeight="1" x14ac:dyDescent="0.25">
      <c r="A345" s="54" t="s">
        <v>553</v>
      </c>
      <c r="B345" s="54" t="s">
        <v>554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556</v>
      </c>
      <c r="B346" s="54" t="s">
        <v>557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558</v>
      </c>
      <c r="B347" s="54" t="s">
        <v>559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71</v>
      </c>
      <c r="Q348" s="578"/>
      <c r="R348" s="578"/>
      <c r="S348" s="578"/>
      <c r="T348" s="578"/>
      <c r="U348" s="578"/>
      <c r="V348" s="579"/>
      <c r="W348" s="37" t="s">
        <v>72</v>
      </c>
      <c r="X348" s="565">
        <f>IFERROR(X341/H341,"0")+IFERROR(X342/H342,"0")+IFERROR(X343/H343,"0")+IFERROR(X344/H344,"0")+IFERROR(X345/H345,"0")+IFERROR(X346/H346,"0")+IFERROR(X347/H347,"0")</f>
        <v>26.666666666666668</v>
      </c>
      <c r="Y348" s="565">
        <f>IFERROR(Y341/H341,"0")+IFERROR(Y342/H342,"0")+IFERROR(Y343/H343,"0")+IFERROR(Y344/H344,"0")+IFERROR(Y345/H345,"0")+IFERROR(Y346/H346,"0")+IFERROR(Y347/H347,"0")</f>
        <v>28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0.60899999999999999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71</v>
      </c>
      <c r="Q349" s="578"/>
      <c r="R349" s="578"/>
      <c r="S349" s="578"/>
      <c r="T349" s="578"/>
      <c r="U349" s="578"/>
      <c r="V349" s="579"/>
      <c r="W349" s="37" t="s">
        <v>69</v>
      </c>
      <c r="X349" s="565">
        <f>IFERROR(SUM(X341:X347),"0")</f>
        <v>400</v>
      </c>
      <c r="Y349" s="565">
        <f>IFERROR(SUM(Y341:Y347),"0")</f>
        <v>420</v>
      </c>
      <c r="Z349" s="37"/>
      <c r="AA349" s="566"/>
      <c r="AB349" s="566"/>
      <c r="AC349" s="566"/>
    </row>
    <row r="350" spans="1:68" ht="14.25" customHeight="1" x14ac:dyDescent="0.25">
      <c r="A350" s="575" t="s">
        <v>134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69</v>
      </c>
      <c r="X351" s="563">
        <v>400</v>
      </c>
      <c r="Y351" s="564">
        <f>IFERROR(IF(X351="",0,CEILING((X351/$H351),1)*$H351),"")</f>
        <v>405</v>
      </c>
      <c r="Z351" s="36">
        <f>IFERROR(IF(Y351=0,"",ROUNDUP(Y351/H351,0)*0.02175),"")</f>
        <v>0.58724999999999994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412.8</v>
      </c>
      <c r="BN351" s="64">
        <f>IFERROR(Y351*I351/H351,"0")</f>
        <v>417.96000000000004</v>
      </c>
      <c r="BO351" s="64">
        <f>IFERROR(1/J351*(X351/H351),"0")</f>
        <v>0.55555555555555558</v>
      </c>
      <c r="BP351" s="64">
        <f>IFERROR(1/J351*(Y351/H351),"0")</f>
        <v>0.5625</v>
      </c>
    </row>
    <row r="352" spans="1:68" ht="16.5" customHeight="1" x14ac:dyDescent="0.25">
      <c r="A352" s="54" t="s">
        <v>563</v>
      </c>
      <c r="B352" s="54" t="s">
        <v>564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71</v>
      </c>
      <c r="Q353" s="578"/>
      <c r="R353" s="578"/>
      <c r="S353" s="578"/>
      <c r="T353" s="578"/>
      <c r="U353" s="578"/>
      <c r="V353" s="579"/>
      <c r="W353" s="37" t="s">
        <v>72</v>
      </c>
      <c r="X353" s="565">
        <f>IFERROR(X351/H351,"0")+IFERROR(X352/H352,"0")</f>
        <v>26.666666666666668</v>
      </c>
      <c r="Y353" s="565">
        <f>IFERROR(Y351/H351,"0")+IFERROR(Y352/H352,"0")</f>
        <v>27</v>
      </c>
      <c r="Z353" s="565">
        <f>IFERROR(IF(Z351="",0,Z351),"0")+IFERROR(IF(Z352="",0,Z352),"0")</f>
        <v>0.58724999999999994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71</v>
      </c>
      <c r="Q354" s="578"/>
      <c r="R354" s="578"/>
      <c r="S354" s="578"/>
      <c r="T354" s="578"/>
      <c r="U354" s="578"/>
      <c r="V354" s="579"/>
      <c r="W354" s="37" t="s">
        <v>69</v>
      </c>
      <c r="X354" s="565">
        <f>IFERROR(SUM(X351:X352),"0")</f>
        <v>400</v>
      </c>
      <c r="Y354" s="565">
        <f>IFERROR(SUM(Y351:Y352),"0")</f>
        <v>405</v>
      </c>
      <c r="Z354" s="37"/>
      <c r="AA354" s="566"/>
      <c r="AB354" s="566"/>
      <c r="AC354" s="566"/>
    </row>
    <row r="355" spans="1:68" ht="14.25" customHeight="1" x14ac:dyDescent="0.25">
      <c r="A355" s="575" t="s">
        <v>73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565</v>
      </c>
      <c r="B356" s="54" t="s">
        <v>566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568</v>
      </c>
      <c r="B357" s="54" t="s">
        <v>569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69</v>
      </c>
      <c r="X357" s="563">
        <v>11</v>
      </c>
      <c r="Y357" s="564">
        <f>IFERROR(IF(X357="",0,CEILING((X357/$H357),1)*$H357),"")</f>
        <v>18</v>
      </c>
      <c r="Z357" s="36">
        <f>IFERROR(IF(Y357=0,"",ROUNDUP(Y357/H357,0)*0.01898),"")</f>
        <v>3.7960000000000001E-2</v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11.634333333333334</v>
      </c>
      <c r="BN357" s="64">
        <f>IFERROR(Y357*I357/H357,"0")</f>
        <v>19.038</v>
      </c>
      <c r="BO357" s="64">
        <f>IFERROR(1/J357*(X357/H357),"0")</f>
        <v>1.9097222222222224E-2</v>
      </c>
      <c r="BP357" s="64">
        <f>IFERROR(1/J357*(Y357/H357),"0")</f>
        <v>3.125E-2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71</v>
      </c>
      <c r="Q358" s="578"/>
      <c r="R358" s="578"/>
      <c r="S358" s="578"/>
      <c r="T358" s="578"/>
      <c r="U358" s="578"/>
      <c r="V358" s="579"/>
      <c r="W358" s="37" t="s">
        <v>72</v>
      </c>
      <c r="X358" s="565">
        <f>IFERROR(X356/H356,"0")+IFERROR(X357/H357,"0")</f>
        <v>1.2222222222222223</v>
      </c>
      <c r="Y358" s="565">
        <f>IFERROR(Y356/H356,"0")+IFERROR(Y357/H357,"0")</f>
        <v>2</v>
      </c>
      <c r="Z358" s="565">
        <f>IFERROR(IF(Z356="",0,Z356),"0")+IFERROR(IF(Z357="",0,Z357),"0")</f>
        <v>3.7960000000000001E-2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71</v>
      </c>
      <c r="Q359" s="578"/>
      <c r="R359" s="578"/>
      <c r="S359" s="578"/>
      <c r="T359" s="578"/>
      <c r="U359" s="578"/>
      <c r="V359" s="579"/>
      <c r="W359" s="37" t="s">
        <v>69</v>
      </c>
      <c r="X359" s="565">
        <f>IFERROR(SUM(X356:X357),"0")</f>
        <v>11</v>
      </c>
      <c r="Y359" s="565">
        <f>IFERROR(SUM(Y356:Y357),"0")</f>
        <v>18</v>
      </c>
      <c r="Z359" s="37"/>
      <c r="AA359" s="566"/>
      <c r="AB359" s="566"/>
      <c r="AC359" s="566"/>
    </row>
    <row r="360" spans="1:68" ht="14.25" customHeight="1" x14ac:dyDescent="0.25">
      <c r="A360" s="575" t="s">
        <v>169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571</v>
      </c>
      <c r="B361" s="54" t="s">
        <v>572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69</v>
      </c>
      <c r="X361" s="563">
        <v>41</v>
      </c>
      <c r="Y361" s="564">
        <f>IFERROR(IF(X361="",0,CEILING((X361/$H361),1)*$H361),"")</f>
        <v>45</v>
      </c>
      <c r="Z361" s="36">
        <f>IFERROR(IF(Y361=0,"",ROUNDUP(Y361/H361,0)*0.01898),"")</f>
        <v>9.4899999999999998E-2</v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43.364333333333335</v>
      </c>
      <c r="BN361" s="64">
        <f>IFERROR(Y361*I361/H361,"0")</f>
        <v>47.594999999999999</v>
      </c>
      <c r="BO361" s="64">
        <f>IFERROR(1/J361*(X361/H361),"0")</f>
        <v>7.1180555555555552E-2</v>
      </c>
      <c r="BP361" s="64">
        <f>IFERROR(1/J361*(Y361/H361),"0")</f>
        <v>7.8125E-2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71</v>
      </c>
      <c r="Q362" s="578"/>
      <c r="R362" s="578"/>
      <c r="S362" s="578"/>
      <c r="T362" s="578"/>
      <c r="U362" s="578"/>
      <c r="V362" s="579"/>
      <c r="W362" s="37" t="s">
        <v>72</v>
      </c>
      <c r="X362" s="565">
        <f>IFERROR(X361/H361,"0")</f>
        <v>4.5555555555555554</v>
      </c>
      <c r="Y362" s="565">
        <f>IFERROR(Y361/H361,"0")</f>
        <v>5</v>
      </c>
      <c r="Z362" s="565">
        <f>IFERROR(IF(Z361="",0,Z361),"0")</f>
        <v>9.4899999999999998E-2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71</v>
      </c>
      <c r="Q363" s="578"/>
      <c r="R363" s="578"/>
      <c r="S363" s="578"/>
      <c r="T363" s="578"/>
      <c r="U363" s="578"/>
      <c r="V363" s="579"/>
      <c r="W363" s="37" t="s">
        <v>69</v>
      </c>
      <c r="X363" s="565">
        <f>IFERROR(SUM(X361:X361),"0")</f>
        <v>41</v>
      </c>
      <c r="Y363" s="565">
        <f>IFERROR(SUM(Y361:Y361),"0")</f>
        <v>45</v>
      </c>
      <c r="Z363" s="37"/>
      <c r="AA363" s="566"/>
      <c r="AB363" s="566"/>
      <c r="AC363" s="566"/>
    </row>
    <row r="364" spans="1:68" ht="16.5" customHeight="1" x14ac:dyDescent="0.25">
      <c r="A364" s="580" t="s">
        <v>574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102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575</v>
      </c>
      <c r="B366" s="54" t="s">
        <v>576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578</v>
      </c>
      <c r="B367" s="54" t="s">
        <v>579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71</v>
      </c>
      <c r="Q370" s="578"/>
      <c r="R370" s="578"/>
      <c r="S370" s="578"/>
      <c r="T370" s="578"/>
      <c r="U370" s="578"/>
      <c r="V370" s="579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71</v>
      </c>
      <c r="Q371" s="578"/>
      <c r="R371" s="578"/>
      <c r="S371" s="578"/>
      <c r="T371" s="578"/>
      <c r="U371" s="578"/>
      <c r="V371" s="579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63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585</v>
      </c>
      <c r="B373" s="54" t="s">
        <v>586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71</v>
      </c>
      <c r="Q374" s="578"/>
      <c r="R374" s="578"/>
      <c r="S374" s="578"/>
      <c r="T374" s="578"/>
      <c r="U374" s="578"/>
      <c r="V374" s="579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71</v>
      </c>
      <c r="Q375" s="578"/>
      <c r="R375" s="578"/>
      <c r="S375" s="578"/>
      <c r="T375" s="578"/>
      <c r="U375" s="578"/>
      <c r="V375" s="579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73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69</v>
      </c>
      <c r="X377" s="563">
        <v>200</v>
      </c>
      <c r="Y377" s="564">
        <f>IFERROR(IF(X377="",0,CEILING((X377/$H377),1)*$H377),"")</f>
        <v>207</v>
      </c>
      <c r="Z377" s="36">
        <f>IFERROR(IF(Y377=0,"",ROUNDUP(Y377/H377,0)*0.01898),"")</f>
        <v>0.43653999999999998</v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211.53333333333333</v>
      </c>
      <c r="BN377" s="64">
        <f>IFERROR(Y377*I377/H377,"0")</f>
        <v>218.93700000000001</v>
      </c>
      <c r="BO377" s="64">
        <f>IFERROR(1/J377*(X377/H377),"0")</f>
        <v>0.34722222222222221</v>
      </c>
      <c r="BP377" s="64">
        <f>IFERROR(1/J377*(Y377/H377),"0")</f>
        <v>0.359375</v>
      </c>
    </row>
    <row r="378" spans="1:68" ht="27" customHeight="1" x14ac:dyDescent="0.25">
      <c r="A378" s="54" t="s">
        <v>591</v>
      </c>
      <c r="B378" s="54" t="s">
        <v>592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71</v>
      </c>
      <c r="Q379" s="578"/>
      <c r="R379" s="578"/>
      <c r="S379" s="578"/>
      <c r="T379" s="578"/>
      <c r="U379" s="578"/>
      <c r="V379" s="579"/>
      <c r="W379" s="37" t="s">
        <v>72</v>
      </c>
      <c r="X379" s="565">
        <f>IFERROR(X377/H377,"0")+IFERROR(X378/H378,"0")</f>
        <v>22.222222222222221</v>
      </c>
      <c r="Y379" s="565">
        <f>IFERROR(Y377/H377,"0")+IFERROR(Y378/H378,"0")</f>
        <v>23</v>
      </c>
      <c r="Z379" s="565">
        <f>IFERROR(IF(Z377="",0,Z377),"0")+IFERROR(IF(Z378="",0,Z378),"0")</f>
        <v>0.43653999999999998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71</v>
      </c>
      <c r="Q380" s="578"/>
      <c r="R380" s="578"/>
      <c r="S380" s="578"/>
      <c r="T380" s="578"/>
      <c r="U380" s="578"/>
      <c r="V380" s="579"/>
      <c r="W380" s="37" t="s">
        <v>69</v>
      </c>
      <c r="X380" s="565">
        <f>IFERROR(SUM(X377:X378),"0")</f>
        <v>200</v>
      </c>
      <c r="Y380" s="565">
        <f>IFERROR(SUM(Y377:Y378),"0")</f>
        <v>207</v>
      </c>
      <c r="Z380" s="37"/>
      <c r="AA380" s="566"/>
      <c r="AB380" s="566"/>
      <c r="AC380" s="566"/>
    </row>
    <row r="381" spans="1:68" ht="14.25" customHeight="1" x14ac:dyDescent="0.25">
      <c r="A381" s="575" t="s">
        <v>169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593</v>
      </c>
      <c r="B382" s="54" t="s">
        <v>594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71</v>
      </c>
      <c r="Q383" s="578"/>
      <c r="R383" s="578"/>
      <c r="S383" s="578"/>
      <c r="T383" s="578"/>
      <c r="U383" s="578"/>
      <c r="V383" s="579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71</v>
      </c>
      <c r="Q384" s="578"/>
      <c r="R384" s="578"/>
      <c r="S384" s="578"/>
      <c r="T384" s="578"/>
      <c r="U384" s="578"/>
      <c r="V384" s="579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596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597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63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69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601</v>
      </c>
      <c r="B389" s="54" t="s">
        <v>602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601</v>
      </c>
      <c r="B390" s="54" t="s">
        <v>604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69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69</v>
      </c>
      <c r="X396" s="563">
        <v>2</v>
      </c>
      <c r="Y396" s="564">
        <f t="shared" si="57"/>
        <v>2.1</v>
      </c>
      <c r="Z396" s="36">
        <f t="shared" si="62"/>
        <v>5.0200000000000002E-3</v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2.1238095238095238</v>
      </c>
      <c r="BN396" s="64">
        <f t="shared" si="59"/>
        <v>2.23</v>
      </c>
      <c r="BO396" s="64">
        <f t="shared" si="60"/>
        <v>4.0700040700040706E-3</v>
      </c>
      <c r="BP396" s="64">
        <f t="shared" si="61"/>
        <v>4.2735042735042739E-3</v>
      </c>
    </row>
    <row r="397" spans="1:68" ht="37.5" customHeight="1" x14ac:dyDescent="0.25">
      <c r="A397" s="54" t="s">
        <v>621</v>
      </c>
      <c r="B397" s="54" t="s">
        <v>622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71</v>
      </c>
      <c r="Q398" s="578"/>
      <c r="R398" s="578"/>
      <c r="S398" s="578"/>
      <c r="T398" s="578"/>
      <c r="U398" s="578"/>
      <c r="V398" s="579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0.95238095238095233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1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5.0200000000000002E-3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71</v>
      </c>
      <c r="Q399" s="578"/>
      <c r="R399" s="578"/>
      <c r="S399" s="578"/>
      <c r="T399" s="578"/>
      <c r="U399" s="578"/>
      <c r="V399" s="579"/>
      <c r="W399" s="37" t="s">
        <v>69</v>
      </c>
      <c r="X399" s="565">
        <f>IFERROR(SUM(X388:X397),"0")</f>
        <v>2</v>
      </c>
      <c r="Y399" s="565">
        <f>IFERROR(SUM(Y388:Y397),"0")</f>
        <v>2.1</v>
      </c>
      <c r="Z399" s="37"/>
      <c r="AA399" s="566"/>
      <c r="AB399" s="566"/>
      <c r="AC399" s="566"/>
    </row>
    <row r="400" spans="1:68" ht="14.25" customHeight="1" x14ac:dyDescent="0.25">
      <c r="A400" s="575" t="s">
        <v>73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623</v>
      </c>
      <c r="B401" s="54" t="s">
        <v>624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71</v>
      </c>
      <c r="Q403" s="578"/>
      <c r="R403" s="578"/>
      <c r="S403" s="578"/>
      <c r="T403" s="578"/>
      <c r="U403" s="578"/>
      <c r="V403" s="579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71</v>
      </c>
      <c r="Q404" s="578"/>
      <c r="R404" s="578"/>
      <c r="S404" s="578"/>
      <c r="T404" s="578"/>
      <c r="U404" s="578"/>
      <c r="V404" s="579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629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134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630</v>
      </c>
      <c r="B407" s="54" t="s">
        <v>631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71</v>
      </c>
      <c r="Q408" s="578"/>
      <c r="R408" s="578"/>
      <c r="S408" s="578"/>
      <c r="T408" s="578"/>
      <c r="U408" s="578"/>
      <c r="V408" s="579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71</v>
      </c>
      <c r="Q409" s="578"/>
      <c r="R409" s="578"/>
      <c r="S409" s="578"/>
      <c r="T409" s="578"/>
      <c r="U409" s="578"/>
      <c r="V409" s="579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63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69</v>
      </c>
      <c r="X411" s="563">
        <v>48</v>
      </c>
      <c r="Y411" s="564">
        <f>IFERROR(IF(X411="",0,CEILING((X411/$H411),1)*$H411),"")</f>
        <v>48.6</v>
      </c>
      <c r="Z411" s="36">
        <f>IFERROR(IF(Y411=0,"",ROUNDUP(Y411/H411,0)*0.00902),"")</f>
        <v>8.1180000000000002E-2</v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49.866666666666667</v>
      </c>
      <c r="BN411" s="64">
        <f>IFERROR(Y411*I411/H411,"0")</f>
        <v>50.49</v>
      </c>
      <c r="BO411" s="64">
        <f>IFERROR(1/J411*(X411/H411),"0")</f>
        <v>6.7340067340067325E-2</v>
      </c>
      <c r="BP411" s="64">
        <f>IFERROR(1/J411*(Y411/H411),"0")</f>
        <v>6.8181818181818177E-2</v>
      </c>
    </row>
    <row r="412" spans="1:68" ht="27" customHeight="1" x14ac:dyDescent="0.25">
      <c r="A412" s="54" t="s">
        <v>636</v>
      </c>
      <c r="B412" s="54" t="s">
        <v>637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71</v>
      </c>
      <c r="Q415" s="578"/>
      <c r="R415" s="578"/>
      <c r="S415" s="578"/>
      <c r="T415" s="578"/>
      <c r="U415" s="578"/>
      <c r="V415" s="579"/>
      <c r="W415" s="37" t="s">
        <v>72</v>
      </c>
      <c r="X415" s="565">
        <f>IFERROR(X411/H411,"0")+IFERROR(X412/H412,"0")+IFERROR(X413/H413,"0")+IFERROR(X414/H414,"0")</f>
        <v>8.8888888888888875</v>
      </c>
      <c r="Y415" s="565">
        <f>IFERROR(Y411/H411,"0")+IFERROR(Y412/H412,"0")+IFERROR(Y413/H413,"0")+IFERROR(Y414/H414,"0")</f>
        <v>9</v>
      </c>
      <c r="Z415" s="565">
        <f>IFERROR(IF(Z411="",0,Z411),"0")+IFERROR(IF(Z412="",0,Z412),"0")+IFERROR(IF(Z413="",0,Z413),"0")+IFERROR(IF(Z414="",0,Z414),"0")</f>
        <v>8.1180000000000002E-2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71</v>
      </c>
      <c r="Q416" s="578"/>
      <c r="R416" s="578"/>
      <c r="S416" s="578"/>
      <c r="T416" s="578"/>
      <c r="U416" s="578"/>
      <c r="V416" s="579"/>
      <c r="W416" s="37" t="s">
        <v>69</v>
      </c>
      <c r="X416" s="565">
        <f>IFERROR(SUM(X411:X414),"0")</f>
        <v>48</v>
      </c>
      <c r="Y416" s="565">
        <f>IFERROR(SUM(Y411:Y414),"0")</f>
        <v>48.6</v>
      </c>
      <c r="Z416" s="37"/>
      <c r="AA416" s="566"/>
      <c r="AB416" s="566"/>
      <c r="AC416" s="566"/>
    </row>
    <row r="417" spans="1:68" ht="16.5" customHeight="1" x14ac:dyDescent="0.25">
      <c r="A417" s="580" t="s">
        <v>644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63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69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71</v>
      </c>
      <c r="Q420" s="578"/>
      <c r="R420" s="578"/>
      <c r="S420" s="578"/>
      <c r="T420" s="578"/>
      <c r="U420" s="578"/>
      <c r="V420" s="579"/>
      <c r="W420" s="37" t="s">
        <v>72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71</v>
      </c>
      <c r="Q421" s="578"/>
      <c r="R421" s="578"/>
      <c r="S421" s="578"/>
      <c r="T421" s="578"/>
      <c r="U421" s="578"/>
      <c r="V421" s="579"/>
      <c r="W421" s="37" t="s">
        <v>69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648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63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649</v>
      </c>
      <c r="B424" s="54" t="s">
        <v>650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71</v>
      </c>
      <c r="Q425" s="578"/>
      <c r="R425" s="578"/>
      <c r="S425" s="578"/>
      <c r="T425" s="578"/>
      <c r="U425" s="578"/>
      <c r="V425" s="579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71</v>
      </c>
      <c r="Q426" s="578"/>
      <c r="R426" s="578"/>
      <c r="S426" s="578"/>
      <c r="T426" s="578"/>
      <c r="U426" s="578"/>
      <c r="V426" s="579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652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652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102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69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69</v>
      </c>
      <c r="X431" s="563">
        <v>18</v>
      </c>
      <c r="Y431" s="564">
        <f t="shared" si="63"/>
        <v>21.12</v>
      </c>
      <c r="Z431" s="36">
        <f t="shared" si="64"/>
        <v>4.7840000000000001E-2</v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19.227272727272727</v>
      </c>
      <c r="BN431" s="64">
        <f t="shared" si="66"/>
        <v>22.56</v>
      </c>
      <c r="BO431" s="64">
        <f t="shared" si="67"/>
        <v>3.277972027972028E-2</v>
      </c>
      <c r="BP431" s="64">
        <f t="shared" si="68"/>
        <v>3.8461538461538464E-2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69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customHeight="1" x14ac:dyDescent="0.25">
      <c r="A433" s="54" t="s">
        <v>662</v>
      </c>
      <c r="B433" s="54" t="s">
        <v>663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75" t="s">
        <v>664</v>
      </c>
      <c r="Q433" s="568"/>
      <c r="R433" s="568"/>
      <c r="S433" s="568"/>
      <c r="T433" s="569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666</v>
      </c>
      <c r="B434" s="54" t="s">
        <v>667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69</v>
      </c>
      <c r="X435" s="563">
        <v>0</v>
      </c>
      <c r="Y435" s="564">
        <f t="shared" si="63"/>
        <v>0</v>
      </c>
      <c r="Z435" s="36" t="str">
        <f t="shared" si="64"/>
        <v/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0</v>
      </c>
      <c r="BN435" s="64">
        <f t="shared" si="66"/>
        <v>0</v>
      </c>
      <c r="BO435" s="64">
        <f t="shared" si="67"/>
        <v>0</v>
      </c>
      <c r="BP435" s="64">
        <f t="shared" si="68"/>
        <v>0</v>
      </c>
    </row>
    <row r="436" spans="1:68" ht="16.5" customHeight="1" x14ac:dyDescent="0.25">
      <c r="A436" s="54" t="s">
        <v>672</v>
      </c>
      <c r="B436" s="54" t="s">
        <v>673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69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677</v>
      </c>
      <c r="B439" s="54" t="s">
        <v>679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680</v>
      </c>
      <c r="B440" s="54" t="s">
        <v>681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6" t="s">
        <v>682</v>
      </c>
      <c r="Q440" s="568"/>
      <c r="R440" s="568"/>
      <c r="S440" s="568"/>
      <c r="T440" s="569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685</v>
      </c>
      <c r="B442" s="54" t="s">
        <v>686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687</v>
      </c>
      <c r="B444" s="54" t="s">
        <v>689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71</v>
      </c>
      <c r="Q445" s="578"/>
      <c r="R445" s="578"/>
      <c r="S445" s="578"/>
      <c r="T445" s="578"/>
      <c r="U445" s="578"/>
      <c r="V445" s="579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3.4090909090909087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4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4.7840000000000001E-2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71</v>
      </c>
      <c r="Q446" s="578"/>
      <c r="R446" s="578"/>
      <c r="S446" s="578"/>
      <c r="T446" s="578"/>
      <c r="U446" s="578"/>
      <c r="V446" s="579"/>
      <c r="W446" s="37" t="s">
        <v>69</v>
      </c>
      <c r="X446" s="565">
        <f>IFERROR(SUM(X430:X444),"0")</f>
        <v>18</v>
      </c>
      <c r="Y446" s="565">
        <f>IFERROR(SUM(Y430:Y444),"0")</f>
        <v>21.12</v>
      </c>
      <c r="Z446" s="37"/>
      <c r="AA446" s="566"/>
      <c r="AB446" s="566"/>
      <c r="AC446" s="566"/>
    </row>
    <row r="447" spans="1:68" ht="14.25" customHeight="1" x14ac:dyDescent="0.25">
      <c r="A447" s="575" t="s">
        <v>134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690</v>
      </c>
      <c r="B448" s="54" t="s">
        <v>691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69</v>
      </c>
      <c r="X448" s="563">
        <v>7</v>
      </c>
      <c r="Y448" s="564">
        <f>IFERROR(IF(X448="",0,CEILING((X448/$H448),1)*$H448),"")</f>
        <v>10.56</v>
      </c>
      <c r="Z448" s="36">
        <f>IFERROR(IF(Y448=0,"",ROUNDUP(Y448/H448,0)*0.01196),"")</f>
        <v>2.392E-2</v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7.4772727272727266</v>
      </c>
      <c r="BN448" s="64">
        <f>IFERROR(Y448*I448/H448,"0")</f>
        <v>11.28</v>
      </c>
      <c r="BO448" s="64">
        <f>IFERROR(1/J448*(X448/H448),"0")</f>
        <v>1.2747668997668998E-2</v>
      </c>
      <c r="BP448" s="64">
        <f>IFERROR(1/J448*(Y448/H448),"0")</f>
        <v>1.9230769230769232E-2</v>
      </c>
    </row>
    <row r="449" spans="1:68" ht="16.5" customHeight="1" x14ac:dyDescent="0.25">
      <c r="A449" s="54" t="s">
        <v>693</v>
      </c>
      <c r="B449" s="54" t="s">
        <v>694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695</v>
      </c>
      <c r="B450" s="54" t="s">
        <v>696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69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71</v>
      </c>
      <c r="Q451" s="578"/>
      <c r="R451" s="578"/>
      <c r="S451" s="578"/>
      <c r="T451" s="578"/>
      <c r="U451" s="578"/>
      <c r="V451" s="579"/>
      <c r="W451" s="37" t="s">
        <v>72</v>
      </c>
      <c r="X451" s="565">
        <f>IFERROR(X448/H448,"0")+IFERROR(X449/H449,"0")+IFERROR(X450/H450,"0")</f>
        <v>1.3257575757575757</v>
      </c>
      <c r="Y451" s="565">
        <f>IFERROR(Y448/H448,"0")+IFERROR(Y449/H449,"0")+IFERROR(Y450/H450,"0")</f>
        <v>2</v>
      </c>
      <c r="Z451" s="565">
        <f>IFERROR(IF(Z448="",0,Z448),"0")+IFERROR(IF(Z449="",0,Z449),"0")+IFERROR(IF(Z450="",0,Z450),"0")</f>
        <v>2.392E-2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71</v>
      </c>
      <c r="Q452" s="578"/>
      <c r="R452" s="578"/>
      <c r="S452" s="578"/>
      <c r="T452" s="578"/>
      <c r="U452" s="578"/>
      <c r="V452" s="579"/>
      <c r="W452" s="37" t="s">
        <v>69</v>
      </c>
      <c r="X452" s="565">
        <f>IFERROR(SUM(X448:X450),"0")</f>
        <v>7</v>
      </c>
      <c r="Y452" s="565">
        <f>IFERROR(SUM(Y448:Y450),"0")</f>
        <v>10.56</v>
      </c>
      <c r="Z452" s="37"/>
      <c r="AA452" s="566"/>
      <c r="AB452" s="566"/>
      <c r="AC452" s="566"/>
    </row>
    <row r="453" spans="1:68" ht="14.25" customHeight="1" x14ac:dyDescent="0.25">
      <c r="A453" s="575" t="s">
        <v>63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69</v>
      </c>
      <c r="X454" s="563">
        <v>14</v>
      </c>
      <c r="Y454" s="564">
        <f t="shared" ref="Y454:Y460" si="69">IFERROR(IF(X454="",0,CEILING((X454/$H454),1)*$H454),"")</f>
        <v>15.84</v>
      </c>
      <c r="Z454" s="36">
        <f>IFERROR(IF(Y454=0,"",ROUNDUP(Y454/H454,0)*0.01196),"")</f>
        <v>3.5880000000000002E-2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14.954545454545453</v>
      </c>
      <c r="BN454" s="64">
        <f t="shared" ref="BN454:BN460" si="71">IFERROR(Y454*I454/H454,"0")</f>
        <v>16.919999999999998</v>
      </c>
      <c r="BO454" s="64">
        <f t="shared" ref="BO454:BO460" si="72">IFERROR(1/J454*(X454/H454),"0")</f>
        <v>2.5495337995337996E-2</v>
      </c>
      <c r="BP454" s="64">
        <f t="shared" ref="BP454:BP460" si="73">IFERROR(1/J454*(Y454/H454),"0")</f>
        <v>2.8846153846153848E-2</v>
      </c>
    </row>
    <row r="455" spans="1:68" ht="27" customHeight="1" x14ac:dyDescent="0.25">
      <c r="A455" s="54" t="s">
        <v>700</v>
      </c>
      <c r="B455" s="54" t="s">
        <v>701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69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69</v>
      </c>
      <c r="X456" s="563">
        <v>11</v>
      </c>
      <c r="Y456" s="564">
        <f t="shared" si="69"/>
        <v>15.84</v>
      </c>
      <c r="Z456" s="36">
        <f>IFERROR(IF(Y456=0,"",ROUNDUP(Y456/H456,0)*0.01196),"")</f>
        <v>3.5880000000000002E-2</v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11.75</v>
      </c>
      <c r="BN456" s="64">
        <f t="shared" si="71"/>
        <v>16.919999999999998</v>
      </c>
      <c r="BO456" s="64">
        <f t="shared" si="72"/>
        <v>2.003205128205128E-2</v>
      </c>
      <c r="BP456" s="64">
        <f t="shared" si="73"/>
        <v>2.8846153846153848E-2</v>
      </c>
    </row>
    <row r="457" spans="1:68" ht="27" customHeight="1" x14ac:dyDescent="0.25">
      <c r="A457" s="54" t="s">
        <v>706</v>
      </c>
      <c r="B457" s="54" t="s">
        <v>707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706</v>
      </c>
      <c r="B458" s="54" t="s">
        <v>708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709</v>
      </c>
      <c r="B459" s="54" t="s">
        <v>710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711</v>
      </c>
      <c r="B460" s="54" t="s">
        <v>712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71</v>
      </c>
      <c r="Q461" s="578"/>
      <c r="R461" s="578"/>
      <c r="S461" s="578"/>
      <c r="T461" s="578"/>
      <c r="U461" s="578"/>
      <c r="V461" s="579"/>
      <c r="W461" s="37" t="s">
        <v>72</v>
      </c>
      <c r="X461" s="565">
        <f>IFERROR(X454/H454,"0")+IFERROR(X455/H455,"0")+IFERROR(X456/H456,"0")+IFERROR(X457/H457,"0")+IFERROR(X458/H458,"0")+IFERROR(X459/H459,"0")+IFERROR(X460/H460,"0")</f>
        <v>4.7348484848484844</v>
      </c>
      <c r="Y461" s="565">
        <f>IFERROR(Y454/H454,"0")+IFERROR(Y455/H455,"0")+IFERROR(Y456/H456,"0")+IFERROR(Y457/H457,"0")+IFERROR(Y458/H458,"0")+IFERROR(Y459/H459,"0")+IFERROR(Y460/H460,"0")</f>
        <v>6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7.1760000000000004E-2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71</v>
      </c>
      <c r="Q462" s="578"/>
      <c r="R462" s="578"/>
      <c r="S462" s="578"/>
      <c r="T462" s="578"/>
      <c r="U462" s="578"/>
      <c r="V462" s="579"/>
      <c r="W462" s="37" t="s">
        <v>69</v>
      </c>
      <c r="X462" s="565">
        <f>IFERROR(SUM(X454:X460),"0")</f>
        <v>25</v>
      </c>
      <c r="Y462" s="565">
        <f>IFERROR(SUM(Y454:Y460),"0")</f>
        <v>31.68</v>
      </c>
      <c r="Z462" s="37"/>
      <c r="AA462" s="566"/>
      <c r="AB462" s="566"/>
      <c r="AC462" s="566"/>
    </row>
    <row r="463" spans="1:68" ht="14.25" customHeight="1" x14ac:dyDescent="0.25">
      <c r="A463" s="575" t="s">
        <v>73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713</v>
      </c>
      <c r="B464" s="54" t="s">
        <v>714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716</v>
      </c>
      <c r="B465" s="54" t="s">
        <v>717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719</v>
      </c>
      <c r="B466" s="54" t="s">
        <v>720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71</v>
      </c>
      <c r="Q467" s="578"/>
      <c r="R467" s="578"/>
      <c r="S467" s="578"/>
      <c r="T467" s="578"/>
      <c r="U467" s="578"/>
      <c r="V467" s="579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71</v>
      </c>
      <c r="Q468" s="578"/>
      <c r="R468" s="578"/>
      <c r="S468" s="578"/>
      <c r="T468" s="578"/>
      <c r="U468" s="578"/>
      <c r="V468" s="579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722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722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102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723</v>
      </c>
      <c r="B472" s="54" t="s">
        <v>724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793" t="s">
        <v>725</v>
      </c>
      <c r="Q472" s="568"/>
      <c r="R472" s="568"/>
      <c r="S472" s="568"/>
      <c r="T472" s="569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727</v>
      </c>
      <c r="B473" s="54" t="s">
        <v>728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643" t="s">
        <v>729</v>
      </c>
      <c r="Q473" s="568"/>
      <c r="R473" s="568"/>
      <c r="S473" s="568"/>
      <c r="T473" s="569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5" t="s">
        <v>733</v>
      </c>
      <c r="Q474" s="568"/>
      <c r="R474" s="568"/>
      <c r="S474" s="568"/>
      <c r="T474" s="569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821" t="s">
        <v>737</v>
      </c>
      <c r="Q475" s="568"/>
      <c r="R475" s="568"/>
      <c r="S475" s="568"/>
      <c r="T475" s="569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71</v>
      </c>
      <c r="Q476" s="578"/>
      <c r="R476" s="578"/>
      <c r="S476" s="578"/>
      <c r="T476" s="578"/>
      <c r="U476" s="578"/>
      <c r="V476" s="579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71</v>
      </c>
      <c r="Q477" s="578"/>
      <c r="R477" s="578"/>
      <c r="S477" s="578"/>
      <c r="T477" s="578"/>
      <c r="U477" s="578"/>
      <c r="V477" s="579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134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738</v>
      </c>
      <c r="B479" s="54" t="s">
        <v>739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683" t="s">
        <v>740</v>
      </c>
      <c r="Q479" s="568"/>
      <c r="R479" s="568"/>
      <c r="S479" s="568"/>
      <c r="T479" s="569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742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07" t="s">
        <v>743</v>
      </c>
      <c r="Q480" s="568"/>
      <c r="R480" s="568"/>
      <c r="S480" s="568"/>
      <c r="T480" s="569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89" t="s">
        <v>747</v>
      </c>
      <c r="Q481" s="568"/>
      <c r="R481" s="568"/>
      <c r="S481" s="568"/>
      <c r="T481" s="569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748</v>
      </c>
      <c r="B482" s="54" t="s">
        <v>749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61" t="s">
        <v>750</v>
      </c>
      <c r="Q482" s="568"/>
      <c r="R482" s="568"/>
      <c r="S482" s="568"/>
      <c r="T482" s="569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71</v>
      </c>
      <c r="Q483" s="578"/>
      <c r="R483" s="578"/>
      <c r="S483" s="578"/>
      <c r="T483" s="578"/>
      <c r="U483" s="578"/>
      <c r="V483" s="579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71</v>
      </c>
      <c r="Q484" s="578"/>
      <c r="R484" s="578"/>
      <c r="S484" s="578"/>
      <c r="T484" s="578"/>
      <c r="U484" s="578"/>
      <c r="V484" s="579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63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752</v>
      </c>
      <c r="B486" s="54" t="s">
        <v>753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6" t="s">
        <v>754</v>
      </c>
      <c r="Q486" s="568"/>
      <c r="R486" s="568"/>
      <c r="S486" s="568"/>
      <c r="T486" s="569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95" t="s">
        <v>758</v>
      </c>
      <c r="Q487" s="568"/>
      <c r="R487" s="568"/>
      <c r="S487" s="568"/>
      <c r="T487" s="569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71</v>
      </c>
      <c r="Q488" s="578"/>
      <c r="R488" s="578"/>
      <c r="S488" s="578"/>
      <c r="T488" s="578"/>
      <c r="U488" s="578"/>
      <c r="V488" s="579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71</v>
      </c>
      <c r="Q489" s="578"/>
      <c r="R489" s="578"/>
      <c r="S489" s="578"/>
      <c r="T489" s="578"/>
      <c r="U489" s="578"/>
      <c r="V489" s="579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5" t="s">
        <v>73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760</v>
      </c>
      <c r="B491" s="54" t="s">
        <v>761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57" t="s">
        <v>762</v>
      </c>
      <c r="Q491" s="568"/>
      <c r="R491" s="568"/>
      <c r="S491" s="568"/>
      <c r="T491" s="569"/>
      <c r="U491" s="34"/>
      <c r="V491" s="34"/>
      <c r="W491" s="35" t="s">
        <v>69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764</v>
      </c>
      <c r="B492" s="54" t="s">
        <v>765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81" t="s">
        <v>766</v>
      </c>
      <c r="Q492" s="568"/>
      <c r="R492" s="568"/>
      <c r="S492" s="568"/>
      <c r="T492" s="569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71</v>
      </c>
      <c r="Q493" s="578"/>
      <c r="R493" s="578"/>
      <c r="S493" s="578"/>
      <c r="T493" s="578"/>
      <c r="U493" s="578"/>
      <c r="V493" s="579"/>
      <c r="W493" s="37" t="s">
        <v>72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71</v>
      </c>
      <c r="Q494" s="578"/>
      <c r="R494" s="578"/>
      <c r="S494" s="578"/>
      <c r="T494" s="578"/>
      <c r="U494" s="578"/>
      <c r="V494" s="579"/>
      <c r="W494" s="37" t="s">
        <v>69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5" t="s">
        <v>169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767</v>
      </c>
      <c r="B496" s="54" t="s">
        <v>768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4" t="s">
        <v>769</v>
      </c>
      <c r="Q496" s="568"/>
      <c r="R496" s="568"/>
      <c r="S496" s="568"/>
      <c r="T496" s="569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771</v>
      </c>
      <c r="B497" s="54" t="s">
        <v>772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877" t="s">
        <v>773</v>
      </c>
      <c r="Q497" s="568"/>
      <c r="R497" s="568"/>
      <c r="S497" s="568"/>
      <c r="T497" s="569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71</v>
      </c>
      <c r="Q498" s="578"/>
      <c r="R498" s="578"/>
      <c r="S498" s="578"/>
      <c r="T498" s="578"/>
      <c r="U498" s="578"/>
      <c r="V498" s="579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71</v>
      </c>
      <c r="Q499" s="578"/>
      <c r="R499" s="578"/>
      <c r="S499" s="578"/>
      <c r="T499" s="578"/>
      <c r="U499" s="578"/>
      <c r="V499" s="579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775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134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776</v>
      </c>
      <c r="B502" s="54" t="s">
        <v>777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778</v>
      </c>
      <c r="Q502" s="568"/>
      <c r="R502" s="568"/>
      <c r="S502" s="568"/>
      <c r="T502" s="569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71</v>
      </c>
      <c r="Q503" s="578"/>
      <c r="R503" s="578"/>
      <c r="S503" s="578"/>
      <c r="T503" s="578"/>
      <c r="U503" s="578"/>
      <c r="V503" s="579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71</v>
      </c>
      <c r="Q504" s="578"/>
      <c r="R504" s="578"/>
      <c r="S504" s="578"/>
      <c r="T504" s="578"/>
      <c r="U504" s="578"/>
      <c r="V504" s="579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780</v>
      </c>
      <c r="Q505" s="615"/>
      <c r="R505" s="615"/>
      <c r="S505" s="615"/>
      <c r="T505" s="615"/>
      <c r="U505" s="615"/>
      <c r="V505" s="616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3234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3376.5099999999998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781</v>
      </c>
      <c r="Q506" s="615"/>
      <c r="R506" s="615"/>
      <c r="S506" s="615"/>
      <c r="T506" s="615"/>
      <c r="U506" s="615"/>
      <c r="V506" s="616"/>
      <c r="W506" s="37" t="s">
        <v>69</v>
      </c>
      <c r="X506" s="565">
        <f>IFERROR(SUM(BM22:BM502),"0")</f>
        <v>3415.2743241909088</v>
      </c>
      <c r="Y506" s="565">
        <f>IFERROR(SUM(BN22:BN502),"0")</f>
        <v>3565.7419999999988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782</v>
      </c>
      <c r="Q507" s="615"/>
      <c r="R507" s="615"/>
      <c r="S507" s="615"/>
      <c r="T507" s="615"/>
      <c r="U507" s="615"/>
      <c r="V507" s="616"/>
      <c r="W507" s="37" t="s">
        <v>783</v>
      </c>
      <c r="X507" s="38">
        <f>ROUNDUP(SUM(BO22:BO502),0)</f>
        <v>6</v>
      </c>
      <c r="Y507" s="38">
        <f>ROUNDUP(SUM(BP22:BP502),0)</f>
        <v>6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784</v>
      </c>
      <c r="Q508" s="615"/>
      <c r="R508" s="615"/>
      <c r="S508" s="615"/>
      <c r="T508" s="615"/>
      <c r="U508" s="615"/>
      <c r="V508" s="616"/>
      <c r="W508" s="37" t="s">
        <v>69</v>
      </c>
      <c r="X508" s="565">
        <f>GrossWeightTotal+PalletQtyTotal*25</f>
        <v>3565.2743241909088</v>
      </c>
      <c r="Y508" s="565">
        <f>GrossWeightTotalR+PalletQtyTotalR*25</f>
        <v>3715.7419999999988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785</v>
      </c>
      <c r="Q509" s="615"/>
      <c r="R509" s="615"/>
      <c r="S509" s="615"/>
      <c r="T509" s="615"/>
      <c r="U509" s="615"/>
      <c r="V509" s="616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630.0854211648666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654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786</v>
      </c>
      <c r="Q510" s="615"/>
      <c r="R510" s="615"/>
      <c r="S510" s="615"/>
      <c r="T510" s="615"/>
      <c r="U510" s="615"/>
      <c r="V510" s="616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6.6715600000000004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83" t="s">
        <v>100</v>
      </c>
      <c r="D512" s="712"/>
      <c r="E512" s="712"/>
      <c r="F512" s="712"/>
      <c r="G512" s="712"/>
      <c r="H512" s="607"/>
      <c r="I512" s="583" t="s">
        <v>253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539</v>
      </c>
      <c r="U512" s="607"/>
      <c r="V512" s="583" t="s">
        <v>596</v>
      </c>
      <c r="W512" s="712"/>
      <c r="X512" s="712"/>
      <c r="Y512" s="607"/>
      <c r="Z512" s="560" t="s">
        <v>652</v>
      </c>
      <c r="AA512" s="583" t="s">
        <v>722</v>
      </c>
      <c r="AB512" s="607"/>
      <c r="AC512" s="52"/>
      <c r="AF512" s="561"/>
    </row>
    <row r="513" spans="1:32" ht="14.25" customHeight="1" thickTop="1" x14ac:dyDescent="0.2">
      <c r="A513" s="595" t="s">
        <v>789</v>
      </c>
      <c r="B513" s="583" t="s">
        <v>62</v>
      </c>
      <c r="C513" s="583" t="s">
        <v>101</v>
      </c>
      <c r="D513" s="583" t="s">
        <v>116</v>
      </c>
      <c r="E513" s="583" t="s">
        <v>176</v>
      </c>
      <c r="F513" s="583" t="s">
        <v>199</v>
      </c>
      <c r="G513" s="583" t="s">
        <v>232</v>
      </c>
      <c r="H513" s="583" t="s">
        <v>100</v>
      </c>
      <c r="I513" s="583" t="s">
        <v>254</v>
      </c>
      <c r="J513" s="583" t="s">
        <v>294</v>
      </c>
      <c r="K513" s="583" t="s">
        <v>355</v>
      </c>
      <c r="L513" s="583" t="s">
        <v>396</v>
      </c>
      <c r="M513" s="583" t="s">
        <v>412</v>
      </c>
      <c r="N513" s="561"/>
      <c r="O513" s="583" t="s">
        <v>425</v>
      </c>
      <c r="P513" s="583" t="s">
        <v>435</v>
      </c>
      <c r="Q513" s="583" t="s">
        <v>442</v>
      </c>
      <c r="R513" s="583" t="s">
        <v>447</v>
      </c>
      <c r="S513" s="583" t="s">
        <v>529</v>
      </c>
      <c r="T513" s="583" t="s">
        <v>540</v>
      </c>
      <c r="U513" s="583" t="s">
        <v>574</v>
      </c>
      <c r="V513" s="583" t="s">
        <v>597</v>
      </c>
      <c r="W513" s="583" t="s">
        <v>629</v>
      </c>
      <c r="X513" s="583" t="s">
        <v>644</v>
      </c>
      <c r="Y513" s="583" t="s">
        <v>648</v>
      </c>
      <c r="Z513" s="583" t="s">
        <v>652</v>
      </c>
      <c r="AA513" s="583" t="s">
        <v>722</v>
      </c>
      <c r="AB513" s="583" t="s">
        <v>775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43.2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115.60000000000001</v>
      </c>
      <c r="E515" s="46">
        <f>IFERROR(Y89*1,"0")+IFERROR(Y90*1,"0")+IFERROR(Y91*1,"0")+IFERROR(Y95*1,"0")+IFERROR(Y96*1,"0")+IFERROR(Y97*1,"0")+IFERROR(Y98*1,"0")+IFERROR(Y99*1,"0")+IFERROR(Y100*1,"0")</f>
        <v>207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345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211.5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1150.8000000000002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48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46.35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888</v>
      </c>
      <c r="U515" s="46">
        <f>IFERROR(Y366*1,"0")+IFERROR(Y367*1,"0")+IFERROR(Y368*1,"0")+IFERROR(Y369*1,"0")+IFERROR(Y373*1,"0")+IFERROR(Y377*1,"0")+IFERROR(Y378*1,"0")+IFERROR(Y382*1,"0")</f>
        <v>207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2.1</v>
      </c>
      <c r="W515" s="46">
        <f>IFERROR(Y407*1,"0")+IFERROR(Y411*1,"0")+IFERROR(Y412*1,"0")+IFERROR(Y413*1,"0")+IFERROR(Y414*1,"0")</f>
        <v>48.6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63.36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2025-07-17T08:24:22Z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