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7,25 ПОКОМ КИ филиал\2 машина Бердянск_Луганск_Мелитополь_Бутырин\"/>
    </mc:Choice>
  </mc:AlternateContent>
  <xr:revisionPtr revIDLastSave="0" documentId="13_ncr:1_{1B513AD7-AF78-4EFD-910D-E72BA323ADF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Y348" i="1" s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Y329" i="1" s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Y317" i="1" s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Z268" i="1" s="1"/>
  <c r="O515" i="1"/>
  <c r="Y268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F515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Y311" i="1"/>
  <c r="E515" i="1"/>
  <c r="Y93" i="1"/>
  <c r="Y109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Z253" i="1" s="1"/>
  <c r="Y253" i="1"/>
  <c r="Z261" i="1"/>
  <c r="BP258" i="1"/>
  <c r="BN258" i="1"/>
  <c r="Z258" i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Z336" i="1"/>
  <c r="BP334" i="1"/>
  <c r="BN334" i="1"/>
  <c r="Z334" i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BP309" i="1"/>
  <c r="BN309" i="1"/>
  <c r="Z309" i="1"/>
  <c r="Y316" i="1"/>
  <c r="BP313" i="1"/>
  <c r="BN313" i="1"/>
  <c r="Z313" i="1"/>
  <c r="Z329" i="1"/>
  <c r="BP327" i="1"/>
  <c r="BN327" i="1"/>
  <c r="Z327" i="1"/>
  <c r="BP342" i="1"/>
  <c r="BN342" i="1"/>
  <c r="Z342" i="1"/>
  <c r="BP346" i="1"/>
  <c r="BN346" i="1"/>
  <c r="Z346" i="1"/>
  <c r="Z348" i="1" s="1"/>
  <c r="BP367" i="1"/>
  <c r="BN367" i="1"/>
  <c r="Z367" i="1"/>
  <c r="Z370" i="1" s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Z415" i="1" s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483" i="1" l="1"/>
  <c r="Z461" i="1"/>
  <c r="Y507" i="1"/>
  <c r="Z244" i="1"/>
  <c r="Z199" i="1"/>
  <c r="Z173" i="1"/>
  <c r="Z445" i="1"/>
  <c r="Z316" i="1"/>
  <c r="Z302" i="1"/>
  <c r="Z310" i="1"/>
  <c r="Z101" i="1"/>
  <c r="Z32" i="1"/>
  <c r="Z510" i="1" s="1"/>
  <c r="Y509" i="1"/>
  <c r="Y506" i="1"/>
  <c r="Y508" i="1" s="1"/>
  <c r="Z227" i="1"/>
  <c r="Z167" i="1"/>
  <c r="Z122" i="1"/>
  <c r="Y505" i="1"/>
</calcChain>
</file>

<file path=xl/sharedStrings.xml><?xml version="1.0" encoding="utf-8"?>
<sst xmlns="http://schemas.openxmlformats.org/spreadsheetml/2006/main" count="2263" uniqueCount="827">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</sst>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30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810" t="s">
        <v>0</v>
      </c>
      <c r="E1" s="598"/>
      <c r="F1" s="598"/>
      <c r="G1" s="12" t="s">
        <v>1</v>
      </c>
      <c r="H1" s="810" t="s">
        <v>2</v>
      </c>
      <c r="I1" s="598"/>
      <c r="J1" s="598"/>
      <c r="K1" s="598"/>
      <c r="L1" s="598"/>
      <c r="M1" s="598"/>
      <c r="N1" s="598"/>
      <c r="O1" s="598"/>
      <c r="P1" s="598"/>
      <c r="Q1" s="598"/>
      <c r="R1" s="868" t="s">
        <v>3</v>
      </c>
      <c r="S1" s="598"/>
      <c r="T1" s="5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71" t="s">
        <v>8</v>
      </c>
      <c r="B5" s="655"/>
      <c r="C5" s="575"/>
      <c r="D5" s="659"/>
      <c r="E5" s="661"/>
      <c r="F5" s="627" t="s">
        <v>9</v>
      </c>
      <c r="G5" s="575"/>
      <c r="H5" s="659"/>
      <c r="I5" s="660"/>
      <c r="J5" s="660"/>
      <c r="K5" s="660"/>
      <c r="L5" s="660"/>
      <c r="M5" s="661"/>
      <c r="N5" s="58"/>
      <c r="P5" s="24" t="s">
        <v>10</v>
      </c>
      <c r="Q5" s="601">
        <v>45857</v>
      </c>
      <c r="R5" s="602"/>
      <c r="T5" s="734" t="s">
        <v>11</v>
      </c>
      <c r="U5" s="727"/>
      <c r="V5" s="737" t="s">
        <v>12</v>
      </c>
      <c r="W5" s="602"/>
      <c r="AB5" s="51"/>
      <c r="AC5" s="51"/>
      <c r="AD5" s="51"/>
      <c r="AE5" s="51"/>
    </row>
    <row r="6" spans="1:32" s="557" customFormat="1" ht="24" customHeight="1" x14ac:dyDescent="0.2">
      <c r="A6" s="771" t="s">
        <v>13</v>
      </c>
      <c r="B6" s="655"/>
      <c r="C6" s="575"/>
      <c r="D6" s="665" t="s">
        <v>14</v>
      </c>
      <c r="E6" s="666"/>
      <c r="F6" s="666"/>
      <c r="G6" s="666"/>
      <c r="H6" s="666"/>
      <c r="I6" s="666"/>
      <c r="J6" s="666"/>
      <c r="K6" s="666"/>
      <c r="L6" s="666"/>
      <c r="M6" s="602"/>
      <c r="N6" s="59"/>
      <c r="P6" s="24" t="s">
        <v>15</v>
      </c>
      <c r="Q6" s="592" t="str">
        <f>IF(Q5=0," ",CHOOSE(WEEKDAY(Q5,2),"Понедельник","Вторник","Среда","Четверг","Пятница","Суббота","Воскресенье"))</f>
        <v>Суббота</v>
      </c>
      <c r="R6" s="570"/>
      <c r="T6" s="726" t="s">
        <v>16</v>
      </c>
      <c r="U6" s="727"/>
      <c r="V6" s="674" t="s">
        <v>17</v>
      </c>
      <c r="W6" s="67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875" t="str">
        <f>IFERROR(VLOOKUP(DeliveryAddress,Table,3,0),1)</f>
        <v>4</v>
      </c>
      <c r="E7" s="876"/>
      <c r="F7" s="876"/>
      <c r="G7" s="876"/>
      <c r="H7" s="876"/>
      <c r="I7" s="876"/>
      <c r="J7" s="876"/>
      <c r="K7" s="876"/>
      <c r="L7" s="876"/>
      <c r="M7" s="740"/>
      <c r="N7" s="60"/>
      <c r="P7" s="24"/>
      <c r="Q7" s="42"/>
      <c r="R7" s="42"/>
      <c r="T7" s="580"/>
      <c r="U7" s="727"/>
      <c r="V7" s="676"/>
      <c r="W7" s="677"/>
      <c r="AB7" s="51"/>
      <c r="AC7" s="51"/>
      <c r="AD7" s="51"/>
      <c r="AE7" s="51"/>
    </row>
    <row r="8" spans="1:32" s="557" customFormat="1" ht="25.5" customHeight="1" x14ac:dyDescent="0.2">
      <c r="A8" s="578" t="s">
        <v>18</v>
      </c>
      <c r="B8" s="572"/>
      <c r="C8" s="573"/>
      <c r="D8" s="877"/>
      <c r="E8" s="878"/>
      <c r="F8" s="878"/>
      <c r="G8" s="878"/>
      <c r="H8" s="878"/>
      <c r="I8" s="878"/>
      <c r="J8" s="878"/>
      <c r="K8" s="878"/>
      <c r="L8" s="878"/>
      <c r="M8" s="879"/>
      <c r="N8" s="61"/>
      <c r="P8" s="24" t="s">
        <v>19</v>
      </c>
      <c r="Q8" s="739">
        <v>0.41666666666666669</v>
      </c>
      <c r="R8" s="740"/>
      <c r="T8" s="580"/>
      <c r="U8" s="727"/>
      <c r="V8" s="676"/>
      <c r="W8" s="677"/>
      <c r="AB8" s="51"/>
      <c r="AC8" s="51"/>
      <c r="AD8" s="51"/>
      <c r="AE8" s="51"/>
    </row>
    <row r="9" spans="1:32" s="557" customFormat="1" ht="39.950000000000003" customHeight="1" x14ac:dyDescent="0.2">
      <c r="A9" s="5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641"/>
      <c r="E9" s="642"/>
      <c r="F9" s="5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712" t="str">
        <f>IF(AND($A$9="Тип доверенности/получателя при получении в адресе перегруза:",$D$9="Разовая доверенность"),"Введите ФИО","")</f>
        <v/>
      </c>
      <c r="I9" s="642"/>
      <c r="J9" s="7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2"/>
      <c r="L9" s="642"/>
      <c r="M9" s="642"/>
      <c r="N9" s="555"/>
      <c r="P9" s="26" t="s">
        <v>20</v>
      </c>
      <c r="Q9" s="784"/>
      <c r="R9" s="630"/>
      <c r="T9" s="580"/>
      <c r="U9" s="727"/>
      <c r="V9" s="678"/>
      <c r="W9" s="679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5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641"/>
      <c r="E10" s="642"/>
      <c r="F10" s="5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691" t="str">
        <f>IFERROR(VLOOKUP($D$10,Proxy,2,FALSE),"")</f>
        <v/>
      </c>
      <c r="I10" s="580"/>
      <c r="J10" s="580"/>
      <c r="K10" s="580"/>
      <c r="L10" s="580"/>
      <c r="M10" s="580"/>
      <c r="N10" s="556"/>
      <c r="P10" s="26" t="s">
        <v>21</v>
      </c>
      <c r="Q10" s="728"/>
      <c r="R10" s="729"/>
      <c r="U10" s="24" t="s">
        <v>22</v>
      </c>
      <c r="V10" s="859" t="s">
        <v>23</v>
      </c>
      <c r="W10" s="67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86"/>
      <c r="R11" s="602"/>
      <c r="U11" s="24" t="s">
        <v>26</v>
      </c>
      <c r="V11" s="629" t="s">
        <v>27</v>
      </c>
      <c r="W11" s="630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21" t="s">
        <v>28</v>
      </c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575"/>
      <c r="N12" s="62"/>
      <c r="P12" s="24" t="s">
        <v>29</v>
      </c>
      <c r="Q12" s="739"/>
      <c r="R12" s="740"/>
      <c r="S12" s="23"/>
      <c r="U12" s="24"/>
      <c r="V12" s="598"/>
      <c r="W12" s="580"/>
      <c r="AB12" s="51"/>
      <c r="AC12" s="51"/>
      <c r="AD12" s="51"/>
      <c r="AE12" s="51"/>
    </row>
    <row r="13" spans="1:32" s="557" customFormat="1" ht="23.25" customHeight="1" x14ac:dyDescent="0.2">
      <c r="A13" s="721" t="s">
        <v>30</v>
      </c>
      <c r="B13" s="655"/>
      <c r="C13" s="655"/>
      <c r="D13" s="655"/>
      <c r="E13" s="655"/>
      <c r="F13" s="655"/>
      <c r="G13" s="655"/>
      <c r="H13" s="655"/>
      <c r="I13" s="655"/>
      <c r="J13" s="655"/>
      <c r="K13" s="655"/>
      <c r="L13" s="655"/>
      <c r="M13" s="575"/>
      <c r="N13" s="62"/>
      <c r="O13" s="26"/>
      <c r="P13" s="26" t="s">
        <v>31</v>
      </c>
      <c r="Q13" s="629"/>
      <c r="R13" s="6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21" t="s">
        <v>32</v>
      </c>
      <c r="B14" s="655"/>
      <c r="C14" s="655"/>
      <c r="D14" s="655"/>
      <c r="E14" s="655"/>
      <c r="F14" s="655"/>
      <c r="G14" s="655"/>
      <c r="H14" s="655"/>
      <c r="I14" s="655"/>
      <c r="J14" s="655"/>
      <c r="K14" s="655"/>
      <c r="L14" s="655"/>
      <c r="M14" s="5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22" t="s">
        <v>33</v>
      </c>
      <c r="B15" s="655"/>
      <c r="C15" s="655"/>
      <c r="D15" s="655"/>
      <c r="E15" s="655"/>
      <c r="F15" s="655"/>
      <c r="G15" s="655"/>
      <c r="H15" s="655"/>
      <c r="I15" s="655"/>
      <c r="J15" s="655"/>
      <c r="K15" s="655"/>
      <c r="L15" s="655"/>
      <c r="M15" s="575"/>
      <c r="N15" s="63"/>
      <c r="P15" s="754" t="s">
        <v>34</v>
      </c>
      <c r="Q15" s="598"/>
      <c r="R15" s="598"/>
      <c r="S15" s="598"/>
      <c r="T15" s="5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7" t="s">
        <v>35</v>
      </c>
      <c r="B17" s="567" t="s">
        <v>36</v>
      </c>
      <c r="C17" s="774" t="s">
        <v>37</v>
      </c>
      <c r="D17" s="567" t="s">
        <v>38</v>
      </c>
      <c r="E17" s="588"/>
      <c r="F17" s="567" t="s">
        <v>39</v>
      </c>
      <c r="G17" s="567" t="s">
        <v>40</v>
      </c>
      <c r="H17" s="567" t="s">
        <v>41</v>
      </c>
      <c r="I17" s="567" t="s">
        <v>42</v>
      </c>
      <c r="J17" s="567" t="s">
        <v>43</v>
      </c>
      <c r="K17" s="567" t="s">
        <v>44</v>
      </c>
      <c r="L17" s="567" t="s">
        <v>45</v>
      </c>
      <c r="M17" s="567" t="s">
        <v>46</v>
      </c>
      <c r="N17" s="567" t="s">
        <v>47</v>
      </c>
      <c r="O17" s="567" t="s">
        <v>48</v>
      </c>
      <c r="P17" s="567" t="s">
        <v>49</v>
      </c>
      <c r="Q17" s="814"/>
      <c r="R17" s="814"/>
      <c r="S17" s="814"/>
      <c r="T17" s="588"/>
      <c r="U17" s="574" t="s">
        <v>50</v>
      </c>
      <c r="V17" s="575"/>
      <c r="W17" s="567" t="s">
        <v>51</v>
      </c>
      <c r="X17" s="567" t="s">
        <v>52</v>
      </c>
      <c r="Y17" s="576" t="s">
        <v>53</v>
      </c>
      <c r="Z17" s="688" t="s">
        <v>54</v>
      </c>
      <c r="AA17" s="621" t="s">
        <v>55</v>
      </c>
      <c r="AB17" s="621" t="s">
        <v>56</v>
      </c>
      <c r="AC17" s="621" t="s">
        <v>57</v>
      </c>
      <c r="AD17" s="621" t="s">
        <v>58</v>
      </c>
      <c r="AE17" s="622"/>
      <c r="AF17" s="623"/>
      <c r="AG17" s="66"/>
      <c r="BD17" s="65" t="s">
        <v>59</v>
      </c>
    </row>
    <row r="18" spans="1:68" ht="14.25" customHeight="1" x14ac:dyDescent="0.2">
      <c r="A18" s="568"/>
      <c r="B18" s="568"/>
      <c r="C18" s="568"/>
      <c r="D18" s="589"/>
      <c r="E18" s="590"/>
      <c r="F18" s="568"/>
      <c r="G18" s="568"/>
      <c r="H18" s="568"/>
      <c r="I18" s="568"/>
      <c r="J18" s="568"/>
      <c r="K18" s="568"/>
      <c r="L18" s="568"/>
      <c r="M18" s="568"/>
      <c r="N18" s="568"/>
      <c r="O18" s="568"/>
      <c r="P18" s="589"/>
      <c r="Q18" s="815"/>
      <c r="R18" s="815"/>
      <c r="S18" s="815"/>
      <c r="T18" s="590"/>
      <c r="U18" s="67" t="s">
        <v>60</v>
      </c>
      <c r="V18" s="67" t="s">
        <v>61</v>
      </c>
      <c r="W18" s="568"/>
      <c r="X18" s="568"/>
      <c r="Y18" s="577"/>
      <c r="Z18" s="689"/>
      <c r="AA18" s="690"/>
      <c r="AB18" s="690"/>
      <c r="AC18" s="690"/>
      <c r="AD18" s="624"/>
      <c r="AE18" s="625"/>
      <c r="AF18" s="626"/>
      <c r="AG18" s="66"/>
      <c r="BD18" s="65"/>
    </row>
    <row r="19" spans="1:68" ht="27.75" customHeight="1" x14ac:dyDescent="0.2">
      <c r="A19" s="644" t="s">
        <v>62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48"/>
      <c r="AB19" s="48"/>
      <c r="AC19" s="48"/>
    </row>
    <row r="20" spans="1:68" ht="16.5" customHeight="1" x14ac:dyDescent="0.25">
      <c r="A20" s="583" t="s">
        <v>62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58"/>
      <c r="AB20" s="558"/>
      <c r="AC20" s="558"/>
    </row>
    <row r="21" spans="1:68" ht="14.25" customHeight="1" x14ac:dyDescent="0.25">
      <c r="A21" s="579" t="s">
        <v>63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59"/>
      <c r="AB21" s="559"/>
      <c r="AC21" s="55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9">
        <v>4680115886643</v>
      </c>
      <c r="E22" s="570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84" t="s">
        <v>68</v>
      </c>
      <c r="Q22" s="586"/>
      <c r="R22" s="586"/>
      <c r="S22" s="586"/>
      <c r="T22" s="587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2"/>
      <c r="P23" s="571" t="s">
        <v>71</v>
      </c>
      <c r="Q23" s="572"/>
      <c r="R23" s="572"/>
      <c r="S23" s="572"/>
      <c r="T23" s="572"/>
      <c r="U23" s="572"/>
      <c r="V23" s="573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2"/>
      <c r="P24" s="571" t="s">
        <v>71</v>
      </c>
      <c r="Q24" s="572"/>
      <c r="R24" s="572"/>
      <c r="S24" s="572"/>
      <c r="T24" s="572"/>
      <c r="U24" s="572"/>
      <c r="V24" s="573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9" t="s">
        <v>73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59"/>
      <c r="AB25" s="559"/>
      <c r="AC25" s="55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9">
        <v>4680115885912</v>
      </c>
      <c r="E26" s="570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6"/>
      <c r="R26" s="586"/>
      <c r="S26" s="586"/>
      <c r="T26" s="587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9">
        <v>4607091388237</v>
      </c>
      <c r="E27" s="570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6"/>
      <c r="R27" s="586"/>
      <c r="S27" s="586"/>
      <c r="T27" s="587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9">
        <v>4680115886230</v>
      </c>
      <c r="E28" s="570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6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6"/>
      <c r="R28" s="586"/>
      <c r="S28" s="586"/>
      <c r="T28" s="587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9">
        <v>4680115886247</v>
      </c>
      <c r="E29" s="570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4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6"/>
      <c r="R29" s="586"/>
      <c r="S29" s="586"/>
      <c r="T29" s="587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9">
        <v>4680115885905</v>
      </c>
      <c r="E30" s="570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8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6"/>
      <c r="R30" s="586"/>
      <c r="S30" s="586"/>
      <c r="T30" s="587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9">
        <v>4607091388244</v>
      </c>
      <c r="E31" s="570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6"/>
      <c r="R31" s="586"/>
      <c r="S31" s="586"/>
      <c r="T31" s="587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2"/>
      <c r="P32" s="571" t="s">
        <v>71</v>
      </c>
      <c r="Q32" s="572"/>
      <c r="R32" s="572"/>
      <c r="S32" s="572"/>
      <c r="T32" s="572"/>
      <c r="U32" s="572"/>
      <c r="V32" s="573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2"/>
      <c r="P33" s="571" t="s">
        <v>71</v>
      </c>
      <c r="Q33" s="572"/>
      <c r="R33" s="572"/>
      <c r="S33" s="572"/>
      <c r="T33" s="572"/>
      <c r="U33" s="572"/>
      <c r="V33" s="573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9" t="s">
        <v>94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59"/>
      <c r="AB34" s="559"/>
      <c r="AC34" s="55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9">
        <v>4607091388503</v>
      </c>
      <c r="E35" s="570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6"/>
      <c r="R35" s="586"/>
      <c r="S35" s="586"/>
      <c r="T35" s="587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2"/>
      <c r="P36" s="571" t="s">
        <v>71</v>
      </c>
      <c r="Q36" s="572"/>
      <c r="R36" s="572"/>
      <c r="S36" s="572"/>
      <c r="T36" s="572"/>
      <c r="U36" s="572"/>
      <c r="V36" s="573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2"/>
      <c r="P37" s="571" t="s">
        <v>71</v>
      </c>
      <c r="Q37" s="572"/>
      <c r="R37" s="572"/>
      <c r="S37" s="572"/>
      <c r="T37" s="572"/>
      <c r="U37" s="572"/>
      <c r="V37" s="573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44" t="s">
        <v>100</v>
      </c>
      <c r="B38" s="645"/>
      <c r="C38" s="645"/>
      <c r="D38" s="645"/>
      <c r="E38" s="645"/>
      <c r="F38" s="645"/>
      <c r="G38" s="645"/>
      <c r="H38" s="645"/>
      <c r="I38" s="645"/>
      <c r="J38" s="645"/>
      <c r="K38" s="645"/>
      <c r="L38" s="645"/>
      <c r="M38" s="645"/>
      <c r="N38" s="645"/>
      <c r="O38" s="645"/>
      <c r="P38" s="645"/>
      <c r="Q38" s="645"/>
      <c r="R38" s="645"/>
      <c r="S38" s="645"/>
      <c r="T38" s="645"/>
      <c r="U38" s="645"/>
      <c r="V38" s="645"/>
      <c r="W38" s="645"/>
      <c r="X38" s="645"/>
      <c r="Y38" s="645"/>
      <c r="Z38" s="645"/>
      <c r="AA38" s="48"/>
      <c r="AB38" s="48"/>
      <c r="AC38" s="48"/>
    </row>
    <row r="39" spans="1:68" ht="16.5" customHeight="1" x14ac:dyDescent="0.25">
      <c r="A39" s="583" t="s">
        <v>101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58"/>
      <c r="AB39" s="558"/>
      <c r="AC39" s="558"/>
    </row>
    <row r="40" spans="1:68" ht="14.25" customHeight="1" x14ac:dyDescent="0.25">
      <c r="A40" s="579" t="s">
        <v>102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59"/>
      <c r="AB40" s="559"/>
      <c r="AC40" s="55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9">
        <v>4607091385670</v>
      </c>
      <c r="E41" s="570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6"/>
      <c r="R41" s="586"/>
      <c r="S41" s="586"/>
      <c r="T41" s="587"/>
      <c r="U41" s="34"/>
      <c r="V41" s="34"/>
      <c r="W41" s="35" t="s">
        <v>69</v>
      </c>
      <c r="X41" s="563">
        <v>18</v>
      </c>
      <c r="Y41" s="564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18.724999999999998</v>
      </c>
      <c r="BN41" s="64">
        <f>IFERROR(Y41*I41/H41,"0")</f>
        <v>22.47</v>
      </c>
      <c r="BO41" s="64">
        <f>IFERROR(1/J41*(X41/H41),"0")</f>
        <v>2.6041666666666664E-2</v>
      </c>
      <c r="BP41" s="64">
        <f>IFERROR(1/J41*(Y41/H41),"0")</f>
        <v>3.125E-2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9">
        <v>4607091385687</v>
      </c>
      <c r="E42" s="570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6"/>
      <c r="R42" s="586"/>
      <c r="S42" s="586"/>
      <c r="T42" s="587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9">
        <v>4680115882539</v>
      </c>
      <c r="E43" s="570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6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6"/>
      <c r="R43" s="586"/>
      <c r="S43" s="586"/>
      <c r="T43" s="587"/>
      <c r="U43" s="34"/>
      <c r="V43" s="34"/>
      <c r="W43" s="35" t="s">
        <v>69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2"/>
      <c r="P44" s="571" t="s">
        <v>71</v>
      </c>
      <c r="Q44" s="572"/>
      <c r="R44" s="572"/>
      <c r="S44" s="572"/>
      <c r="T44" s="572"/>
      <c r="U44" s="572"/>
      <c r="V44" s="573"/>
      <c r="W44" s="37" t="s">
        <v>72</v>
      </c>
      <c r="X44" s="565">
        <f>IFERROR(X41/H41,"0")+IFERROR(X42/H42,"0")+IFERROR(X43/H43,"0")</f>
        <v>1.6666666666666665</v>
      </c>
      <c r="Y44" s="565">
        <f>IFERROR(Y41/H41,"0")+IFERROR(Y42/H42,"0")+IFERROR(Y43/H43,"0")</f>
        <v>2</v>
      </c>
      <c r="Z44" s="565">
        <f>IFERROR(IF(Z41="",0,Z41),"0")+IFERROR(IF(Z42="",0,Z42),"0")+IFERROR(IF(Z43="",0,Z43),"0")</f>
        <v>3.7960000000000001E-2</v>
      </c>
      <c r="AA44" s="566"/>
      <c r="AB44" s="566"/>
      <c r="AC44" s="566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2"/>
      <c r="P45" s="571" t="s">
        <v>71</v>
      </c>
      <c r="Q45" s="572"/>
      <c r="R45" s="572"/>
      <c r="S45" s="572"/>
      <c r="T45" s="572"/>
      <c r="U45" s="572"/>
      <c r="V45" s="573"/>
      <c r="W45" s="37" t="s">
        <v>69</v>
      </c>
      <c r="X45" s="565">
        <f>IFERROR(SUM(X41:X43),"0")</f>
        <v>18</v>
      </c>
      <c r="Y45" s="565">
        <f>IFERROR(SUM(Y41:Y43),"0")</f>
        <v>21.6</v>
      </c>
      <c r="Z45" s="37"/>
      <c r="AA45" s="566"/>
      <c r="AB45" s="566"/>
      <c r="AC45" s="566"/>
    </row>
    <row r="46" spans="1:68" ht="14.25" customHeight="1" x14ac:dyDescent="0.25">
      <c r="A46" s="579" t="s">
        <v>73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59"/>
      <c r="AB46" s="559"/>
      <c r="AC46" s="55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9">
        <v>4680115884915</v>
      </c>
      <c r="E47" s="570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1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6"/>
      <c r="R47" s="586"/>
      <c r="S47" s="586"/>
      <c r="T47" s="587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2"/>
      <c r="P48" s="571" t="s">
        <v>71</v>
      </c>
      <c r="Q48" s="572"/>
      <c r="R48" s="572"/>
      <c r="S48" s="572"/>
      <c r="T48" s="572"/>
      <c r="U48" s="572"/>
      <c r="V48" s="573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2"/>
      <c r="P49" s="571" t="s">
        <v>71</v>
      </c>
      <c r="Q49" s="572"/>
      <c r="R49" s="572"/>
      <c r="S49" s="572"/>
      <c r="T49" s="572"/>
      <c r="U49" s="572"/>
      <c r="V49" s="573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3" t="s">
        <v>116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58"/>
      <c r="AB50" s="558"/>
      <c r="AC50" s="558"/>
    </row>
    <row r="51" spans="1:68" ht="14.25" customHeight="1" x14ac:dyDescent="0.25">
      <c r="A51" s="579" t="s">
        <v>102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59"/>
      <c r="AB51" s="559"/>
      <c r="AC51" s="55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9">
        <v>4680115885882</v>
      </c>
      <c r="E52" s="570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6"/>
      <c r="R52" s="586"/>
      <c r="S52" s="586"/>
      <c r="T52" s="587"/>
      <c r="U52" s="34"/>
      <c r="V52" s="34"/>
      <c r="W52" s="35" t="s">
        <v>69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9">
        <v>4680115881426</v>
      </c>
      <c r="E53" s="570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6"/>
      <c r="R53" s="586"/>
      <c r="S53" s="586"/>
      <c r="T53" s="587"/>
      <c r="U53" s="34"/>
      <c r="V53" s="34"/>
      <c r="W53" s="35" t="s">
        <v>69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9">
        <v>4680115880283</v>
      </c>
      <c r="E54" s="570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6"/>
      <c r="R54" s="586"/>
      <c r="S54" s="586"/>
      <c r="T54" s="587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9">
        <v>4680115881525</v>
      </c>
      <c r="E55" s="570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6"/>
      <c r="R55" s="586"/>
      <c r="S55" s="586"/>
      <c r="T55" s="587"/>
      <c r="U55" s="34"/>
      <c r="V55" s="34"/>
      <c r="W55" s="35" t="s">
        <v>69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9">
        <v>4680115885899</v>
      </c>
      <c r="E56" s="570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6"/>
      <c r="R56" s="586"/>
      <c r="S56" s="586"/>
      <c r="T56" s="587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9">
        <v>4680115881419</v>
      </c>
      <c r="E57" s="570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3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6"/>
      <c r="R57" s="586"/>
      <c r="S57" s="586"/>
      <c r="T57" s="587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1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2"/>
      <c r="P58" s="571" t="s">
        <v>71</v>
      </c>
      <c r="Q58" s="572"/>
      <c r="R58" s="572"/>
      <c r="S58" s="572"/>
      <c r="T58" s="572"/>
      <c r="U58" s="572"/>
      <c r="V58" s="573"/>
      <c r="W58" s="37" t="s">
        <v>72</v>
      </c>
      <c r="X58" s="565">
        <f>IFERROR(X52/H52,"0")+IFERROR(X53/H53,"0")+IFERROR(X54/H54,"0")+IFERROR(X55/H55,"0")+IFERROR(X56/H56,"0")+IFERROR(X57/H57,"0")</f>
        <v>0</v>
      </c>
      <c r="Y58" s="565">
        <f>IFERROR(Y52/H52,"0")+IFERROR(Y53/H53,"0")+IFERROR(Y54/H54,"0")+IFERROR(Y55/H55,"0")+IFERROR(Y56/H56,"0")+IFERROR(Y57/H57,"0")</f>
        <v>0</v>
      </c>
      <c r="Z58" s="565">
        <f>IFERROR(IF(Z52="",0,Z52),"0")+IFERROR(IF(Z53="",0,Z53),"0")+IFERROR(IF(Z54="",0,Z54),"0")+IFERROR(IF(Z55="",0,Z55),"0")+IFERROR(IF(Z56="",0,Z56),"0")+IFERROR(IF(Z57="",0,Z57),"0")</f>
        <v>0</v>
      </c>
      <c r="AA58" s="566"/>
      <c r="AB58" s="566"/>
      <c r="AC58" s="566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2"/>
      <c r="P59" s="571" t="s">
        <v>71</v>
      </c>
      <c r="Q59" s="572"/>
      <c r="R59" s="572"/>
      <c r="S59" s="572"/>
      <c r="T59" s="572"/>
      <c r="U59" s="572"/>
      <c r="V59" s="573"/>
      <c r="W59" s="37" t="s">
        <v>69</v>
      </c>
      <c r="X59" s="565">
        <f>IFERROR(SUM(X52:X57),"0")</f>
        <v>0</v>
      </c>
      <c r="Y59" s="565">
        <f>IFERROR(SUM(Y52:Y57),"0")</f>
        <v>0</v>
      </c>
      <c r="Z59" s="37"/>
      <c r="AA59" s="566"/>
      <c r="AB59" s="566"/>
      <c r="AC59" s="566"/>
    </row>
    <row r="60" spans="1:68" ht="14.25" customHeight="1" x14ac:dyDescent="0.25">
      <c r="A60" s="579" t="s">
        <v>134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59"/>
      <c r="AB60" s="559"/>
      <c r="AC60" s="55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9">
        <v>4680115881440</v>
      </c>
      <c r="E61" s="570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6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6"/>
      <c r="R61" s="586"/>
      <c r="S61" s="586"/>
      <c r="T61" s="587"/>
      <c r="U61" s="34"/>
      <c r="V61" s="34"/>
      <c r="W61" s="35" t="s">
        <v>69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9">
        <v>4680115882751</v>
      </c>
      <c r="E62" s="570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6"/>
      <c r="R62" s="586"/>
      <c r="S62" s="586"/>
      <c r="T62" s="587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9">
        <v>4680115885950</v>
      </c>
      <c r="E63" s="570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6"/>
      <c r="R63" s="586"/>
      <c r="S63" s="586"/>
      <c r="T63" s="587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9">
        <v>4680115881433</v>
      </c>
      <c r="E64" s="570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6"/>
      <c r="R64" s="586"/>
      <c r="S64" s="586"/>
      <c r="T64" s="587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1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2"/>
      <c r="P65" s="571" t="s">
        <v>71</v>
      </c>
      <c r="Q65" s="572"/>
      <c r="R65" s="572"/>
      <c r="S65" s="572"/>
      <c r="T65" s="572"/>
      <c r="U65" s="572"/>
      <c r="V65" s="573"/>
      <c r="W65" s="37" t="s">
        <v>72</v>
      </c>
      <c r="X65" s="565">
        <f>IFERROR(X61/H61,"0")+IFERROR(X62/H62,"0")+IFERROR(X63/H63,"0")+IFERROR(X64/H64,"0")</f>
        <v>0</v>
      </c>
      <c r="Y65" s="565">
        <f>IFERROR(Y61/H61,"0")+IFERROR(Y62/H62,"0")+IFERROR(Y63/H63,"0")+IFERROR(Y64/H64,"0")</f>
        <v>0</v>
      </c>
      <c r="Z65" s="565">
        <f>IFERROR(IF(Z61="",0,Z61),"0")+IFERROR(IF(Z62="",0,Z62),"0")+IFERROR(IF(Z63="",0,Z63),"0")+IFERROR(IF(Z64="",0,Z64),"0")</f>
        <v>0</v>
      </c>
      <c r="AA65" s="566"/>
      <c r="AB65" s="566"/>
      <c r="AC65" s="566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2"/>
      <c r="P66" s="571" t="s">
        <v>71</v>
      </c>
      <c r="Q66" s="572"/>
      <c r="R66" s="572"/>
      <c r="S66" s="572"/>
      <c r="T66" s="572"/>
      <c r="U66" s="572"/>
      <c r="V66" s="573"/>
      <c r="W66" s="37" t="s">
        <v>69</v>
      </c>
      <c r="X66" s="565">
        <f>IFERROR(SUM(X61:X64),"0")</f>
        <v>0</v>
      </c>
      <c r="Y66" s="565">
        <f>IFERROR(SUM(Y61:Y64),"0")</f>
        <v>0</v>
      </c>
      <c r="Z66" s="37"/>
      <c r="AA66" s="566"/>
      <c r="AB66" s="566"/>
      <c r="AC66" s="566"/>
    </row>
    <row r="67" spans="1:68" ht="14.25" customHeight="1" x14ac:dyDescent="0.25">
      <c r="A67" s="579" t="s">
        <v>63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59"/>
      <c r="AB67" s="559"/>
      <c r="AC67" s="55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9">
        <v>4680115885073</v>
      </c>
      <c r="E68" s="570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6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6"/>
      <c r="R68" s="586"/>
      <c r="S68" s="586"/>
      <c r="T68" s="587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9">
        <v>4680115885059</v>
      </c>
      <c r="E69" s="570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6"/>
      <c r="R69" s="586"/>
      <c r="S69" s="586"/>
      <c r="T69" s="587"/>
      <c r="U69" s="34"/>
      <c r="V69" s="34"/>
      <c r="W69" s="35" t="s">
        <v>69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9">
        <v>4680115885097</v>
      </c>
      <c r="E70" s="570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6"/>
      <c r="R70" s="586"/>
      <c r="S70" s="586"/>
      <c r="T70" s="587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2"/>
      <c r="P71" s="571" t="s">
        <v>71</v>
      </c>
      <c r="Q71" s="572"/>
      <c r="R71" s="572"/>
      <c r="S71" s="572"/>
      <c r="T71" s="572"/>
      <c r="U71" s="572"/>
      <c r="V71" s="573"/>
      <c r="W71" s="37" t="s">
        <v>72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2"/>
      <c r="P72" s="571" t="s">
        <v>71</v>
      </c>
      <c r="Q72" s="572"/>
      <c r="R72" s="572"/>
      <c r="S72" s="572"/>
      <c r="T72" s="572"/>
      <c r="U72" s="572"/>
      <c r="V72" s="573"/>
      <c r="W72" s="37" t="s">
        <v>69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9" t="s">
        <v>73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59"/>
      <c r="AB73" s="559"/>
      <c r="AC73" s="55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9">
        <v>4680115881891</v>
      </c>
      <c r="E74" s="570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6"/>
      <c r="R74" s="586"/>
      <c r="S74" s="586"/>
      <c r="T74" s="587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9">
        <v>4680115885769</v>
      </c>
      <c r="E75" s="570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6"/>
      <c r="R75" s="586"/>
      <c r="S75" s="586"/>
      <c r="T75" s="587"/>
      <c r="U75" s="34"/>
      <c r="V75" s="34"/>
      <c r="W75" s="35" t="s">
        <v>69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9">
        <v>4680115884410</v>
      </c>
      <c r="E76" s="570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5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6"/>
      <c r="R76" s="586"/>
      <c r="S76" s="586"/>
      <c r="T76" s="587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9">
        <v>4680115884311</v>
      </c>
      <c r="E77" s="570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2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6"/>
      <c r="R77" s="586"/>
      <c r="S77" s="586"/>
      <c r="T77" s="587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9">
        <v>4680115885929</v>
      </c>
      <c r="E78" s="570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8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6"/>
      <c r="R78" s="586"/>
      <c r="S78" s="586"/>
      <c r="T78" s="587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9">
        <v>4680115884403</v>
      </c>
      <c r="E79" s="570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6"/>
      <c r="R79" s="586"/>
      <c r="S79" s="586"/>
      <c r="T79" s="587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2"/>
      <c r="P80" s="571" t="s">
        <v>71</v>
      </c>
      <c r="Q80" s="572"/>
      <c r="R80" s="572"/>
      <c r="S80" s="572"/>
      <c r="T80" s="572"/>
      <c r="U80" s="572"/>
      <c r="V80" s="573"/>
      <c r="W80" s="37" t="s">
        <v>72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2"/>
      <c r="P81" s="571" t="s">
        <v>71</v>
      </c>
      <c r="Q81" s="572"/>
      <c r="R81" s="572"/>
      <c r="S81" s="572"/>
      <c r="T81" s="572"/>
      <c r="U81" s="572"/>
      <c r="V81" s="573"/>
      <c r="W81" s="37" t="s">
        <v>69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9" t="s">
        <v>169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59"/>
      <c r="AB82" s="559"/>
      <c r="AC82" s="55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9">
        <v>4680115881532</v>
      </c>
      <c r="E83" s="570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5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6"/>
      <c r="R83" s="586"/>
      <c r="S83" s="586"/>
      <c r="T83" s="587"/>
      <c r="U83" s="34"/>
      <c r="V83" s="34"/>
      <c r="W83" s="35" t="s">
        <v>69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9">
        <v>4680115881464</v>
      </c>
      <c r="E84" s="570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6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6"/>
      <c r="R84" s="586"/>
      <c r="S84" s="586"/>
      <c r="T84" s="587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2"/>
      <c r="P85" s="571" t="s">
        <v>71</v>
      </c>
      <c r="Q85" s="572"/>
      <c r="R85" s="572"/>
      <c r="S85" s="572"/>
      <c r="T85" s="572"/>
      <c r="U85" s="572"/>
      <c r="V85" s="573"/>
      <c r="W85" s="37" t="s">
        <v>72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2"/>
      <c r="P86" s="571" t="s">
        <v>71</v>
      </c>
      <c r="Q86" s="572"/>
      <c r="R86" s="572"/>
      <c r="S86" s="572"/>
      <c r="T86" s="572"/>
      <c r="U86" s="572"/>
      <c r="V86" s="573"/>
      <c r="W86" s="37" t="s">
        <v>69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3" t="s">
        <v>176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58"/>
      <c r="AB87" s="558"/>
      <c r="AC87" s="558"/>
    </row>
    <row r="88" spans="1:68" ht="14.25" customHeight="1" x14ac:dyDescent="0.25">
      <c r="A88" s="579" t="s">
        <v>102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59"/>
      <c r="AB88" s="559"/>
      <c r="AC88" s="55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9">
        <v>4680115881327</v>
      </c>
      <c r="E89" s="570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6"/>
      <c r="R89" s="586"/>
      <c r="S89" s="586"/>
      <c r="T89" s="587"/>
      <c r="U89" s="34"/>
      <c r="V89" s="34"/>
      <c r="W89" s="35" t="s">
        <v>69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69">
        <v>4680115881518</v>
      </c>
      <c r="E90" s="570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6"/>
      <c r="R90" s="586"/>
      <c r="S90" s="586"/>
      <c r="T90" s="587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9">
        <v>4680115881303</v>
      </c>
      <c r="E91" s="570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0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6"/>
      <c r="R91" s="586"/>
      <c r="S91" s="586"/>
      <c r="T91" s="587"/>
      <c r="U91" s="34"/>
      <c r="V91" s="34"/>
      <c r="W91" s="35" t="s">
        <v>69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1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2"/>
      <c r="P92" s="571" t="s">
        <v>71</v>
      </c>
      <c r="Q92" s="572"/>
      <c r="R92" s="572"/>
      <c r="S92" s="572"/>
      <c r="T92" s="572"/>
      <c r="U92" s="572"/>
      <c r="V92" s="573"/>
      <c r="W92" s="37" t="s">
        <v>72</v>
      </c>
      <c r="X92" s="565">
        <f>IFERROR(X89/H89,"0")+IFERROR(X90/H90,"0")+IFERROR(X91/H91,"0")</f>
        <v>0</v>
      </c>
      <c r="Y92" s="565">
        <f>IFERROR(Y89/H89,"0")+IFERROR(Y90/H90,"0")+IFERROR(Y91/H91,"0")</f>
        <v>0</v>
      </c>
      <c r="Z92" s="565">
        <f>IFERROR(IF(Z89="",0,Z89),"0")+IFERROR(IF(Z90="",0,Z90),"0")+IFERROR(IF(Z91="",0,Z91),"0")</f>
        <v>0</v>
      </c>
      <c r="AA92" s="566"/>
      <c r="AB92" s="566"/>
      <c r="AC92" s="566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2"/>
      <c r="P93" s="571" t="s">
        <v>71</v>
      </c>
      <c r="Q93" s="572"/>
      <c r="R93" s="572"/>
      <c r="S93" s="572"/>
      <c r="T93" s="572"/>
      <c r="U93" s="572"/>
      <c r="V93" s="573"/>
      <c r="W93" s="37" t="s">
        <v>69</v>
      </c>
      <c r="X93" s="565">
        <f>IFERROR(SUM(X89:X91),"0")</f>
        <v>0</v>
      </c>
      <c r="Y93" s="565">
        <f>IFERROR(SUM(Y89:Y91),"0")</f>
        <v>0</v>
      </c>
      <c r="Z93" s="37"/>
      <c r="AA93" s="566"/>
      <c r="AB93" s="566"/>
      <c r="AC93" s="566"/>
    </row>
    <row r="94" spans="1:68" ht="14.25" customHeight="1" x14ac:dyDescent="0.25">
      <c r="A94" s="579" t="s">
        <v>73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59"/>
      <c r="AB94" s="559"/>
      <c r="AC94" s="55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9">
        <v>4607091386967</v>
      </c>
      <c r="E95" s="570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38" t="s">
        <v>186</v>
      </c>
      <c r="Q95" s="586"/>
      <c r="R95" s="586"/>
      <c r="S95" s="586"/>
      <c r="T95" s="587"/>
      <c r="U95" s="34"/>
      <c r="V95" s="34"/>
      <c r="W95" s="35" t="s">
        <v>69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69">
        <v>4607091386967</v>
      </c>
      <c r="E96" s="570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6"/>
      <c r="R96" s="586"/>
      <c r="S96" s="586"/>
      <c r="T96" s="587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69">
        <v>4680115884953</v>
      </c>
      <c r="E97" s="570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6"/>
      <c r="R97" s="586"/>
      <c r="S97" s="586"/>
      <c r="T97" s="587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69">
        <v>4607091385731</v>
      </c>
      <c r="E98" s="570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66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6"/>
      <c r="R98" s="586"/>
      <c r="S98" s="586"/>
      <c r="T98" s="587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69">
        <v>4607091385731</v>
      </c>
      <c r="E99" s="570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6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6"/>
      <c r="R99" s="586"/>
      <c r="S99" s="586"/>
      <c r="T99" s="587"/>
      <c r="U99" s="34"/>
      <c r="V99" s="34"/>
      <c r="W99" s="35" t="s">
        <v>69</v>
      </c>
      <c r="X99" s="563">
        <v>68</v>
      </c>
      <c r="Y99" s="564">
        <f t="shared" si="16"/>
        <v>70.2</v>
      </c>
      <c r="Z99" s="36">
        <f>IFERROR(IF(Y99=0,"",ROUNDUP(Y99/H99,0)*0.00651),"")</f>
        <v>0.16925999999999999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74.346666666666664</v>
      </c>
      <c r="BN99" s="64">
        <f t="shared" si="18"/>
        <v>76.751999999999995</v>
      </c>
      <c r="BO99" s="64">
        <f t="shared" si="19"/>
        <v>0.13838013838013838</v>
      </c>
      <c r="BP99" s="64">
        <f t="shared" si="20"/>
        <v>0.14285714285714288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69">
        <v>4680115880894</v>
      </c>
      <c r="E100" s="570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6"/>
      <c r="R100" s="586"/>
      <c r="S100" s="586"/>
      <c r="T100" s="587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1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2"/>
      <c r="P101" s="571" t="s">
        <v>71</v>
      </c>
      <c r="Q101" s="572"/>
      <c r="R101" s="572"/>
      <c r="S101" s="572"/>
      <c r="T101" s="572"/>
      <c r="U101" s="572"/>
      <c r="V101" s="573"/>
      <c r="W101" s="37" t="s">
        <v>72</v>
      </c>
      <c r="X101" s="565">
        <f>IFERROR(X95/H95,"0")+IFERROR(X96/H96,"0")+IFERROR(X97/H97,"0")+IFERROR(X98/H98,"0")+IFERROR(X99/H99,"0")+IFERROR(X100/H100,"0")</f>
        <v>25.185185185185183</v>
      </c>
      <c r="Y101" s="565">
        <f>IFERROR(Y95/H95,"0")+IFERROR(Y96/H96,"0")+IFERROR(Y97/H97,"0")+IFERROR(Y98/H98,"0")+IFERROR(Y99/H99,"0")+IFERROR(Y100/H100,"0")</f>
        <v>26</v>
      </c>
      <c r="Z101" s="565">
        <f>IFERROR(IF(Z95="",0,Z95),"0")+IFERROR(IF(Z96="",0,Z96),"0")+IFERROR(IF(Z97="",0,Z97),"0")+IFERROR(IF(Z98="",0,Z98),"0")+IFERROR(IF(Z99="",0,Z99),"0")+IFERROR(IF(Z100="",0,Z100),"0")</f>
        <v>0.16925999999999999</v>
      </c>
      <c r="AA101" s="566"/>
      <c r="AB101" s="566"/>
      <c r="AC101" s="566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2"/>
      <c r="P102" s="571" t="s">
        <v>71</v>
      </c>
      <c r="Q102" s="572"/>
      <c r="R102" s="572"/>
      <c r="S102" s="572"/>
      <c r="T102" s="572"/>
      <c r="U102" s="572"/>
      <c r="V102" s="573"/>
      <c r="W102" s="37" t="s">
        <v>69</v>
      </c>
      <c r="X102" s="565">
        <f>IFERROR(SUM(X95:X100),"0")</f>
        <v>68</v>
      </c>
      <c r="Y102" s="565">
        <f>IFERROR(SUM(Y95:Y100),"0")</f>
        <v>70.2</v>
      </c>
      <c r="Z102" s="37"/>
      <c r="AA102" s="566"/>
      <c r="AB102" s="566"/>
      <c r="AC102" s="566"/>
    </row>
    <row r="103" spans="1:68" ht="16.5" customHeight="1" x14ac:dyDescent="0.25">
      <c r="A103" s="583" t="s">
        <v>199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58"/>
      <c r="AB103" s="558"/>
      <c r="AC103" s="558"/>
    </row>
    <row r="104" spans="1:68" ht="14.25" customHeight="1" x14ac:dyDescent="0.25">
      <c r="A104" s="579" t="s">
        <v>102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59"/>
      <c r="AB104" s="559"/>
      <c r="AC104" s="55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69">
        <v>4680115882133</v>
      </c>
      <c r="E105" s="570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6"/>
      <c r="R105" s="586"/>
      <c r="S105" s="586"/>
      <c r="T105" s="587"/>
      <c r="U105" s="34"/>
      <c r="V105" s="34"/>
      <c r="W105" s="35" t="s">
        <v>69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69">
        <v>4680115880269</v>
      </c>
      <c r="E106" s="570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66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6"/>
      <c r="R106" s="586"/>
      <c r="S106" s="586"/>
      <c r="T106" s="587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69">
        <v>4680115880429</v>
      </c>
      <c r="E107" s="570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6"/>
      <c r="R107" s="586"/>
      <c r="S107" s="586"/>
      <c r="T107" s="587"/>
      <c r="U107" s="34"/>
      <c r="V107" s="34"/>
      <c r="W107" s="35" t="s">
        <v>69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69">
        <v>4680115881457</v>
      </c>
      <c r="E108" s="570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6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6"/>
      <c r="R108" s="586"/>
      <c r="S108" s="586"/>
      <c r="T108" s="587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1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2"/>
      <c r="P109" s="571" t="s">
        <v>71</v>
      </c>
      <c r="Q109" s="572"/>
      <c r="R109" s="572"/>
      <c r="S109" s="572"/>
      <c r="T109" s="572"/>
      <c r="U109" s="572"/>
      <c r="V109" s="573"/>
      <c r="W109" s="37" t="s">
        <v>72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2"/>
      <c r="P110" s="571" t="s">
        <v>71</v>
      </c>
      <c r="Q110" s="572"/>
      <c r="R110" s="572"/>
      <c r="S110" s="572"/>
      <c r="T110" s="572"/>
      <c r="U110" s="572"/>
      <c r="V110" s="573"/>
      <c r="W110" s="37" t="s">
        <v>69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customHeight="1" x14ac:dyDescent="0.25">
      <c r="A111" s="579" t="s">
        <v>134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59"/>
      <c r="AB111" s="559"/>
      <c r="AC111" s="55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69">
        <v>4680115881488</v>
      </c>
      <c r="E112" s="570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5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6"/>
      <c r="R112" s="586"/>
      <c r="S112" s="586"/>
      <c r="T112" s="587"/>
      <c r="U112" s="34"/>
      <c r="V112" s="34"/>
      <c r="W112" s="35" t="s">
        <v>69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69">
        <v>4680115882775</v>
      </c>
      <c r="E113" s="570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6"/>
      <c r="R113" s="586"/>
      <c r="S113" s="586"/>
      <c r="T113" s="587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69">
        <v>4680115880658</v>
      </c>
      <c r="E114" s="570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5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6"/>
      <c r="R114" s="586"/>
      <c r="S114" s="586"/>
      <c r="T114" s="587"/>
      <c r="U114" s="34"/>
      <c r="V114" s="34"/>
      <c r="W114" s="35" t="s">
        <v>69</v>
      </c>
      <c r="X114" s="563">
        <v>2</v>
      </c>
      <c r="Y114" s="564">
        <f>IFERROR(IF(X114="",0,CEILING((X114/$H114),1)*$H114),"")</f>
        <v>2.4</v>
      </c>
      <c r="Z114" s="36">
        <f>IFERROR(IF(Y114=0,"",ROUNDUP(Y114/H114,0)*0.00651),"")</f>
        <v>6.5100000000000002E-3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2.1500000000000004</v>
      </c>
      <c r="BN114" s="64">
        <f>IFERROR(Y114*I114/H114,"0")</f>
        <v>2.58</v>
      </c>
      <c r="BO114" s="64">
        <f>IFERROR(1/J114*(X114/H114),"0")</f>
        <v>4.578754578754579E-3</v>
      </c>
      <c r="BP114" s="64">
        <f>IFERROR(1/J114*(Y114/H114),"0")</f>
        <v>5.4945054945054949E-3</v>
      </c>
    </row>
    <row r="115" spans="1:68" x14ac:dyDescent="0.2">
      <c r="A115" s="581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2"/>
      <c r="P115" s="571" t="s">
        <v>71</v>
      </c>
      <c r="Q115" s="572"/>
      <c r="R115" s="572"/>
      <c r="S115" s="572"/>
      <c r="T115" s="572"/>
      <c r="U115" s="572"/>
      <c r="V115" s="573"/>
      <c r="W115" s="37" t="s">
        <v>72</v>
      </c>
      <c r="X115" s="565">
        <f>IFERROR(X112/H112,"0")+IFERROR(X113/H113,"0")+IFERROR(X114/H114,"0")</f>
        <v>0.83333333333333337</v>
      </c>
      <c r="Y115" s="565">
        <f>IFERROR(Y112/H112,"0")+IFERROR(Y113/H113,"0")+IFERROR(Y114/H114,"0")</f>
        <v>1</v>
      </c>
      <c r="Z115" s="565">
        <f>IFERROR(IF(Z112="",0,Z112),"0")+IFERROR(IF(Z113="",0,Z113),"0")+IFERROR(IF(Z114="",0,Z114),"0")</f>
        <v>6.5100000000000002E-3</v>
      </c>
      <c r="AA115" s="566"/>
      <c r="AB115" s="566"/>
      <c r="AC115" s="566"/>
    </row>
    <row r="116" spans="1:68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2"/>
      <c r="P116" s="571" t="s">
        <v>71</v>
      </c>
      <c r="Q116" s="572"/>
      <c r="R116" s="572"/>
      <c r="S116" s="572"/>
      <c r="T116" s="572"/>
      <c r="U116" s="572"/>
      <c r="V116" s="573"/>
      <c r="W116" s="37" t="s">
        <v>69</v>
      </c>
      <c r="X116" s="565">
        <f>IFERROR(SUM(X112:X114),"0")</f>
        <v>2</v>
      </c>
      <c r="Y116" s="565">
        <f>IFERROR(SUM(Y112:Y114),"0")</f>
        <v>2.4</v>
      </c>
      <c r="Z116" s="37"/>
      <c r="AA116" s="566"/>
      <c r="AB116" s="566"/>
      <c r="AC116" s="566"/>
    </row>
    <row r="117" spans="1:68" ht="14.25" customHeight="1" x14ac:dyDescent="0.25">
      <c r="A117" s="579" t="s">
        <v>73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59"/>
      <c r="AB117" s="559"/>
      <c r="AC117" s="55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69">
        <v>4607091385168</v>
      </c>
      <c r="E118" s="570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7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6"/>
      <c r="R118" s="586"/>
      <c r="S118" s="586"/>
      <c r="T118" s="587"/>
      <c r="U118" s="34"/>
      <c r="V118" s="34"/>
      <c r="W118" s="35" t="s">
        <v>69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69">
        <v>4607091383256</v>
      </c>
      <c r="E119" s="570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8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6"/>
      <c r="R119" s="586"/>
      <c r="S119" s="586"/>
      <c r="T119" s="587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69">
        <v>4607091385748</v>
      </c>
      <c r="E120" s="570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6"/>
      <c r="R120" s="586"/>
      <c r="S120" s="586"/>
      <c r="T120" s="587"/>
      <c r="U120" s="34"/>
      <c r="V120" s="34"/>
      <c r="W120" s="35" t="s">
        <v>69</v>
      </c>
      <c r="X120" s="563">
        <v>7</v>
      </c>
      <c r="Y120" s="564">
        <f>IFERROR(IF(X120="",0,CEILING((X120/$H120),1)*$H120),"")</f>
        <v>8.1000000000000014</v>
      </c>
      <c r="Z120" s="36">
        <f>IFERROR(IF(Y120=0,"",ROUNDUP(Y120/H120,0)*0.00651),"")</f>
        <v>1.9529999999999999E-2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7.6533333333333333</v>
      </c>
      <c r="BN120" s="64">
        <f>IFERROR(Y120*I120/H120,"0")</f>
        <v>8.8560000000000016</v>
      </c>
      <c r="BO120" s="64">
        <f>IFERROR(1/J120*(X120/H120),"0")</f>
        <v>1.4245014245014245E-2</v>
      </c>
      <c r="BP120" s="64">
        <f>IFERROR(1/J120*(Y120/H120),"0")</f>
        <v>1.6483516483516487E-2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69">
        <v>4680115884533</v>
      </c>
      <c r="E121" s="570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6"/>
      <c r="R121" s="586"/>
      <c r="S121" s="586"/>
      <c r="T121" s="587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1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2"/>
      <c r="P122" s="571" t="s">
        <v>71</v>
      </c>
      <c r="Q122" s="572"/>
      <c r="R122" s="572"/>
      <c r="S122" s="572"/>
      <c r="T122" s="572"/>
      <c r="U122" s="572"/>
      <c r="V122" s="573"/>
      <c r="W122" s="37" t="s">
        <v>72</v>
      </c>
      <c r="X122" s="565">
        <f>IFERROR(X118/H118,"0")+IFERROR(X119/H119,"0")+IFERROR(X120/H120,"0")+IFERROR(X121/H121,"0")</f>
        <v>2.5925925925925926</v>
      </c>
      <c r="Y122" s="565">
        <f>IFERROR(Y118/H118,"0")+IFERROR(Y119/H119,"0")+IFERROR(Y120/H120,"0")+IFERROR(Y121/H121,"0")</f>
        <v>3.0000000000000004</v>
      </c>
      <c r="Z122" s="565">
        <f>IFERROR(IF(Z118="",0,Z118),"0")+IFERROR(IF(Z119="",0,Z119),"0")+IFERROR(IF(Z120="",0,Z120),"0")+IFERROR(IF(Z121="",0,Z121),"0")</f>
        <v>1.9529999999999999E-2</v>
      </c>
      <c r="AA122" s="566"/>
      <c r="AB122" s="566"/>
      <c r="AC122" s="566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2"/>
      <c r="P123" s="571" t="s">
        <v>71</v>
      </c>
      <c r="Q123" s="572"/>
      <c r="R123" s="572"/>
      <c r="S123" s="572"/>
      <c r="T123" s="572"/>
      <c r="U123" s="572"/>
      <c r="V123" s="573"/>
      <c r="W123" s="37" t="s">
        <v>69</v>
      </c>
      <c r="X123" s="565">
        <f>IFERROR(SUM(X118:X121),"0")</f>
        <v>7</v>
      </c>
      <c r="Y123" s="565">
        <f>IFERROR(SUM(Y118:Y121),"0")</f>
        <v>8.1000000000000014</v>
      </c>
      <c r="Z123" s="37"/>
      <c r="AA123" s="566"/>
      <c r="AB123" s="566"/>
      <c r="AC123" s="566"/>
    </row>
    <row r="124" spans="1:68" ht="14.25" customHeight="1" x14ac:dyDescent="0.25">
      <c r="A124" s="579" t="s">
        <v>169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59"/>
      <c r="AB124" s="559"/>
      <c r="AC124" s="559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69">
        <v>4680115882652</v>
      </c>
      <c r="E125" s="570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6"/>
      <c r="R125" s="586"/>
      <c r="S125" s="586"/>
      <c r="T125" s="587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69">
        <v>4680115880238</v>
      </c>
      <c r="E126" s="570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5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6"/>
      <c r="R126" s="586"/>
      <c r="S126" s="586"/>
      <c r="T126" s="587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1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2"/>
      <c r="P127" s="571" t="s">
        <v>71</v>
      </c>
      <c r="Q127" s="572"/>
      <c r="R127" s="572"/>
      <c r="S127" s="572"/>
      <c r="T127" s="572"/>
      <c r="U127" s="572"/>
      <c r="V127" s="573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2"/>
      <c r="P128" s="571" t="s">
        <v>71</v>
      </c>
      <c r="Q128" s="572"/>
      <c r="R128" s="572"/>
      <c r="S128" s="572"/>
      <c r="T128" s="572"/>
      <c r="U128" s="572"/>
      <c r="V128" s="573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3" t="s">
        <v>232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58"/>
      <c r="AB129" s="558"/>
      <c r="AC129" s="558"/>
    </row>
    <row r="130" spans="1:68" ht="14.25" customHeight="1" x14ac:dyDescent="0.25">
      <c r="A130" s="579" t="s">
        <v>63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59"/>
      <c r="AB130" s="559"/>
      <c r="AC130" s="559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69">
        <v>4680115883444</v>
      </c>
      <c r="E131" s="570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80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6"/>
      <c r="R131" s="586"/>
      <c r="S131" s="586"/>
      <c r="T131" s="587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69">
        <v>4680115883444</v>
      </c>
      <c r="E132" s="570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6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6"/>
      <c r="R132" s="586"/>
      <c r="S132" s="586"/>
      <c r="T132" s="587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1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2"/>
      <c r="P133" s="571" t="s">
        <v>71</v>
      </c>
      <c r="Q133" s="572"/>
      <c r="R133" s="572"/>
      <c r="S133" s="572"/>
      <c r="T133" s="572"/>
      <c r="U133" s="572"/>
      <c r="V133" s="573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2"/>
      <c r="P134" s="571" t="s">
        <v>71</v>
      </c>
      <c r="Q134" s="572"/>
      <c r="R134" s="572"/>
      <c r="S134" s="572"/>
      <c r="T134" s="572"/>
      <c r="U134" s="572"/>
      <c r="V134" s="573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9" t="s">
        <v>73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59"/>
      <c r="AB135" s="559"/>
      <c r="AC135" s="559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69">
        <v>4680115882584</v>
      </c>
      <c r="E136" s="570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6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6"/>
      <c r="R136" s="586"/>
      <c r="S136" s="586"/>
      <c r="T136" s="587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69">
        <v>4680115882584</v>
      </c>
      <c r="E137" s="570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8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6"/>
      <c r="R137" s="586"/>
      <c r="S137" s="586"/>
      <c r="T137" s="587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1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2"/>
      <c r="P138" s="571" t="s">
        <v>71</v>
      </c>
      <c r="Q138" s="572"/>
      <c r="R138" s="572"/>
      <c r="S138" s="572"/>
      <c r="T138" s="572"/>
      <c r="U138" s="572"/>
      <c r="V138" s="573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2"/>
      <c r="P139" s="571" t="s">
        <v>71</v>
      </c>
      <c r="Q139" s="572"/>
      <c r="R139" s="572"/>
      <c r="S139" s="572"/>
      <c r="T139" s="572"/>
      <c r="U139" s="572"/>
      <c r="V139" s="573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3" t="s">
        <v>100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58"/>
      <c r="AB140" s="558"/>
      <c r="AC140" s="558"/>
    </row>
    <row r="141" spans="1:68" ht="14.25" customHeight="1" x14ac:dyDescent="0.25">
      <c r="A141" s="579" t="s">
        <v>102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59"/>
      <c r="AB141" s="559"/>
      <c r="AC141" s="559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69">
        <v>4607091384604</v>
      </c>
      <c r="E142" s="570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6"/>
      <c r="R142" s="586"/>
      <c r="S142" s="586"/>
      <c r="T142" s="587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1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2"/>
      <c r="P143" s="571" t="s">
        <v>71</v>
      </c>
      <c r="Q143" s="572"/>
      <c r="R143" s="572"/>
      <c r="S143" s="572"/>
      <c r="T143" s="572"/>
      <c r="U143" s="572"/>
      <c r="V143" s="573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2"/>
      <c r="P144" s="571" t="s">
        <v>71</v>
      </c>
      <c r="Q144" s="572"/>
      <c r="R144" s="572"/>
      <c r="S144" s="572"/>
      <c r="T144" s="572"/>
      <c r="U144" s="572"/>
      <c r="V144" s="573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9" t="s">
        <v>63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59"/>
      <c r="AB145" s="559"/>
      <c r="AC145" s="559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69">
        <v>4607091387667</v>
      </c>
      <c r="E146" s="570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6"/>
      <c r="R146" s="586"/>
      <c r="S146" s="586"/>
      <c r="T146" s="587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69">
        <v>4607091387636</v>
      </c>
      <c r="E147" s="570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8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6"/>
      <c r="R147" s="586"/>
      <c r="S147" s="586"/>
      <c r="T147" s="587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69">
        <v>4607091382426</v>
      </c>
      <c r="E148" s="570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8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6"/>
      <c r="R148" s="586"/>
      <c r="S148" s="586"/>
      <c r="T148" s="587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1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2"/>
      <c r="P149" s="571" t="s">
        <v>71</v>
      </c>
      <c r="Q149" s="572"/>
      <c r="R149" s="572"/>
      <c r="S149" s="572"/>
      <c r="T149" s="572"/>
      <c r="U149" s="572"/>
      <c r="V149" s="573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2"/>
      <c r="P150" s="571" t="s">
        <v>71</v>
      </c>
      <c r="Q150" s="572"/>
      <c r="R150" s="572"/>
      <c r="S150" s="572"/>
      <c r="T150" s="572"/>
      <c r="U150" s="572"/>
      <c r="V150" s="573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44" t="s">
        <v>253</v>
      </c>
      <c r="B151" s="645"/>
      <c r="C151" s="645"/>
      <c r="D151" s="645"/>
      <c r="E151" s="645"/>
      <c r="F151" s="645"/>
      <c r="G151" s="645"/>
      <c r="H151" s="645"/>
      <c r="I151" s="645"/>
      <c r="J151" s="645"/>
      <c r="K151" s="645"/>
      <c r="L151" s="645"/>
      <c r="M151" s="645"/>
      <c r="N151" s="645"/>
      <c r="O151" s="645"/>
      <c r="P151" s="645"/>
      <c r="Q151" s="645"/>
      <c r="R151" s="645"/>
      <c r="S151" s="645"/>
      <c r="T151" s="645"/>
      <c r="U151" s="645"/>
      <c r="V151" s="645"/>
      <c r="W151" s="645"/>
      <c r="X151" s="645"/>
      <c r="Y151" s="645"/>
      <c r="Z151" s="645"/>
      <c r="AA151" s="48"/>
      <c r="AB151" s="48"/>
      <c r="AC151" s="48"/>
    </row>
    <row r="152" spans="1:68" ht="16.5" customHeight="1" x14ac:dyDescent="0.25">
      <c r="A152" s="583" t="s">
        <v>254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58"/>
      <c r="AB152" s="558"/>
      <c r="AC152" s="558"/>
    </row>
    <row r="153" spans="1:68" ht="14.25" customHeight="1" x14ac:dyDescent="0.25">
      <c r="A153" s="579" t="s">
        <v>134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59"/>
      <c r="AB153" s="559"/>
      <c r="AC153" s="559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69">
        <v>4680115886223</v>
      </c>
      <c r="E154" s="570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6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6"/>
      <c r="R154" s="586"/>
      <c r="S154" s="586"/>
      <c r="T154" s="587"/>
      <c r="U154" s="34"/>
      <c r="V154" s="34"/>
      <c r="W154" s="35" t="s">
        <v>69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1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2"/>
      <c r="P155" s="571" t="s">
        <v>71</v>
      </c>
      <c r="Q155" s="572"/>
      <c r="R155" s="572"/>
      <c r="S155" s="572"/>
      <c r="T155" s="572"/>
      <c r="U155" s="572"/>
      <c r="V155" s="573"/>
      <c r="W155" s="37" t="s">
        <v>72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2"/>
      <c r="P156" s="571" t="s">
        <v>71</v>
      </c>
      <c r="Q156" s="572"/>
      <c r="R156" s="572"/>
      <c r="S156" s="572"/>
      <c r="T156" s="572"/>
      <c r="U156" s="572"/>
      <c r="V156" s="573"/>
      <c r="W156" s="37" t="s">
        <v>69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9" t="s">
        <v>63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59"/>
      <c r="AB157" s="559"/>
      <c r="AC157" s="559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69">
        <v>4680115880993</v>
      </c>
      <c r="E158" s="570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8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6"/>
      <c r="R158" s="586"/>
      <c r="S158" s="586"/>
      <c r="T158" s="587"/>
      <c r="U158" s="34"/>
      <c r="V158" s="34"/>
      <c r="W158" s="35" t="s">
        <v>69</v>
      </c>
      <c r="X158" s="563">
        <v>10</v>
      </c>
      <c r="Y158" s="564">
        <f t="shared" ref="Y158:Y166" si="21">IFERROR(IF(X158="",0,CEILING((X158/$H158),1)*$H158),"")</f>
        <v>12.600000000000001</v>
      </c>
      <c r="Z158" s="36">
        <f>IFERROR(IF(Y158=0,"",ROUNDUP(Y158/H158,0)*0.00902),"")</f>
        <v>2.7060000000000001E-2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10.642857142857141</v>
      </c>
      <c r="BN158" s="64">
        <f t="shared" ref="BN158:BN166" si="23">IFERROR(Y158*I158/H158,"0")</f>
        <v>13.41</v>
      </c>
      <c r="BO158" s="64">
        <f t="shared" ref="BO158:BO166" si="24">IFERROR(1/J158*(X158/H158),"0")</f>
        <v>1.8037518037518036E-2</v>
      </c>
      <c r="BP158" s="64">
        <f t="shared" ref="BP158:BP166" si="25">IFERROR(1/J158*(Y158/H158),"0")</f>
        <v>2.2727272727272728E-2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69">
        <v>4680115881761</v>
      </c>
      <c r="E159" s="570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6"/>
      <c r="R159" s="586"/>
      <c r="S159" s="586"/>
      <c r="T159" s="587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69">
        <v>4680115881563</v>
      </c>
      <c r="E160" s="570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6"/>
      <c r="R160" s="586"/>
      <c r="S160" s="586"/>
      <c r="T160" s="587"/>
      <c r="U160" s="34"/>
      <c r="V160" s="34"/>
      <c r="W160" s="35" t="s">
        <v>69</v>
      </c>
      <c r="X160" s="563">
        <v>26</v>
      </c>
      <c r="Y160" s="564">
        <f t="shared" si="21"/>
        <v>29.400000000000002</v>
      </c>
      <c r="Z160" s="36">
        <f>IFERROR(IF(Y160=0,"",ROUNDUP(Y160/H160,0)*0.00902),"")</f>
        <v>6.3140000000000002E-2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27.299999999999997</v>
      </c>
      <c r="BN160" s="64">
        <f t="shared" si="23"/>
        <v>30.870000000000005</v>
      </c>
      <c r="BO160" s="64">
        <f t="shared" si="24"/>
        <v>4.6897546897546896E-2</v>
      </c>
      <c r="BP160" s="64">
        <f t="shared" si="25"/>
        <v>5.3030303030303032E-2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69">
        <v>4680115880986</v>
      </c>
      <c r="E161" s="570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6"/>
      <c r="R161" s="586"/>
      <c r="S161" s="586"/>
      <c r="T161" s="587"/>
      <c r="U161" s="34"/>
      <c r="V161" s="34"/>
      <c r="W161" s="35" t="s">
        <v>69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69">
        <v>4680115881785</v>
      </c>
      <c r="E162" s="570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6"/>
      <c r="R162" s="586"/>
      <c r="S162" s="586"/>
      <c r="T162" s="587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69">
        <v>4680115886537</v>
      </c>
      <c r="E163" s="570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6"/>
      <c r="R163" s="586"/>
      <c r="S163" s="586"/>
      <c r="T163" s="587"/>
      <c r="U163" s="34"/>
      <c r="V163" s="34"/>
      <c r="W163" s="35" t="s">
        <v>69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69">
        <v>4680115881679</v>
      </c>
      <c r="E164" s="570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6"/>
      <c r="R164" s="586"/>
      <c r="S164" s="586"/>
      <c r="T164" s="587"/>
      <c r="U164" s="34"/>
      <c r="V164" s="34"/>
      <c r="W164" s="35" t="s">
        <v>69</v>
      </c>
      <c r="X164" s="563">
        <v>24</v>
      </c>
      <c r="Y164" s="564">
        <f t="shared" si="21"/>
        <v>25.200000000000003</v>
      </c>
      <c r="Z164" s="36">
        <f>IFERROR(IF(Y164=0,"",ROUNDUP(Y164/H164,0)*0.00502),"")</f>
        <v>6.0240000000000002E-2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25.142857142857142</v>
      </c>
      <c r="BN164" s="64">
        <f t="shared" si="23"/>
        <v>26.400000000000006</v>
      </c>
      <c r="BO164" s="64">
        <f t="shared" si="24"/>
        <v>4.8840048840048847E-2</v>
      </c>
      <c r="BP164" s="64">
        <f t="shared" si="25"/>
        <v>5.1282051282051287E-2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69">
        <v>4680115880191</v>
      </c>
      <c r="E165" s="570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8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6"/>
      <c r="R165" s="586"/>
      <c r="S165" s="586"/>
      <c r="T165" s="587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69">
        <v>4680115883963</v>
      </c>
      <c r="E166" s="570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6"/>
      <c r="R166" s="586"/>
      <c r="S166" s="586"/>
      <c r="T166" s="587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1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2"/>
      <c r="P167" s="571" t="s">
        <v>71</v>
      </c>
      <c r="Q167" s="572"/>
      <c r="R167" s="572"/>
      <c r="S167" s="572"/>
      <c r="T167" s="572"/>
      <c r="U167" s="572"/>
      <c r="V167" s="573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20</v>
      </c>
      <c r="Y167" s="565">
        <f>IFERROR(Y158/H158,"0")+IFERROR(Y159/H159,"0")+IFERROR(Y160/H160,"0")+IFERROR(Y161/H161,"0")+IFERROR(Y162/H162,"0")+IFERROR(Y163/H163,"0")+IFERROR(Y164/H164,"0")+IFERROR(Y165/H165,"0")+IFERROR(Y166/H166,"0")</f>
        <v>22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0.15044000000000002</v>
      </c>
      <c r="AA167" s="566"/>
      <c r="AB167" s="566"/>
      <c r="AC167" s="566"/>
    </row>
    <row r="168" spans="1:68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2"/>
      <c r="P168" s="571" t="s">
        <v>71</v>
      </c>
      <c r="Q168" s="572"/>
      <c r="R168" s="572"/>
      <c r="S168" s="572"/>
      <c r="T168" s="572"/>
      <c r="U168" s="572"/>
      <c r="V168" s="573"/>
      <c r="W168" s="37" t="s">
        <v>69</v>
      </c>
      <c r="X168" s="565">
        <f>IFERROR(SUM(X158:X166),"0")</f>
        <v>60</v>
      </c>
      <c r="Y168" s="565">
        <f>IFERROR(SUM(Y158:Y166),"0")</f>
        <v>67.2</v>
      </c>
      <c r="Z168" s="37"/>
      <c r="AA168" s="566"/>
      <c r="AB168" s="566"/>
      <c r="AC168" s="566"/>
    </row>
    <row r="169" spans="1:68" ht="14.25" customHeight="1" x14ac:dyDescent="0.25">
      <c r="A169" s="579" t="s">
        <v>94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59"/>
      <c r="AB169" s="559"/>
      <c r="AC169" s="559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69">
        <v>4680115886780</v>
      </c>
      <c r="E170" s="570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6"/>
      <c r="R170" s="586"/>
      <c r="S170" s="586"/>
      <c r="T170" s="587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69">
        <v>4680115886742</v>
      </c>
      <c r="E171" s="570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8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6"/>
      <c r="R171" s="586"/>
      <c r="S171" s="586"/>
      <c r="T171" s="587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69">
        <v>4680115886766</v>
      </c>
      <c r="E172" s="570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89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6"/>
      <c r="R172" s="586"/>
      <c r="S172" s="586"/>
      <c r="T172" s="587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1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2"/>
      <c r="P173" s="571" t="s">
        <v>71</v>
      </c>
      <c r="Q173" s="572"/>
      <c r="R173" s="572"/>
      <c r="S173" s="572"/>
      <c r="T173" s="572"/>
      <c r="U173" s="572"/>
      <c r="V173" s="573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2"/>
      <c r="P174" s="571" t="s">
        <v>71</v>
      </c>
      <c r="Q174" s="572"/>
      <c r="R174" s="572"/>
      <c r="S174" s="572"/>
      <c r="T174" s="572"/>
      <c r="U174" s="572"/>
      <c r="V174" s="573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9" t="s">
        <v>291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59"/>
      <c r="AB175" s="559"/>
      <c r="AC175" s="559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69">
        <v>4680115886797</v>
      </c>
      <c r="E176" s="570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6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6"/>
      <c r="R176" s="586"/>
      <c r="S176" s="586"/>
      <c r="T176" s="587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2"/>
      <c r="P177" s="571" t="s">
        <v>71</v>
      </c>
      <c r="Q177" s="572"/>
      <c r="R177" s="572"/>
      <c r="S177" s="572"/>
      <c r="T177" s="572"/>
      <c r="U177" s="572"/>
      <c r="V177" s="573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2"/>
      <c r="P178" s="571" t="s">
        <v>71</v>
      </c>
      <c r="Q178" s="572"/>
      <c r="R178" s="572"/>
      <c r="S178" s="572"/>
      <c r="T178" s="572"/>
      <c r="U178" s="572"/>
      <c r="V178" s="573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3" t="s">
        <v>294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58"/>
      <c r="AB179" s="558"/>
      <c r="AC179" s="558"/>
    </row>
    <row r="180" spans="1:68" ht="14.25" customHeight="1" x14ac:dyDescent="0.25">
      <c r="A180" s="579" t="s">
        <v>102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59"/>
      <c r="AB180" s="559"/>
      <c r="AC180" s="559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69">
        <v>4680115881402</v>
      </c>
      <c r="E181" s="570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6"/>
      <c r="R181" s="586"/>
      <c r="S181" s="586"/>
      <c r="T181" s="587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69">
        <v>4680115881396</v>
      </c>
      <c r="E182" s="570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8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6"/>
      <c r="R182" s="586"/>
      <c r="S182" s="586"/>
      <c r="T182" s="587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1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2"/>
      <c r="P183" s="571" t="s">
        <v>71</v>
      </c>
      <c r="Q183" s="572"/>
      <c r="R183" s="572"/>
      <c r="S183" s="572"/>
      <c r="T183" s="572"/>
      <c r="U183" s="572"/>
      <c r="V183" s="573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2"/>
      <c r="P184" s="571" t="s">
        <v>71</v>
      </c>
      <c r="Q184" s="572"/>
      <c r="R184" s="572"/>
      <c r="S184" s="572"/>
      <c r="T184" s="572"/>
      <c r="U184" s="572"/>
      <c r="V184" s="573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9" t="s">
        <v>134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59"/>
      <c r="AB185" s="559"/>
      <c r="AC185" s="559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69">
        <v>4680115882935</v>
      </c>
      <c r="E186" s="570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6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6"/>
      <c r="R186" s="586"/>
      <c r="S186" s="586"/>
      <c r="T186" s="587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69">
        <v>4680115880764</v>
      </c>
      <c r="E187" s="570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8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6"/>
      <c r="R187" s="586"/>
      <c r="S187" s="586"/>
      <c r="T187" s="587"/>
      <c r="U187" s="34"/>
      <c r="V187" s="34"/>
      <c r="W187" s="35" t="s">
        <v>69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1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2"/>
      <c r="P188" s="571" t="s">
        <v>71</v>
      </c>
      <c r="Q188" s="572"/>
      <c r="R188" s="572"/>
      <c r="S188" s="572"/>
      <c r="T188" s="572"/>
      <c r="U188" s="572"/>
      <c r="V188" s="573"/>
      <c r="W188" s="37" t="s">
        <v>72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2"/>
      <c r="P189" s="571" t="s">
        <v>71</v>
      </c>
      <c r="Q189" s="572"/>
      <c r="R189" s="572"/>
      <c r="S189" s="572"/>
      <c r="T189" s="572"/>
      <c r="U189" s="572"/>
      <c r="V189" s="573"/>
      <c r="W189" s="37" t="s">
        <v>69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9" t="s">
        <v>63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59"/>
      <c r="AB190" s="559"/>
      <c r="AC190" s="559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69">
        <v>4680115882683</v>
      </c>
      <c r="E191" s="570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6"/>
      <c r="R191" s="586"/>
      <c r="S191" s="586"/>
      <c r="T191" s="587"/>
      <c r="U191" s="34"/>
      <c r="V191" s="34"/>
      <c r="W191" s="35" t="s">
        <v>69</v>
      </c>
      <c r="X191" s="563">
        <v>96</v>
      </c>
      <c r="Y191" s="564">
        <f t="shared" ref="Y191:Y198" si="26">IFERROR(IF(X191="",0,CEILING((X191/$H191),1)*$H191),"")</f>
        <v>97.2</v>
      </c>
      <c r="Z191" s="36">
        <f>IFERROR(IF(Y191=0,"",ROUNDUP(Y191/H191,0)*0.00902),"")</f>
        <v>0.16236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99.733333333333334</v>
      </c>
      <c r="BN191" s="64">
        <f t="shared" ref="BN191:BN198" si="28">IFERROR(Y191*I191/H191,"0")</f>
        <v>100.98</v>
      </c>
      <c r="BO191" s="64">
        <f t="shared" ref="BO191:BO198" si="29">IFERROR(1/J191*(X191/H191),"0")</f>
        <v>0.13468013468013465</v>
      </c>
      <c r="BP191" s="64">
        <f t="shared" ref="BP191:BP198" si="30">IFERROR(1/J191*(Y191/H191),"0")</f>
        <v>0.13636363636363635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69">
        <v>4680115882690</v>
      </c>
      <c r="E192" s="570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8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6"/>
      <c r="R192" s="586"/>
      <c r="S192" s="586"/>
      <c r="T192" s="587"/>
      <c r="U192" s="34"/>
      <c r="V192" s="34"/>
      <c r="W192" s="35" t="s">
        <v>69</v>
      </c>
      <c r="X192" s="563">
        <v>30</v>
      </c>
      <c r="Y192" s="564">
        <f t="shared" si="26"/>
        <v>32.400000000000006</v>
      </c>
      <c r="Z192" s="36">
        <f>IFERROR(IF(Y192=0,"",ROUNDUP(Y192/H192,0)*0.00902),"")</f>
        <v>5.4120000000000001E-2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31.166666666666668</v>
      </c>
      <c r="BN192" s="64">
        <f t="shared" si="28"/>
        <v>33.660000000000004</v>
      </c>
      <c r="BO192" s="64">
        <f t="shared" si="29"/>
        <v>4.208754208754209E-2</v>
      </c>
      <c r="BP192" s="64">
        <f t="shared" si="30"/>
        <v>4.5454545454545463E-2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69">
        <v>4680115882669</v>
      </c>
      <c r="E193" s="570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6"/>
      <c r="R193" s="586"/>
      <c r="S193" s="586"/>
      <c r="T193" s="587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69">
        <v>4680115882676</v>
      </c>
      <c r="E194" s="570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6"/>
      <c r="R194" s="586"/>
      <c r="S194" s="586"/>
      <c r="T194" s="587"/>
      <c r="U194" s="34"/>
      <c r="V194" s="34"/>
      <c r="W194" s="35" t="s">
        <v>69</v>
      </c>
      <c r="X194" s="563">
        <v>75</v>
      </c>
      <c r="Y194" s="564">
        <f t="shared" si="26"/>
        <v>75.600000000000009</v>
      </c>
      <c r="Z194" s="36">
        <f>IFERROR(IF(Y194=0,"",ROUNDUP(Y194/H194,0)*0.00902),"")</f>
        <v>0.12628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77.916666666666657</v>
      </c>
      <c r="BN194" s="64">
        <f t="shared" si="28"/>
        <v>78.540000000000006</v>
      </c>
      <c r="BO194" s="64">
        <f t="shared" si="29"/>
        <v>0.10521885521885521</v>
      </c>
      <c r="BP194" s="64">
        <f t="shared" si="30"/>
        <v>0.10606060606060606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69">
        <v>4680115884014</v>
      </c>
      <c r="E195" s="570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6"/>
      <c r="R195" s="586"/>
      <c r="S195" s="586"/>
      <c r="T195" s="587"/>
      <c r="U195" s="34"/>
      <c r="V195" s="34"/>
      <c r="W195" s="35" t="s">
        <v>69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69">
        <v>4680115884007</v>
      </c>
      <c r="E196" s="570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64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6"/>
      <c r="R196" s="586"/>
      <c r="S196" s="586"/>
      <c r="T196" s="587"/>
      <c r="U196" s="34"/>
      <c r="V196" s="34"/>
      <c r="W196" s="35" t="s">
        <v>69</v>
      </c>
      <c r="X196" s="563">
        <v>20</v>
      </c>
      <c r="Y196" s="564">
        <f t="shared" si="26"/>
        <v>21.6</v>
      </c>
      <c r="Z196" s="36">
        <f>IFERROR(IF(Y196=0,"",ROUNDUP(Y196/H196,0)*0.00502),"")</f>
        <v>6.0240000000000002E-2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21.111111111111111</v>
      </c>
      <c r="BN196" s="64">
        <f t="shared" si="28"/>
        <v>22.8</v>
      </c>
      <c r="BO196" s="64">
        <f t="shared" si="29"/>
        <v>4.7483380816714153E-2</v>
      </c>
      <c r="BP196" s="64">
        <f t="shared" si="30"/>
        <v>5.1282051282051287E-2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69">
        <v>4680115884038</v>
      </c>
      <c r="E197" s="570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9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6"/>
      <c r="R197" s="586"/>
      <c r="S197" s="586"/>
      <c r="T197" s="587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69">
        <v>4680115884021</v>
      </c>
      <c r="E198" s="570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6"/>
      <c r="R198" s="586"/>
      <c r="S198" s="586"/>
      <c r="T198" s="587"/>
      <c r="U198" s="34"/>
      <c r="V198" s="34"/>
      <c r="W198" s="35" t="s">
        <v>69</v>
      </c>
      <c r="X198" s="563">
        <v>10</v>
      </c>
      <c r="Y198" s="564">
        <f t="shared" si="26"/>
        <v>10.8</v>
      </c>
      <c r="Z198" s="36">
        <f>IFERROR(IF(Y198=0,"",ROUNDUP(Y198/H198,0)*0.00502),"")</f>
        <v>3.0120000000000001E-2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10.555555555555555</v>
      </c>
      <c r="BN198" s="64">
        <f t="shared" si="28"/>
        <v>11.4</v>
      </c>
      <c r="BO198" s="64">
        <f t="shared" si="29"/>
        <v>2.3741690408357077E-2</v>
      </c>
      <c r="BP198" s="64">
        <f t="shared" si="30"/>
        <v>2.5641025641025644E-2</v>
      </c>
    </row>
    <row r="199" spans="1:68" x14ac:dyDescent="0.2">
      <c r="A199" s="581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2"/>
      <c r="P199" s="571" t="s">
        <v>71</v>
      </c>
      <c r="Q199" s="572"/>
      <c r="R199" s="572"/>
      <c r="S199" s="572"/>
      <c r="T199" s="572"/>
      <c r="U199" s="572"/>
      <c r="V199" s="573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53.888888888888886</v>
      </c>
      <c r="Y199" s="565">
        <f>IFERROR(Y191/H191,"0")+IFERROR(Y192/H192,"0")+IFERROR(Y193/H193,"0")+IFERROR(Y194/H194,"0")+IFERROR(Y195/H195,"0")+IFERROR(Y196/H196,"0")+IFERROR(Y197/H197,"0")+IFERROR(Y198/H198,"0")</f>
        <v>56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0.43312</v>
      </c>
      <c r="AA199" s="566"/>
      <c r="AB199" s="566"/>
      <c r="AC199" s="566"/>
    </row>
    <row r="200" spans="1:68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2"/>
      <c r="P200" s="571" t="s">
        <v>71</v>
      </c>
      <c r="Q200" s="572"/>
      <c r="R200" s="572"/>
      <c r="S200" s="572"/>
      <c r="T200" s="572"/>
      <c r="U200" s="572"/>
      <c r="V200" s="573"/>
      <c r="W200" s="37" t="s">
        <v>69</v>
      </c>
      <c r="X200" s="565">
        <f>IFERROR(SUM(X191:X198),"0")</f>
        <v>231</v>
      </c>
      <c r="Y200" s="565">
        <f>IFERROR(SUM(Y191:Y198),"0")</f>
        <v>237.60000000000005</v>
      </c>
      <c r="Z200" s="37"/>
      <c r="AA200" s="566"/>
      <c r="AB200" s="566"/>
      <c r="AC200" s="566"/>
    </row>
    <row r="201" spans="1:68" ht="14.25" customHeight="1" x14ac:dyDescent="0.25">
      <c r="A201" s="579" t="s">
        <v>73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59"/>
      <c r="AB201" s="559"/>
      <c r="AC201" s="559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69">
        <v>4680115881594</v>
      </c>
      <c r="E202" s="570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6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6"/>
      <c r="R202" s="586"/>
      <c r="S202" s="586"/>
      <c r="T202" s="587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69">
        <v>4680115881617</v>
      </c>
      <c r="E203" s="570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6"/>
      <c r="R203" s="586"/>
      <c r="S203" s="586"/>
      <c r="T203" s="587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69">
        <v>4680115880573</v>
      </c>
      <c r="E204" s="570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2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6"/>
      <c r="R204" s="586"/>
      <c r="S204" s="586"/>
      <c r="T204" s="587"/>
      <c r="U204" s="34"/>
      <c r="V204" s="34"/>
      <c r="W204" s="35" t="s">
        <v>69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69">
        <v>4680115882195</v>
      </c>
      <c r="E205" s="570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6"/>
      <c r="R205" s="586"/>
      <c r="S205" s="586"/>
      <c r="T205" s="587"/>
      <c r="U205" s="34"/>
      <c r="V205" s="34"/>
      <c r="W205" s="35" t="s">
        <v>69</v>
      </c>
      <c r="X205" s="563">
        <v>34</v>
      </c>
      <c r="Y205" s="564">
        <f t="shared" si="31"/>
        <v>36</v>
      </c>
      <c r="Z205" s="36">
        <f t="shared" ref="Z205:Z210" si="36">IFERROR(IF(Y205=0,"",ROUNDUP(Y205/H205,0)*0.00651),"")</f>
        <v>9.7650000000000001E-2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37.825000000000003</v>
      </c>
      <c r="BN205" s="64">
        <f t="shared" si="33"/>
        <v>40.050000000000004</v>
      </c>
      <c r="BO205" s="64">
        <f t="shared" si="34"/>
        <v>7.7838827838827854E-2</v>
      </c>
      <c r="BP205" s="64">
        <f t="shared" si="35"/>
        <v>8.241758241758243E-2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69">
        <v>4680115882607</v>
      </c>
      <c r="E206" s="570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6"/>
      <c r="R206" s="586"/>
      <c r="S206" s="586"/>
      <c r="T206" s="587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69">
        <v>4680115880092</v>
      </c>
      <c r="E207" s="570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6"/>
      <c r="R207" s="586"/>
      <c r="S207" s="586"/>
      <c r="T207" s="587"/>
      <c r="U207" s="34"/>
      <c r="V207" s="34"/>
      <c r="W207" s="35" t="s">
        <v>69</v>
      </c>
      <c r="X207" s="563">
        <v>28</v>
      </c>
      <c r="Y207" s="564">
        <f t="shared" si="31"/>
        <v>28.799999999999997</v>
      </c>
      <c r="Z207" s="36">
        <f t="shared" si="36"/>
        <v>7.8119999999999995E-2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30.94</v>
      </c>
      <c r="BN207" s="64">
        <f t="shared" si="33"/>
        <v>31.824000000000002</v>
      </c>
      <c r="BO207" s="64">
        <f t="shared" si="34"/>
        <v>6.4102564102564111E-2</v>
      </c>
      <c r="BP207" s="64">
        <f t="shared" si="35"/>
        <v>6.5934065934065936E-2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69">
        <v>4680115880221</v>
      </c>
      <c r="E208" s="570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6"/>
      <c r="R208" s="586"/>
      <c r="S208" s="586"/>
      <c r="T208" s="587"/>
      <c r="U208" s="34"/>
      <c r="V208" s="34"/>
      <c r="W208" s="35" t="s">
        <v>69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69">
        <v>4680115880504</v>
      </c>
      <c r="E209" s="570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8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6"/>
      <c r="R209" s="586"/>
      <c r="S209" s="586"/>
      <c r="T209" s="587"/>
      <c r="U209" s="34"/>
      <c r="V209" s="34"/>
      <c r="W209" s="35" t="s">
        <v>69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69">
        <v>4680115882164</v>
      </c>
      <c r="E210" s="570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6"/>
      <c r="R210" s="586"/>
      <c r="S210" s="586"/>
      <c r="T210" s="587"/>
      <c r="U210" s="34"/>
      <c r="V210" s="34"/>
      <c r="W210" s="35" t="s">
        <v>69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81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2"/>
      <c r="P211" s="571" t="s">
        <v>71</v>
      </c>
      <c r="Q211" s="572"/>
      <c r="R211" s="572"/>
      <c r="S211" s="572"/>
      <c r="T211" s="572"/>
      <c r="U211" s="572"/>
      <c r="V211" s="573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25.833333333333336</v>
      </c>
      <c r="Y211" s="565">
        <f>IFERROR(Y202/H202,"0")+IFERROR(Y203/H203,"0")+IFERROR(Y204/H204,"0")+IFERROR(Y205/H205,"0")+IFERROR(Y206/H206,"0")+IFERROR(Y207/H207,"0")+IFERROR(Y208/H208,"0")+IFERROR(Y209/H209,"0")+IFERROR(Y210/H210,"0")</f>
        <v>27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0.17576999999999998</v>
      </c>
      <c r="AA211" s="566"/>
      <c r="AB211" s="566"/>
      <c r="AC211" s="566"/>
    </row>
    <row r="212" spans="1:68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2"/>
      <c r="P212" s="571" t="s">
        <v>71</v>
      </c>
      <c r="Q212" s="572"/>
      <c r="R212" s="572"/>
      <c r="S212" s="572"/>
      <c r="T212" s="572"/>
      <c r="U212" s="572"/>
      <c r="V212" s="573"/>
      <c r="W212" s="37" t="s">
        <v>69</v>
      </c>
      <c r="X212" s="565">
        <f>IFERROR(SUM(X202:X210),"0")</f>
        <v>62</v>
      </c>
      <c r="Y212" s="565">
        <f>IFERROR(SUM(Y202:Y210),"0")</f>
        <v>64.8</v>
      </c>
      <c r="Z212" s="37"/>
      <c r="AA212" s="566"/>
      <c r="AB212" s="566"/>
      <c r="AC212" s="566"/>
    </row>
    <row r="213" spans="1:68" ht="14.25" customHeight="1" x14ac:dyDescent="0.25">
      <c r="A213" s="579" t="s">
        <v>169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59"/>
      <c r="AB213" s="559"/>
      <c r="AC213" s="559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69">
        <v>4680115880818</v>
      </c>
      <c r="E214" s="570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2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6"/>
      <c r="R214" s="586"/>
      <c r="S214" s="586"/>
      <c r="T214" s="587"/>
      <c r="U214" s="34"/>
      <c r="V214" s="34"/>
      <c r="W214" s="35" t="s">
        <v>69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69">
        <v>4680115880801</v>
      </c>
      <c r="E215" s="570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87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6"/>
      <c r="R215" s="586"/>
      <c r="S215" s="586"/>
      <c r="T215" s="587"/>
      <c r="U215" s="34"/>
      <c r="V215" s="34"/>
      <c r="W215" s="35" t="s">
        <v>69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1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2"/>
      <c r="P216" s="571" t="s">
        <v>71</v>
      </c>
      <c r="Q216" s="572"/>
      <c r="R216" s="572"/>
      <c r="S216" s="572"/>
      <c r="T216" s="572"/>
      <c r="U216" s="572"/>
      <c r="V216" s="573"/>
      <c r="W216" s="37" t="s">
        <v>72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2"/>
      <c r="P217" s="571" t="s">
        <v>71</v>
      </c>
      <c r="Q217" s="572"/>
      <c r="R217" s="572"/>
      <c r="S217" s="572"/>
      <c r="T217" s="572"/>
      <c r="U217" s="572"/>
      <c r="V217" s="573"/>
      <c r="W217" s="37" t="s">
        <v>69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3" t="s">
        <v>355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58"/>
      <c r="AB218" s="558"/>
      <c r="AC218" s="558"/>
    </row>
    <row r="219" spans="1:68" ht="14.25" customHeight="1" x14ac:dyDescent="0.25">
      <c r="A219" s="579" t="s">
        <v>102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59"/>
      <c r="AB219" s="559"/>
      <c r="AC219" s="559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69">
        <v>4680115884137</v>
      </c>
      <c r="E220" s="570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6"/>
      <c r="R220" s="586"/>
      <c r="S220" s="586"/>
      <c r="T220" s="587"/>
      <c r="U220" s="34"/>
      <c r="V220" s="34"/>
      <c r="W220" s="35" t="s">
        <v>69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69">
        <v>4680115884236</v>
      </c>
      <c r="E221" s="570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8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6"/>
      <c r="R221" s="586"/>
      <c r="S221" s="586"/>
      <c r="T221" s="587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69">
        <v>4680115884175</v>
      </c>
      <c r="E222" s="570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6"/>
      <c r="R222" s="586"/>
      <c r="S222" s="586"/>
      <c r="T222" s="587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69">
        <v>4680115884144</v>
      </c>
      <c r="E223" s="570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6"/>
      <c r="R223" s="586"/>
      <c r="S223" s="586"/>
      <c r="T223" s="587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69">
        <v>4680115886551</v>
      </c>
      <c r="E224" s="570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3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6"/>
      <c r="R224" s="586"/>
      <c r="S224" s="586"/>
      <c r="T224" s="587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69">
        <v>4680115884182</v>
      </c>
      <c r="E225" s="570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6"/>
      <c r="R225" s="586"/>
      <c r="S225" s="586"/>
      <c r="T225" s="587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69">
        <v>4680115884205</v>
      </c>
      <c r="E226" s="570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6"/>
      <c r="R226" s="586"/>
      <c r="S226" s="586"/>
      <c r="T226" s="587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1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2"/>
      <c r="P227" s="571" t="s">
        <v>71</v>
      </c>
      <c r="Q227" s="572"/>
      <c r="R227" s="572"/>
      <c r="S227" s="572"/>
      <c r="T227" s="572"/>
      <c r="U227" s="572"/>
      <c r="V227" s="573"/>
      <c r="W227" s="37" t="s">
        <v>72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2"/>
      <c r="P228" s="571" t="s">
        <v>71</v>
      </c>
      <c r="Q228" s="572"/>
      <c r="R228" s="572"/>
      <c r="S228" s="572"/>
      <c r="T228" s="572"/>
      <c r="U228" s="572"/>
      <c r="V228" s="573"/>
      <c r="W228" s="37" t="s">
        <v>69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9" t="s">
        <v>134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59"/>
      <c r="AB229" s="559"/>
      <c r="AC229" s="559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69">
        <v>4680115885721</v>
      </c>
      <c r="E230" s="570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81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86"/>
      <c r="R230" s="586"/>
      <c r="S230" s="586"/>
      <c r="T230" s="587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69">
        <v>4680115885981</v>
      </c>
      <c r="E231" s="570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89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86"/>
      <c r="R231" s="586"/>
      <c r="S231" s="586"/>
      <c r="T231" s="587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1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2"/>
      <c r="P232" s="571" t="s">
        <v>71</v>
      </c>
      <c r="Q232" s="572"/>
      <c r="R232" s="572"/>
      <c r="S232" s="572"/>
      <c r="T232" s="572"/>
      <c r="U232" s="572"/>
      <c r="V232" s="573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2"/>
      <c r="P233" s="571" t="s">
        <v>71</v>
      </c>
      <c r="Q233" s="572"/>
      <c r="R233" s="572"/>
      <c r="S233" s="572"/>
      <c r="T233" s="572"/>
      <c r="U233" s="572"/>
      <c r="V233" s="573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9" t="s">
        <v>378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59"/>
      <c r="AB234" s="559"/>
      <c r="AC234" s="559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69">
        <v>4680115886803</v>
      </c>
      <c r="E235" s="570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18" t="s">
        <v>381</v>
      </c>
      <c r="Q235" s="586"/>
      <c r="R235" s="586"/>
      <c r="S235" s="586"/>
      <c r="T235" s="587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1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2"/>
      <c r="P236" s="571" t="s">
        <v>71</v>
      </c>
      <c r="Q236" s="572"/>
      <c r="R236" s="572"/>
      <c r="S236" s="572"/>
      <c r="T236" s="572"/>
      <c r="U236" s="572"/>
      <c r="V236" s="573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2"/>
      <c r="P237" s="571" t="s">
        <v>71</v>
      </c>
      <c r="Q237" s="572"/>
      <c r="R237" s="572"/>
      <c r="S237" s="572"/>
      <c r="T237" s="572"/>
      <c r="U237" s="572"/>
      <c r="V237" s="573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9" t="s">
        <v>383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59"/>
      <c r="AB238" s="559"/>
      <c r="AC238" s="559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69">
        <v>4680115886704</v>
      </c>
      <c r="E239" s="570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6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6"/>
      <c r="R239" s="586"/>
      <c r="S239" s="586"/>
      <c r="T239" s="587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69">
        <v>4680115886681</v>
      </c>
      <c r="E240" s="570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831" t="s">
        <v>389</v>
      </c>
      <c r="Q240" s="586"/>
      <c r="R240" s="586"/>
      <c r="S240" s="586"/>
      <c r="T240" s="587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390</v>
      </c>
      <c r="B241" s="54" t="s">
        <v>391</v>
      </c>
      <c r="C241" s="31">
        <v>4301041007</v>
      </c>
      <c r="D241" s="569">
        <v>4680115886735</v>
      </c>
      <c r="E241" s="570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65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86"/>
      <c r="R241" s="586"/>
      <c r="S241" s="586"/>
      <c r="T241" s="587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392</v>
      </c>
      <c r="B242" s="54" t="s">
        <v>393</v>
      </c>
      <c r="C242" s="31">
        <v>4301041006</v>
      </c>
      <c r="D242" s="569">
        <v>4680115886728</v>
      </c>
      <c r="E242" s="570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8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86"/>
      <c r="R242" s="586"/>
      <c r="S242" s="586"/>
      <c r="T242" s="587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394</v>
      </c>
      <c r="B243" s="54" t="s">
        <v>395</v>
      </c>
      <c r="C243" s="31">
        <v>4301041005</v>
      </c>
      <c r="D243" s="569">
        <v>4680115886711</v>
      </c>
      <c r="E243" s="570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5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86"/>
      <c r="R243" s="586"/>
      <c r="S243" s="586"/>
      <c r="T243" s="587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1"/>
      <c r="B244" s="580"/>
      <c r="C244" s="580"/>
      <c r="D244" s="580"/>
      <c r="E244" s="580"/>
      <c r="F244" s="580"/>
      <c r="G244" s="580"/>
      <c r="H244" s="580"/>
      <c r="I244" s="580"/>
      <c r="J244" s="580"/>
      <c r="K244" s="580"/>
      <c r="L244" s="580"/>
      <c r="M244" s="580"/>
      <c r="N244" s="580"/>
      <c r="O244" s="582"/>
      <c r="P244" s="571" t="s">
        <v>71</v>
      </c>
      <c r="Q244" s="572"/>
      <c r="R244" s="572"/>
      <c r="S244" s="572"/>
      <c r="T244" s="572"/>
      <c r="U244" s="572"/>
      <c r="V244" s="573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80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2"/>
      <c r="P245" s="571" t="s">
        <v>71</v>
      </c>
      <c r="Q245" s="572"/>
      <c r="R245" s="572"/>
      <c r="S245" s="572"/>
      <c r="T245" s="572"/>
      <c r="U245" s="572"/>
      <c r="V245" s="573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3" t="s">
        <v>396</v>
      </c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0"/>
      <c r="P246" s="580"/>
      <c r="Q246" s="580"/>
      <c r="R246" s="580"/>
      <c r="S246" s="580"/>
      <c r="T246" s="580"/>
      <c r="U246" s="580"/>
      <c r="V246" s="580"/>
      <c r="W246" s="580"/>
      <c r="X246" s="580"/>
      <c r="Y246" s="580"/>
      <c r="Z246" s="580"/>
      <c r="AA246" s="558"/>
      <c r="AB246" s="558"/>
      <c r="AC246" s="558"/>
    </row>
    <row r="247" spans="1:68" ht="14.25" customHeight="1" x14ac:dyDescent="0.25">
      <c r="A247" s="579" t="s">
        <v>102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59"/>
      <c r="AB247" s="559"/>
      <c r="AC247" s="559"/>
    </row>
    <row r="248" spans="1:68" ht="27" customHeight="1" x14ac:dyDescent="0.25">
      <c r="A248" s="54" t="s">
        <v>397</v>
      </c>
      <c r="B248" s="54" t="s">
        <v>398</v>
      </c>
      <c r="C248" s="31">
        <v>4301011855</v>
      </c>
      <c r="D248" s="569">
        <v>4680115885837</v>
      </c>
      <c r="E248" s="570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86"/>
      <c r="R248" s="586"/>
      <c r="S248" s="586"/>
      <c r="T248" s="587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400</v>
      </c>
      <c r="B249" s="54" t="s">
        <v>401</v>
      </c>
      <c r="C249" s="31">
        <v>4301011850</v>
      </c>
      <c r="D249" s="569">
        <v>4680115885806</v>
      </c>
      <c r="E249" s="570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8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86"/>
      <c r="R249" s="586"/>
      <c r="S249" s="586"/>
      <c r="T249" s="587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403</v>
      </c>
      <c r="B250" s="54" t="s">
        <v>404</v>
      </c>
      <c r="C250" s="31">
        <v>4301011853</v>
      </c>
      <c r="D250" s="569">
        <v>4680115885851</v>
      </c>
      <c r="E250" s="570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2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86"/>
      <c r="R250" s="586"/>
      <c r="S250" s="586"/>
      <c r="T250" s="587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4301011852</v>
      </c>
      <c r="D251" s="569">
        <v>4680115885844</v>
      </c>
      <c r="E251" s="570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6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86"/>
      <c r="R251" s="586"/>
      <c r="S251" s="586"/>
      <c r="T251" s="587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4301011851</v>
      </c>
      <c r="D252" s="569">
        <v>4680115885820</v>
      </c>
      <c r="E252" s="570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8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86"/>
      <c r="R252" s="586"/>
      <c r="S252" s="586"/>
      <c r="T252" s="587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1"/>
      <c r="B253" s="580"/>
      <c r="C253" s="580"/>
      <c r="D253" s="580"/>
      <c r="E253" s="580"/>
      <c r="F253" s="580"/>
      <c r="G253" s="580"/>
      <c r="H253" s="580"/>
      <c r="I253" s="580"/>
      <c r="J253" s="580"/>
      <c r="K253" s="580"/>
      <c r="L253" s="580"/>
      <c r="M253" s="580"/>
      <c r="N253" s="580"/>
      <c r="O253" s="582"/>
      <c r="P253" s="571" t="s">
        <v>71</v>
      </c>
      <c r="Q253" s="572"/>
      <c r="R253" s="572"/>
      <c r="S253" s="572"/>
      <c r="T253" s="572"/>
      <c r="U253" s="572"/>
      <c r="V253" s="573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80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2"/>
      <c r="P254" s="571" t="s">
        <v>71</v>
      </c>
      <c r="Q254" s="572"/>
      <c r="R254" s="572"/>
      <c r="S254" s="572"/>
      <c r="T254" s="572"/>
      <c r="U254" s="572"/>
      <c r="V254" s="573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3" t="s">
        <v>412</v>
      </c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0"/>
      <c r="P255" s="580"/>
      <c r="Q255" s="580"/>
      <c r="R255" s="580"/>
      <c r="S255" s="580"/>
      <c r="T255" s="580"/>
      <c r="U255" s="580"/>
      <c r="V255" s="580"/>
      <c r="W255" s="580"/>
      <c r="X255" s="580"/>
      <c r="Y255" s="580"/>
      <c r="Z255" s="580"/>
      <c r="AA255" s="558"/>
      <c r="AB255" s="558"/>
      <c r="AC255" s="558"/>
    </row>
    <row r="256" spans="1:68" ht="14.25" customHeight="1" x14ac:dyDescent="0.25">
      <c r="A256" s="579" t="s">
        <v>102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59"/>
      <c r="AB256" s="559"/>
      <c r="AC256" s="559"/>
    </row>
    <row r="257" spans="1:68" ht="27" customHeight="1" x14ac:dyDescent="0.25">
      <c r="A257" s="54" t="s">
        <v>413</v>
      </c>
      <c r="B257" s="54" t="s">
        <v>414</v>
      </c>
      <c r="C257" s="31">
        <v>4301011223</v>
      </c>
      <c r="D257" s="569">
        <v>4607091383423</v>
      </c>
      <c r="E257" s="570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86"/>
      <c r="R257" s="586"/>
      <c r="S257" s="586"/>
      <c r="T257" s="587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4301012099</v>
      </c>
      <c r="D258" s="569">
        <v>4680115885691</v>
      </c>
      <c r="E258" s="570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80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86"/>
      <c r="R258" s="586"/>
      <c r="S258" s="586"/>
      <c r="T258" s="587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4301012098</v>
      </c>
      <c r="D259" s="569">
        <v>4680115885660</v>
      </c>
      <c r="E259" s="570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8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86"/>
      <c r="R259" s="586"/>
      <c r="S259" s="586"/>
      <c r="T259" s="587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421</v>
      </c>
      <c r="B260" s="54" t="s">
        <v>422</v>
      </c>
      <c r="C260" s="31">
        <v>4301012176</v>
      </c>
      <c r="D260" s="569">
        <v>4680115886773</v>
      </c>
      <c r="E260" s="570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45" t="s">
        <v>423</v>
      </c>
      <c r="Q260" s="586"/>
      <c r="R260" s="586"/>
      <c r="S260" s="586"/>
      <c r="T260" s="587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1"/>
      <c r="B261" s="580"/>
      <c r="C261" s="580"/>
      <c r="D261" s="580"/>
      <c r="E261" s="580"/>
      <c r="F261" s="580"/>
      <c r="G261" s="580"/>
      <c r="H261" s="580"/>
      <c r="I261" s="580"/>
      <c r="J261" s="580"/>
      <c r="K261" s="580"/>
      <c r="L261" s="580"/>
      <c r="M261" s="580"/>
      <c r="N261" s="580"/>
      <c r="O261" s="582"/>
      <c r="P261" s="571" t="s">
        <v>71</v>
      </c>
      <c r="Q261" s="572"/>
      <c r="R261" s="572"/>
      <c r="S261" s="572"/>
      <c r="T261" s="572"/>
      <c r="U261" s="572"/>
      <c r="V261" s="573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80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2"/>
      <c r="P262" s="571" t="s">
        <v>71</v>
      </c>
      <c r="Q262" s="572"/>
      <c r="R262" s="572"/>
      <c r="S262" s="572"/>
      <c r="T262" s="572"/>
      <c r="U262" s="572"/>
      <c r="V262" s="573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3" t="s">
        <v>425</v>
      </c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0"/>
      <c r="P263" s="580"/>
      <c r="Q263" s="580"/>
      <c r="R263" s="580"/>
      <c r="S263" s="580"/>
      <c r="T263" s="580"/>
      <c r="U263" s="580"/>
      <c r="V263" s="580"/>
      <c r="W263" s="580"/>
      <c r="X263" s="580"/>
      <c r="Y263" s="580"/>
      <c r="Z263" s="580"/>
      <c r="AA263" s="558"/>
      <c r="AB263" s="558"/>
      <c r="AC263" s="558"/>
    </row>
    <row r="264" spans="1:68" ht="14.25" customHeight="1" x14ac:dyDescent="0.25">
      <c r="A264" s="579" t="s">
        <v>73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59"/>
      <c r="AB264" s="559"/>
      <c r="AC264" s="559"/>
    </row>
    <row r="265" spans="1:68" ht="27" customHeight="1" x14ac:dyDescent="0.25">
      <c r="A265" s="54" t="s">
        <v>426</v>
      </c>
      <c r="B265" s="54" t="s">
        <v>427</v>
      </c>
      <c r="C265" s="31">
        <v>4301051893</v>
      </c>
      <c r="D265" s="569">
        <v>4680115886186</v>
      </c>
      <c r="E265" s="570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8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86"/>
      <c r="R265" s="586"/>
      <c r="S265" s="586"/>
      <c r="T265" s="587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4301051795</v>
      </c>
      <c r="D266" s="569">
        <v>4680115881228</v>
      </c>
      <c r="E266" s="570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8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86"/>
      <c r="R266" s="586"/>
      <c r="S266" s="586"/>
      <c r="T266" s="587"/>
      <c r="U266" s="34"/>
      <c r="V266" s="34"/>
      <c r="W266" s="35" t="s">
        <v>69</v>
      </c>
      <c r="X266" s="563">
        <v>7</v>
      </c>
      <c r="Y266" s="564">
        <f>IFERROR(IF(X266="",0,CEILING((X266/$H266),1)*$H266),"")</f>
        <v>7.1999999999999993</v>
      </c>
      <c r="Z266" s="36">
        <f>IFERROR(IF(Y266=0,"",ROUNDUP(Y266/H266,0)*0.00651),"")</f>
        <v>1.9529999999999999E-2</v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7.7350000000000003</v>
      </c>
      <c r="BN266" s="64">
        <f>IFERROR(Y266*I266/H266,"0")</f>
        <v>7.9560000000000004</v>
      </c>
      <c r="BO266" s="64">
        <f>IFERROR(1/J266*(X266/H266),"0")</f>
        <v>1.6025641025641028E-2</v>
      </c>
      <c r="BP266" s="64">
        <f>IFERROR(1/J266*(Y266/H266),"0")</f>
        <v>1.6483516483516484E-2</v>
      </c>
    </row>
    <row r="267" spans="1:68" ht="37.5" customHeight="1" x14ac:dyDescent="0.25">
      <c r="A267" s="54" t="s">
        <v>432</v>
      </c>
      <c r="B267" s="54" t="s">
        <v>433</v>
      </c>
      <c r="C267" s="31">
        <v>4301051388</v>
      </c>
      <c r="D267" s="569">
        <v>4680115881211</v>
      </c>
      <c r="E267" s="570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86"/>
      <c r="R267" s="586"/>
      <c r="S267" s="586"/>
      <c r="T267" s="587"/>
      <c r="U267" s="34"/>
      <c r="V267" s="34"/>
      <c r="W267" s="35" t="s">
        <v>69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1"/>
      <c r="B268" s="580"/>
      <c r="C268" s="580"/>
      <c r="D268" s="580"/>
      <c r="E268" s="580"/>
      <c r="F268" s="580"/>
      <c r="G268" s="580"/>
      <c r="H268" s="580"/>
      <c r="I268" s="580"/>
      <c r="J268" s="580"/>
      <c r="K268" s="580"/>
      <c r="L268" s="580"/>
      <c r="M268" s="580"/>
      <c r="N268" s="580"/>
      <c r="O268" s="582"/>
      <c r="P268" s="571" t="s">
        <v>71</v>
      </c>
      <c r="Q268" s="572"/>
      <c r="R268" s="572"/>
      <c r="S268" s="572"/>
      <c r="T268" s="572"/>
      <c r="U268" s="572"/>
      <c r="V268" s="573"/>
      <c r="W268" s="37" t="s">
        <v>72</v>
      </c>
      <c r="X268" s="565">
        <f>IFERROR(X265/H265,"0")+IFERROR(X266/H266,"0")+IFERROR(X267/H267,"0")</f>
        <v>2.916666666666667</v>
      </c>
      <c r="Y268" s="565">
        <f>IFERROR(Y265/H265,"0")+IFERROR(Y266/H266,"0")+IFERROR(Y267/H267,"0")</f>
        <v>3</v>
      </c>
      <c r="Z268" s="565">
        <f>IFERROR(IF(Z265="",0,Z265),"0")+IFERROR(IF(Z266="",0,Z266),"0")+IFERROR(IF(Z267="",0,Z267),"0")</f>
        <v>1.9529999999999999E-2</v>
      </c>
      <c r="AA268" s="566"/>
      <c r="AB268" s="566"/>
      <c r="AC268" s="566"/>
    </row>
    <row r="269" spans="1:68" x14ac:dyDescent="0.2">
      <c r="A269" s="580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2"/>
      <c r="P269" s="571" t="s">
        <v>71</v>
      </c>
      <c r="Q269" s="572"/>
      <c r="R269" s="572"/>
      <c r="S269" s="572"/>
      <c r="T269" s="572"/>
      <c r="U269" s="572"/>
      <c r="V269" s="573"/>
      <c r="W269" s="37" t="s">
        <v>69</v>
      </c>
      <c r="X269" s="565">
        <f>IFERROR(SUM(X265:X267),"0")</f>
        <v>7</v>
      </c>
      <c r="Y269" s="565">
        <f>IFERROR(SUM(Y265:Y267),"0")</f>
        <v>7.1999999999999993</v>
      </c>
      <c r="Z269" s="37"/>
      <c r="AA269" s="566"/>
      <c r="AB269" s="566"/>
      <c r="AC269" s="566"/>
    </row>
    <row r="270" spans="1:68" ht="16.5" customHeight="1" x14ac:dyDescent="0.25">
      <c r="A270" s="583" t="s">
        <v>435</v>
      </c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0"/>
      <c r="P270" s="580"/>
      <c r="Q270" s="580"/>
      <c r="R270" s="580"/>
      <c r="S270" s="580"/>
      <c r="T270" s="580"/>
      <c r="U270" s="580"/>
      <c r="V270" s="580"/>
      <c r="W270" s="580"/>
      <c r="X270" s="580"/>
      <c r="Y270" s="580"/>
      <c r="Z270" s="580"/>
      <c r="AA270" s="558"/>
      <c r="AB270" s="558"/>
      <c r="AC270" s="558"/>
    </row>
    <row r="271" spans="1:68" ht="14.25" customHeight="1" x14ac:dyDescent="0.25">
      <c r="A271" s="579" t="s">
        <v>63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59"/>
      <c r="AB271" s="559"/>
      <c r="AC271" s="559"/>
    </row>
    <row r="272" spans="1:68" ht="27" customHeight="1" x14ac:dyDescent="0.25">
      <c r="A272" s="54" t="s">
        <v>436</v>
      </c>
      <c r="B272" s="54" t="s">
        <v>437</v>
      </c>
      <c r="C272" s="31">
        <v>4301031307</v>
      </c>
      <c r="D272" s="569">
        <v>4680115880344</v>
      </c>
      <c r="E272" s="570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5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86"/>
      <c r="R272" s="586"/>
      <c r="S272" s="586"/>
      <c r="T272" s="587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1"/>
      <c r="B273" s="580"/>
      <c r="C273" s="580"/>
      <c r="D273" s="580"/>
      <c r="E273" s="580"/>
      <c r="F273" s="580"/>
      <c r="G273" s="580"/>
      <c r="H273" s="580"/>
      <c r="I273" s="580"/>
      <c r="J273" s="580"/>
      <c r="K273" s="580"/>
      <c r="L273" s="580"/>
      <c r="M273" s="580"/>
      <c r="N273" s="580"/>
      <c r="O273" s="582"/>
      <c r="P273" s="571" t="s">
        <v>71</v>
      </c>
      <c r="Q273" s="572"/>
      <c r="R273" s="572"/>
      <c r="S273" s="572"/>
      <c r="T273" s="572"/>
      <c r="U273" s="572"/>
      <c r="V273" s="573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80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2"/>
      <c r="P274" s="571" t="s">
        <v>71</v>
      </c>
      <c r="Q274" s="572"/>
      <c r="R274" s="572"/>
      <c r="S274" s="572"/>
      <c r="T274" s="572"/>
      <c r="U274" s="572"/>
      <c r="V274" s="573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9" t="s">
        <v>73</v>
      </c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0"/>
      <c r="P275" s="580"/>
      <c r="Q275" s="580"/>
      <c r="R275" s="580"/>
      <c r="S275" s="580"/>
      <c r="T275" s="580"/>
      <c r="U275" s="580"/>
      <c r="V275" s="580"/>
      <c r="W275" s="580"/>
      <c r="X275" s="580"/>
      <c r="Y275" s="580"/>
      <c r="Z275" s="580"/>
      <c r="AA275" s="559"/>
      <c r="AB275" s="559"/>
      <c r="AC275" s="559"/>
    </row>
    <row r="276" spans="1:68" ht="27" customHeight="1" x14ac:dyDescent="0.25">
      <c r="A276" s="54" t="s">
        <v>439</v>
      </c>
      <c r="B276" s="54" t="s">
        <v>440</v>
      </c>
      <c r="C276" s="31">
        <v>4301051782</v>
      </c>
      <c r="D276" s="569">
        <v>4680115884618</v>
      </c>
      <c r="E276" s="570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82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86"/>
      <c r="R276" s="586"/>
      <c r="S276" s="586"/>
      <c r="T276" s="587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1"/>
      <c r="B277" s="580"/>
      <c r="C277" s="580"/>
      <c r="D277" s="580"/>
      <c r="E277" s="580"/>
      <c r="F277" s="580"/>
      <c r="G277" s="580"/>
      <c r="H277" s="580"/>
      <c r="I277" s="580"/>
      <c r="J277" s="580"/>
      <c r="K277" s="580"/>
      <c r="L277" s="580"/>
      <c r="M277" s="580"/>
      <c r="N277" s="580"/>
      <c r="O277" s="582"/>
      <c r="P277" s="571" t="s">
        <v>71</v>
      </c>
      <c r="Q277" s="572"/>
      <c r="R277" s="572"/>
      <c r="S277" s="572"/>
      <c r="T277" s="572"/>
      <c r="U277" s="572"/>
      <c r="V277" s="573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80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2"/>
      <c r="P278" s="571" t="s">
        <v>71</v>
      </c>
      <c r="Q278" s="572"/>
      <c r="R278" s="572"/>
      <c r="S278" s="572"/>
      <c r="T278" s="572"/>
      <c r="U278" s="572"/>
      <c r="V278" s="573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3" t="s">
        <v>442</v>
      </c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0"/>
      <c r="P279" s="580"/>
      <c r="Q279" s="580"/>
      <c r="R279" s="580"/>
      <c r="S279" s="580"/>
      <c r="T279" s="580"/>
      <c r="U279" s="580"/>
      <c r="V279" s="580"/>
      <c r="W279" s="580"/>
      <c r="X279" s="580"/>
      <c r="Y279" s="580"/>
      <c r="Z279" s="580"/>
      <c r="AA279" s="558"/>
      <c r="AB279" s="558"/>
      <c r="AC279" s="558"/>
    </row>
    <row r="280" spans="1:68" ht="14.25" customHeight="1" x14ac:dyDescent="0.25">
      <c r="A280" s="579" t="s">
        <v>102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59"/>
      <c r="AB280" s="559"/>
      <c r="AC280" s="559"/>
    </row>
    <row r="281" spans="1:68" ht="27" customHeight="1" x14ac:dyDescent="0.25">
      <c r="A281" s="54" t="s">
        <v>443</v>
      </c>
      <c r="B281" s="54" t="s">
        <v>444</v>
      </c>
      <c r="C281" s="31">
        <v>4301011662</v>
      </c>
      <c r="D281" s="569">
        <v>4680115883703</v>
      </c>
      <c r="E281" s="570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86"/>
      <c r="R281" s="586"/>
      <c r="S281" s="586"/>
      <c r="T281" s="587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1"/>
      <c r="B282" s="580"/>
      <c r="C282" s="580"/>
      <c r="D282" s="580"/>
      <c r="E282" s="580"/>
      <c r="F282" s="580"/>
      <c r="G282" s="580"/>
      <c r="H282" s="580"/>
      <c r="I282" s="580"/>
      <c r="J282" s="580"/>
      <c r="K282" s="580"/>
      <c r="L282" s="580"/>
      <c r="M282" s="580"/>
      <c r="N282" s="580"/>
      <c r="O282" s="582"/>
      <c r="P282" s="571" t="s">
        <v>71</v>
      </c>
      <c r="Q282" s="572"/>
      <c r="R282" s="572"/>
      <c r="S282" s="572"/>
      <c r="T282" s="572"/>
      <c r="U282" s="572"/>
      <c r="V282" s="573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80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2"/>
      <c r="P283" s="571" t="s">
        <v>71</v>
      </c>
      <c r="Q283" s="572"/>
      <c r="R283" s="572"/>
      <c r="S283" s="572"/>
      <c r="T283" s="572"/>
      <c r="U283" s="572"/>
      <c r="V283" s="573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3" t="s">
        <v>447</v>
      </c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0"/>
      <c r="P284" s="580"/>
      <c r="Q284" s="580"/>
      <c r="R284" s="580"/>
      <c r="S284" s="580"/>
      <c r="T284" s="580"/>
      <c r="U284" s="580"/>
      <c r="V284" s="580"/>
      <c r="W284" s="580"/>
      <c r="X284" s="580"/>
      <c r="Y284" s="580"/>
      <c r="Z284" s="580"/>
      <c r="AA284" s="558"/>
      <c r="AB284" s="558"/>
      <c r="AC284" s="558"/>
    </row>
    <row r="285" spans="1:68" ht="14.25" customHeight="1" x14ac:dyDescent="0.25">
      <c r="A285" s="579" t="s">
        <v>102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59"/>
      <c r="AB285" s="559"/>
      <c r="AC285" s="559"/>
    </row>
    <row r="286" spans="1:68" ht="27" customHeight="1" x14ac:dyDescent="0.25">
      <c r="A286" s="54" t="s">
        <v>448</v>
      </c>
      <c r="B286" s="54" t="s">
        <v>449</v>
      </c>
      <c r="C286" s="31">
        <v>4301012024</v>
      </c>
      <c r="D286" s="569">
        <v>4680115885615</v>
      </c>
      <c r="E286" s="570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8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86"/>
      <c r="R286" s="586"/>
      <c r="S286" s="586"/>
      <c r="T286" s="587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451</v>
      </c>
      <c r="B287" s="54" t="s">
        <v>452</v>
      </c>
      <c r="C287" s="31">
        <v>4301012016</v>
      </c>
      <c r="D287" s="569">
        <v>4680115885554</v>
      </c>
      <c r="E287" s="570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7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86"/>
      <c r="R287" s="586"/>
      <c r="S287" s="586"/>
      <c r="T287" s="587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451</v>
      </c>
      <c r="B288" s="54" t="s">
        <v>454</v>
      </c>
      <c r="C288" s="31">
        <v>4301011911</v>
      </c>
      <c r="D288" s="569">
        <v>4680115885554</v>
      </c>
      <c r="E288" s="570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6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6"/>
      <c r="R288" s="586"/>
      <c r="S288" s="586"/>
      <c r="T288" s="587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457</v>
      </c>
      <c r="B289" s="54" t="s">
        <v>458</v>
      </c>
      <c r="C289" s="31">
        <v>4301011858</v>
      </c>
      <c r="D289" s="569">
        <v>4680115885646</v>
      </c>
      <c r="E289" s="570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86"/>
      <c r="R289" s="586"/>
      <c r="S289" s="586"/>
      <c r="T289" s="587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460</v>
      </c>
      <c r="B290" s="54" t="s">
        <v>461</v>
      </c>
      <c r="C290" s="31">
        <v>4301011857</v>
      </c>
      <c r="D290" s="569">
        <v>4680115885622</v>
      </c>
      <c r="E290" s="570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86"/>
      <c r="R290" s="586"/>
      <c r="S290" s="586"/>
      <c r="T290" s="587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4301011859</v>
      </c>
      <c r="D291" s="569">
        <v>4680115885608</v>
      </c>
      <c r="E291" s="570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86"/>
      <c r="R291" s="586"/>
      <c r="S291" s="586"/>
      <c r="T291" s="587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1"/>
      <c r="B292" s="580"/>
      <c r="C292" s="580"/>
      <c r="D292" s="580"/>
      <c r="E292" s="580"/>
      <c r="F292" s="580"/>
      <c r="G292" s="580"/>
      <c r="H292" s="580"/>
      <c r="I292" s="580"/>
      <c r="J292" s="580"/>
      <c r="K292" s="580"/>
      <c r="L292" s="580"/>
      <c r="M292" s="580"/>
      <c r="N292" s="580"/>
      <c r="O292" s="582"/>
      <c r="P292" s="571" t="s">
        <v>71</v>
      </c>
      <c r="Q292" s="572"/>
      <c r="R292" s="572"/>
      <c r="S292" s="572"/>
      <c r="T292" s="572"/>
      <c r="U292" s="572"/>
      <c r="V292" s="573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x14ac:dyDescent="0.2">
      <c r="A293" s="580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2"/>
      <c r="P293" s="571" t="s">
        <v>71</v>
      </c>
      <c r="Q293" s="572"/>
      <c r="R293" s="572"/>
      <c r="S293" s="572"/>
      <c r="T293" s="572"/>
      <c r="U293" s="572"/>
      <c r="V293" s="573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customHeight="1" x14ac:dyDescent="0.25">
      <c r="A294" s="579" t="s">
        <v>63</v>
      </c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0"/>
      <c r="P294" s="580"/>
      <c r="Q294" s="580"/>
      <c r="R294" s="580"/>
      <c r="S294" s="580"/>
      <c r="T294" s="580"/>
      <c r="U294" s="580"/>
      <c r="V294" s="580"/>
      <c r="W294" s="580"/>
      <c r="X294" s="580"/>
      <c r="Y294" s="580"/>
      <c r="Z294" s="580"/>
      <c r="AA294" s="559"/>
      <c r="AB294" s="559"/>
      <c r="AC294" s="559"/>
    </row>
    <row r="295" spans="1:68" ht="27" customHeight="1" x14ac:dyDescent="0.25">
      <c r="A295" s="54" t="s">
        <v>465</v>
      </c>
      <c r="B295" s="54" t="s">
        <v>466</v>
      </c>
      <c r="C295" s="31">
        <v>4301030878</v>
      </c>
      <c r="D295" s="569">
        <v>4607091387193</v>
      </c>
      <c r="E295" s="570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8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86"/>
      <c r="R295" s="586"/>
      <c r="S295" s="586"/>
      <c r="T295" s="587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468</v>
      </c>
      <c r="B296" s="54" t="s">
        <v>469</v>
      </c>
      <c r="C296" s="31">
        <v>4301031153</v>
      </c>
      <c r="D296" s="569">
        <v>4607091387230</v>
      </c>
      <c r="E296" s="570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86"/>
      <c r="R296" s="586"/>
      <c r="S296" s="586"/>
      <c r="T296" s="587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471</v>
      </c>
      <c r="B297" s="54" t="s">
        <v>472</v>
      </c>
      <c r="C297" s="31">
        <v>4301031154</v>
      </c>
      <c r="D297" s="569">
        <v>4607091387292</v>
      </c>
      <c r="E297" s="570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6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86"/>
      <c r="R297" s="586"/>
      <c r="S297" s="586"/>
      <c r="T297" s="587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474</v>
      </c>
      <c r="B298" s="54" t="s">
        <v>475</v>
      </c>
      <c r="C298" s="31">
        <v>4301031152</v>
      </c>
      <c r="D298" s="569">
        <v>4607091387285</v>
      </c>
      <c r="E298" s="570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6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86"/>
      <c r="R298" s="586"/>
      <c r="S298" s="586"/>
      <c r="T298" s="587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4301031305</v>
      </c>
      <c r="D299" s="569">
        <v>4607091389845</v>
      </c>
      <c r="E299" s="570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86"/>
      <c r="R299" s="586"/>
      <c r="S299" s="586"/>
      <c r="T299" s="587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4301031306</v>
      </c>
      <c r="D300" s="569">
        <v>4680115882881</v>
      </c>
      <c r="E300" s="570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86"/>
      <c r="R300" s="586"/>
      <c r="S300" s="586"/>
      <c r="T300" s="587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4301031066</v>
      </c>
      <c r="D301" s="569">
        <v>4607091383836</v>
      </c>
      <c r="E301" s="570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82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86"/>
      <c r="R301" s="586"/>
      <c r="S301" s="586"/>
      <c r="T301" s="587"/>
      <c r="U301" s="34"/>
      <c r="V301" s="34"/>
      <c r="W301" s="35" t="s">
        <v>69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81"/>
      <c r="B302" s="580"/>
      <c r="C302" s="580"/>
      <c r="D302" s="580"/>
      <c r="E302" s="580"/>
      <c r="F302" s="580"/>
      <c r="G302" s="580"/>
      <c r="H302" s="580"/>
      <c r="I302" s="580"/>
      <c r="J302" s="580"/>
      <c r="K302" s="580"/>
      <c r="L302" s="580"/>
      <c r="M302" s="580"/>
      <c r="N302" s="580"/>
      <c r="O302" s="582"/>
      <c r="P302" s="571" t="s">
        <v>71</v>
      </c>
      <c r="Q302" s="572"/>
      <c r="R302" s="572"/>
      <c r="S302" s="572"/>
      <c r="T302" s="572"/>
      <c r="U302" s="572"/>
      <c r="V302" s="573"/>
      <c r="W302" s="37" t="s">
        <v>72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x14ac:dyDescent="0.2">
      <c r="A303" s="580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2"/>
      <c r="P303" s="571" t="s">
        <v>71</v>
      </c>
      <c r="Q303" s="572"/>
      <c r="R303" s="572"/>
      <c r="S303" s="572"/>
      <c r="T303" s="572"/>
      <c r="U303" s="572"/>
      <c r="V303" s="573"/>
      <c r="W303" s="37" t="s">
        <v>69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customHeight="1" x14ac:dyDescent="0.25">
      <c r="A304" s="579" t="s">
        <v>73</v>
      </c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0"/>
      <c r="P304" s="580"/>
      <c r="Q304" s="580"/>
      <c r="R304" s="580"/>
      <c r="S304" s="580"/>
      <c r="T304" s="580"/>
      <c r="U304" s="580"/>
      <c r="V304" s="580"/>
      <c r="W304" s="580"/>
      <c r="X304" s="580"/>
      <c r="Y304" s="580"/>
      <c r="Z304" s="580"/>
      <c r="AA304" s="559"/>
      <c r="AB304" s="559"/>
      <c r="AC304" s="559"/>
    </row>
    <row r="305" spans="1:68" ht="27" customHeight="1" x14ac:dyDescent="0.25">
      <c r="A305" s="54" t="s">
        <v>484</v>
      </c>
      <c r="B305" s="54" t="s">
        <v>485</v>
      </c>
      <c r="C305" s="31">
        <v>4301051100</v>
      </c>
      <c r="D305" s="569">
        <v>4607091387766</v>
      </c>
      <c r="E305" s="570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86"/>
      <c r="R305" s="586"/>
      <c r="S305" s="586"/>
      <c r="T305" s="587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4301051818</v>
      </c>
      <c r="D306" s="569">
        <v>4607091387957</v>
      </c>
      <c r="E306" s="570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86"/>
      <c r="R306" s="586"/>
      <c r="S306" s="586"/>
      <c r="T306" s="587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490</v>
      </c>
      <c r="B307" s="54" t="s">
        <v>491</v>
      </c>
      <c r="C307" s="31">
        <v>4301051819</v>
      </c>
      <c r="D307" s="569">
        <v>4607091387964</v>
      </c>
      <c r="E307" s="570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6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86"/>
      <c r="R307" s="586"/>
      <c r="S307" s="586"/>
      <c r="T307" s="587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493</v>
      </c>
      <c r="B308" s="54" t="s">
        <v>494</v>
      </c>
      <c r="C308" s="31">
        <v>4301051734</v>
      </c>
      <c r="D308" s="569">
        <v>4680115884588</v>
      </c>
      <c r="E308" s="570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86"/>
      <c r="R308" s="586"/>
      <c r="S308" s="586"/>
      <c r="T308" s="587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496</v>
      </c>
      <c r="B309" s="54" t="s">
        <v>497</v>
      </c>
      <c r="C309" s="31">
        <v>4301051578</v>
      </c>
      <c r="D309" s="569">
        <v>4607091387513</v>
      </c>
      <c r="E309" s="570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86"/>
      <c r="R309" s="586"/>
      <c r="S309" s="586"/>
      <c r="T309" s="587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1"/>
      <c r="B310" s="580"/>
      <c r="C310" s="580"/>
      <c r="D310" s="580"/>
      <c r="E310" s="580"/>
      <c r="F310" s="580"/>
      <c r="G310" s="580"/>
      <c r="H310" s="580"/>
      <c r="I310" s="580"/>
      <c r="J310" s="580"/>
      <c r="K310" s="580"/>
      <c r="L310" s="580"/>
      <c r="M310" s="580"/>
      <c r="N310" s="580"/>
      <c r="O310" s="582"/>
      <c r="P310" s="571" t="s">
        <v>71</v>
      </c>
      <c r="Q310" s="572"/>
      <c r="R310" s="572"/>
      <c r="S310" s="572"/>
      <c r="T310" s="572"/>
      <c r="U310" s="572"/>
      <c r="V310" s="573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80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2"/>
      <c r="P311" s="571" t="s">
        <v>71</v>
      </c>
      <c r="Q311" s="572"/>
      <c r="R311" s="572"/>
      <c r="S311" s="572"/>
      <c r="T311" s="572"/>
      <c r="U311" s="572"/>
      <c r="V311" s="573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9" t="s">
        <v>169</v>
      </c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0"/>
      <c r="P312" s="580"/>
      <c r="Q312" s="580"/>
      <c r="R312" s="580"/>
      <c r="S312" s="580"/>
      <c r="T312" s="580"/>
      <c r="U312" s="580"/>
      <c r="V312" s="580"/>
      <c r="W312" s="580"/>
      <c r="X312" s="580"/>
      <c r="Y312" s="580"/>
      <c r="Z312" s="580"/>
      <c r="AA312" s="559"/>
      <c r="AB312" s="559"/>
      <c r="AC312" s="559"/>
    </row>
    <row r="313" spans="1:68" ht="27" customHeight="1" x14ac:dyDescent="0.25">
      <c r="A313" s="54" t="s">
        <v>499</v>
      </c>
      <c r="B313" s="54" t="s">
        <v>500</v>
      </c>
      <c r="C313" s="31">
        <v>4301060387</v>
      </c>
      <c r="D313" s="569">
        <v>4607091380880</v>
      </c>
      <c r="E313" s="570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5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86"/>
      <c r="R313" s="586"/>
      <c r="S313" s="586"/>
      <c r="T313" s="587"/>
      <c r="U313" s="34"/>
      <c r="V313" s="34"/>
      <c r="W313" s="35" t="s">
        <v>69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502</v>
      </c>
      <c r="B314" s="54" t="s">
        <v>503</v>
      </c>
      <c r="C314" s="31">
        <v>4301060406</v>
      </c>
      <c r="D314" s="569">
        <v>4607091384482</v>
      </c>
      <c r="E314" s="570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6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86"/>
      <c r="R314" s="586"/>
      <c r="S314" s="586"/>
      <c r="T314" s="587"/>
      <c r="U314" s="34"/>
      <c r="V314" s="34"/>
      <c r="W314" s="35" t="s">
        <v>69</v>
      </c>
      <c r="X314" s="563">
        <v>0</v>
      </c>
      <c r="Y314" s="56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customHeight="1" x14ac:dyDescent="0.25">
      <c r="A315" s="54" t="s">
        <v>505</v>
      </c>
      <c r="B315" s="54" t="s">
        <v>506</v>
      </c>
      <c r="C315" s="31">
        <v>4301060484</v>
      </c>
      <c r="D315" s="569">
        <v>4607091380897</v>
      </c>
      <c r="E315" s="570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89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86"/>
      <c r="R315" s="586"/>
      <c r="S315" s="586"/>
      <c r="T315" s="587"/>
      <c r="U315" s="34"/>
      <c r="V315" s="34"/>
      <c r="W315" s="35" t="s">
        <v>69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1"/>
      <c r="B316" s="580"/>
      <c r="C316" s="580"/>
      <c r="D316" s="580"/>
      <c r="E316" s="580"/>
      <c r="F316" s="580"/>
      <c r="G316" s="580"/>
      <c r="H316" s="580"/>
      <c r="I316" s="580"/>
      <c r="J316" s="580"/>
      <c r="K316" s="580"/>
      <c r="L316" s="580"/>
      <c r="M316" s="580"/>
      <c r="N316" s="580"/>
      <c r="O316" s="582"/>
      <c r="P316" s="571" t="s">
        <v>71</v>
      </c>
      <c r="Q316" s="572"/>
      <c r="R316" s="572"/>
      <c r="S316" s="572"/>
      <c r="T316" s="572"/>
      <c r="U316" s="572"/>
      <c r="V316" s="573"/>
      <c r="W316" s="37" t="s">
        <v>72</v>
      </c>
      <c r="X316" s="565">
        <f>IFERROR(X313/H313,"0")+IFERROR(X314/H314,"0")+IFERROR(X315/H315,"0")</f>
        <v>0</v>
      </c>
      <c r="Y316" s="565">
        <f>IFERROR(Y313/H313,"0")+IFERROR(Y314/H314,"0")+IFERROR(Y315/H315,"0")</f>
        <v>0</v>
      </c>
      <c r="Z316" s="565">
        <f>IFERROR(IF(Z313="",0,Z313),"0")+IFERROR(IF(Z314="",0,Z314),"0")+IFERROR(IF(Z315="",0,Z315),"0")</f>
        <v>0</v>
      </c>
      <c r="AA316" s="566"/>
      <c r="AB316" s="566"/>
      <c r="AC316" s="566"/>
    </row>
    <row r="317" spans="1:68" x14ac:dyDescent="0.2">
      <c r="A317" s="580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2"/>
      <c r="P317" s="571" t="s">
        <v>71</v>
      </c>
      <c r="Q317" s="572"/>
      <c r="R317" s="572"/>
      <c r="S317" s="572"/>
      <c r="T317" s="572"/>
      <c r="U317" s="572"/>
      <c r="V317" s="573"/>
      <c r="W317" s="37" t="s">
        <v>69</v>
      </c>
      <c r="X317" s="565">
        <f>IFERROR(SUM(X313:X315),"0")</f>
        <v>0</v>
      </c>
      <c r="Y317" s="565">
        <f>IFERROR(SUM(Y313:Y315),"0")</f>
        <v>0</v>
      </c>
      <c r="Z317" s="37"/>
      <c r="AA317" s="566"/>
      <c r="AB317" s="566"/>
      <c r="AC317" s="566"/>
    </row>
    <row r="318" spans="1:68" ht="14.25" customHeight="1" x14ac:dyDescent="0.25">
      <c r="A318" s="579" t="s">
        <v>94</v>
      </c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0"/>
      <c r="P318" s="580"/>
      <c r="Q318" s="580"/>
      <c r="R318" s="580"/>
      <c r="S318" s="580"/>
      <c r="T318" s="580"/>
      <c r="U318" s="580"/>
      <c r="V318" s="580"/>
      <c r="W318" s="580"/>
      <c r="X318" s="580"/>
      <c r="Y318" s="580"/>
      <c r="Z318" s="580"/>
      <c r="AA318" s="559"/>
      <c r="AB318" s="559"/>
      <c r="AC318" s="559"/>
    </row>
    <row r="319" spans="1:68" ht="27" customHeight="1" x14ac:dyDescent="0.25">
      <c r="A319" s="54" t="s">
        <v>508</v>
      </c>
      <c r="B319" s="54" t="s">
        <v>509</v>
      </c>
      <c r="C319" s="31">
        <v>4301030235</v>
      </c>
      <c r="D319" s="569">
        <v>4607091388381</v>
      </c>
      <c r="E319" s="570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599" t="s">
        <v>510</v>
      </c>
      <c r="Q319" s="586"/>
      <c r="R319" s="586"/>
      <c r="S319" s="586"/>
      <c r="T319" s="587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4301030232</v>
      </c>
      <c r="D320" s="569">
        <v>4607091388374</v>
      </c>
      <c r="E320" s="570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685" t="s">
        <v>514</v>
      </c>
      <c r="Q320" s="586"/>
      <c r="R320" s="586"/>
      <c r="S320" s="586"/>
      <c r="T320" s="587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515</v>
      </c>
      <c r="B321" s="54" t="s">
        <v>516</v>
      </c>
      <c r="C321" s="31">
        <v>4301032015</v>
      </c>
      <c r="D321" s="569">
        <v>4607091383102</v>
      </c>
      <c r="E321" s="570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7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86"/>
      <c r="R321" s="586"/>
      <c r="S321" s="586"/>
      <c r="T321" s="587"/>
      <c r="U321" s="34"/>
      <c r="V321" s="34"/>
      <c r="W321" s="35" t="s">
        <v>69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518</v>
      </c>
      <c r="B322" s="54" t="s">
        <v>519</v>
      </c>
      <c r="C322" s="31">
        <v>4301030233</v>
      </c>
      <c r="D322" s="569">
        <v>4607091388404</v>
      </c>
      <c r="E322" s="570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86"/>
      <c r="R322" s="586"/>
      <c r="S322" s="586"/>
      <c r="T322" s="587"/>
      <c r="U322" s="34"/>
      <c r="V322" s="34"/>
      <c r="W322" s="35" t="s">
        <v>69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1"/>
      <c r="B323" s="580"/>
      <c r="C323" s="580"/>
      <c r="D323" s="580"/>
      <c r="E323" s="580"/>
      <c r="F323" s="580"/>
      <c r="G323" s="580"/>
      <c r="H323" s="580"/>
      <c r="I323" s="580"/>
      <c r="J323" s="580"/>
      <c r="K323" s="580"/>
      <c r="L323" s="580"/>
      <c r="M323" s="580"/>
      <c r="N323" s="580"/>
      <c r="O323" s="582"/>
      <c r="P323" s="571" t="s">
        <v>71</v>
      </c>
      <c r="Q323" s="572"/>
      <c r="R323" s="572"/>
      <c r="S323" s="572"/>
      <c r="T323" s="572"/>
      <c r="U323" s="572"/>
      <c r="V323" s="573"/>
      <c r="W323" s="37" t="s">
        <v>72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x14ac:dyDescent="0.2">
      <c r="A324" s="580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2"/>
      <c r="P324" s="571" t="s">
        <v>71</v>
      </c>
      <c r="Q324" s="572"/>
      <c r="R324" s="572"/>
      <c r="S324" s="572"/>
      <c r="T324" s="572"/>
      <c r="U324" s="572"/>
      <c r="V324" s="573"/>
      <c r="W324" s="37" t="s">
        <v>69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customHeight="1" x14ac:dyDescent="0.25">
      <c r="A325" s="579" t="s">
        <v>520</v>
      </c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0"/>
      <c r="P325" s="580"/>
      <c r="Q325" s="580"/>
      <c r="R325" s="580"/>
      <c r="S325" s="580"/>
      <c r="T325" s="580"/>
      <c r="U325" s="580"/>
      <c r="V325" s="580"/>
      <c r="W325" s="580"/>
      <c r="X325" s="580"/>
      <c r="Y325" s="580"/>
      <c r="Z325" s="580"/>
      <c r="AA325" s="559"/>
      <c r="AB325" s="559"/>
      <c r="AC325" s="559"/>
    </row>
    <row r="326" spans="1:68" ht="16.5" customHeight="1" x14ac:dyDescent="0.25">
      <c r="A326" s="54" t="s">
        <v>521</v>
      </c>
      <c r="B326" s="54" t="s">
        <v>522</v>
      </c>
      <c r="C326" s="31">
        <v>4301180007</v>
      </c>
      <c r="D326" s="569">
        <v>4680115881808</v>
      </c>
      <c r="E326" s="570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8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86"/>
      <c r="R326" s="586"/>
      <c r="S326" s="586"/>
      <c r="T326" s="587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525</v>
      </c>
      <c r="B327" s="54" t="s">
        <v>526</v>
      </c>
      <c r="C327" s="31">
        <v>4301180006</v>
      </c>
      <c r="D327" s="569">
        <v>4680115881822</v>
      </c>
      <c r="E327" s="570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7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86"/>
      <c r="R327" s="586"/>
      <c r="S327" s="586"/>
      <c r="T327" s="587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4301180001</v>
      </c>
      <c r="D328" s="569">
        <v>4680115880016</v>
      </c>
      <c r="E328" s="570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8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86"/>
      <c r="R328" s="586"/>
      <c r="S328" s="586"/>
      <c r="T328" s="587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1"/>
      <c r="B329" s="580"/>
      <c r="C329" s="580"/>
      <c r="D329" s="580"/>
      <c r="E329" s="580"/>
      <c r="F329" s="580"/>
      <c r="G329" s="580"/>
      <c r="H329" s="580"/>
      <c r="I329" s="580"/>
      <c r="J329" s="580"/>
      <c r="K329" s="580"/>
      <c r="L329" s="580"/>
      <c r="M329" s="580"/>
      <c r="N329" s="580"/>
      <c r="O329" s="582"/>
      <c r="P329" s="571" t="s">
        <v>71</v>
      </c>
      <c r="Q329" s="572"/>
      <c r="R329" s="572"/>
      <c r="S329" s="572"/>
      <c r="T329" s="572"/>
      <c r="U329" s="572"/>
      <c r="V329" s="573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80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2"/>
      <c r="P330" s="571" t="s">
        <v>71</v>
      </c>
      <c r="Q330" s="572"/>
      <c r="R330" s="572"/>
      <c r="S330" s="572"/>
      <c r="T330" s="572"/>
      <c r="U330" s="572"/>
      <c r="V330" s="573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3" t="s">
        <v>529</v>
      </c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0"/>
      <c r="P331" s="580"/>
      <c r="Q331" s="580"/>
      <c r="R331" s="580"/>
      <c r="S331" s="580"/>
      <c r="T331" s="580"/>
      <c r="U331" s="580"/>
      <c r="V331" s="580"/>
      <c r="W331" s="580"/>
      <c r="X331" s="580"/>
      <c r="Y331" s="580"/>
      <c r="Z331" s="580"/>
      <c r="AA331" s="558"/>
      <c r="AB331" s="558"/>
      <c r="AC331" s="558"/>
    </row>
    <row r="332" spans="1:68" ht="14.25" customHeight="1" x14ac:dyDescent="0.25">
      <c r="A332" s="579" t="s">
        <v>73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59"/>
      <c r="AB332" s="559"/>
      <c r="AC332" s="559"/>
    </row>
    <row r="333" spans="1:68" ht="27" customHeight="1" x14ac:dyDescent="0.25">
      <c r="A333" s="54" t="s">
        <v>530</v>
      </c>
      <c r="B333" s="54" t="s">
        <v>531</v>
      </c>
      <c r="C333" s="31">
        <v>4301051489</v>
      </c>
      <c r="D333" s="569">
        <v>4607091387919</v>
      </c>
      <c r="E333" s="570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6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86"/>
      <c r="R333" s="586"/>
      <c r="S333" s="586"/>
      <c r="T333" s="587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4301051461</v>
      </c>
      <c r="D334" s="569">
        <v>4680115883604</v>
      </c>
      <c r="E334" s="570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8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86"/>
      <c r="R334" s="586"/>
      <c r="S334" s="586"/>
      <c r="T334" s="587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536</v>
      </c>
      <c r="B335" s="54" t="s">
        <v>537</v>
      </c>
      <c r="C335" s="31">
        <v>4301051864</v>
      </c>
      <c r="D335" s="569">
        <v>4680115883567</v>
      </c>
      <c r="E335" s="570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67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86"/>
      <c r="R335" s="586"/>
      <c r="S335" s="586"/>
      <c r="T335" s="587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1"/>
      <c r="B336" s="580"/>
      <c r="C336" s="580"/>
      <c r="D336" s="580"/>
      <c r="E336" s="580"/>
      <c r="F336" s="580"/>
      <c r="G336" s="580"/>
      <c r="H336" s="580"/>
      <c r="I336" s="580"/>
      <c r="J336" s="580"/>
      <c r="K336" s="580"/>
      <c r="L336" s="580"/>
      <c r="M336" s="580"/>
      <c r="N336" s="580"/>
      <c r="O336" s="582"/>
      <c r="P336" s="571" t="s">
        <v>71</v>
      </c>
      <c r="Q336" s="572"/>
      <c r="R336" s="572"/>
      <c r="S336" s="572"/>
      <c r="T336" s="572"/>
      <c r="U336" s="572"/>
      <c r="V336" s="573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x14ac:dyDescent="0.2">
      <c r="A337" s="580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2"/>
      <c r="P337" s="571" t="s">
        <v>71</v>
      </c>
      <c r="Q337" s="572"/>
      <c r="R337" s="572"/>
      <c r="S337" s="572"/>
      <c r="T337" s="572"/>
      <c r="U337" s="572"/>
      <c r="V337" s="573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customHeight="1" x14ac:dyDescent="0.2">
      <c r="A338" s="644" t="s">
        <v>539</v>
      </c>
      <c r="B338" s="645"/>
      <c r="C338" s="645"/>
      <c r="D338" s="645"/>
      <c r="E338" s="645"/>
      <c r="F338" s="645"/>
      <c r="G338" s="645"/>
      <c r="H338" s="645"/>
      <c r="I338" s="645"/>
      <c r="J338" s="645"/>
      <c r="K338" s="645"/>
      <c r="L338" s="645"/>
      <c r="M338" s="645"/>
      <c r="N338" s="645"/>
      <c r="O338" s="645"/>
      <c r="P338" s="645"/>
      <c r="Q338" s="645"/>
      <c r="R338" s="645"/>
      <c r="S338" s="645"/>
      <c r="T338" s="645"/>
      <c r="U338" s="645"/>
      <c r="V338" s="645"/>
      <c r="W338" s="645"/>
      <c r="X338" s="645"/>
      <c r="Y338" s="645"/>
      <c r="Z338" s="645"/>
      <c r="AA338" s="48"/>
      <c r="AB338" s="48"/>
      <c r="AC338" s="48"/>
    </row>
    <row r="339" spans="1:68" ht="16.5" customHeight="1" x14ac:dyDescent="0.25">
      <c r="A339" s="583" t="s">
        <v>540</v>
      </c>
      <c r="B339" s="580"/>
      <c r="C339" s="580"/>
      <c r="D339" s="580"/>
      <c r="E339" s="580"/>
      <c r="F339" s="580"/>
      <c r="G339" s="580"/>
      <c r="H339" s="580"/>
      <c r="I339" s="580"/>
      <c r="J339" s="580"/>
      <c r="K339" s="580"/>
      <c r="L339" s="580"/>
      <c r="M339" s="580"/>
      <c r="N339" s="580"/>
      <c r="O339" s="580"/>
      <c r="P339" s="580"/>
      <c r="Q339" s="580"/>
      <c r="R339" s="580"/>
      <c r="S339" s="580"/>
      <c r="T339" s="580"/>
      <c r="U339" s="580"/>
      <c r="V339" s="580"/>
      <c r="W339" s="580"/>
      <c r="X339" s="580"/>
      <c r="Y339" s="580"/>
      <c r="Z339" s="580"/>
      <c r="AA339" s="558"/>
      <c r="AB339" s="558"/>
      <c r="AC339" s="558"/>
    </row>
    <row r="340" spans="1:68" ht="14.25" customHeight="1" x14ac:dyDescent="0.25">
      <c r="A340" s="579" t="s">
        <v>102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69">
        <v>4680115884847</v>
      </c>
      <c r="E341" s="570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8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86"/>
      <c r="R341" s="586"/>
      <c r="S341" s="586"/>
      <c r="T341" s="587"/>
      <c r="U341" s="34"/>
      <c r="V341" s="34"/>
      <c r="W341" s="35" t="s">
        <v>69</v>
      </c>
      <c r="X341" s="563">
        <v>200</v>
      </c>
      <c r="Y341" s="564">
        <f t="shared" ref="Y341:Y347" si="52">IFERROR(IF(X341="",0,CEILING((X341/$H341),1)*$H341),"")</f>
        <v>210</v>
      </c>
      <c r="Z341" s="36">
        <f>IFERROR(IF(Y341=0,"",ROUNDUP(Y341/H341,0)*0.02175),"")</f>
        <v>0.30449999999999999</v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206.4</v>
      </c>
      <c r="BN341" s="64">
        <f t="shared" ref="BN341:BN347" si="54">IFERROR(Y341*I341/H341,"0")</f>
        <v>216.72</v>
      </c>
      <c r="BO341" s="64">
        <f t="shared" ref="BO341:BO347" si="55">IFERROR(1/J341*(X341/H341),"0")</f>
        <v>0.27777777777777779</v>
      </c>
      <c r="BP341" s="64">
        <f t="shared" ref="BP341:BP347" si="56">IFERROR(1/J341*(Y341/H341),"0")</f>
        <v>0.29166666666666663</v>
      </c>
    </row>
    <row r="342" spans="1:68" ht="27" customHeight="1" x14ac:dyDescent="0.25">
      <c r="A342" s="54" t="s">
        <v>544</v>
      </c>
      <c r="B342" s="54" t="s">
        <v>545</v>
      </c>
      <c r="C342" s="31">
        <v>4301011870</v>
      </c>
      <c r="D342" s="569">
        <v>4680115884854</v>
      </c>
      <c r="E342" s="570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86"/>
      <c r="R342" s="586"/>
      <c r="S342" s="586"/>
      <c r="T342" s="587"/>
      <c r="U342" s="34"/>
      <c r="V342" s="34"/>
      <c r="W342" s="35" t="s">
        <v>69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customHeight="1" x14ac:dyDescent="0.25">
      <c r="A343" s="54" t="s">
        <v>547</v>
      </c>
      <c r="B343" s="54" t="s">
        <v>548</v>
      </c>
      <c r="C343" s="31">
        <v>4301011832</v>
      </c>
      <c r="D343" s="569">
        <v>4607091383997</v>
      </c>
      <c r="E343" s="570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6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86"/>
      <c r="R343" s="586"/>
      <c r="S343" s="586"/>
      <c r="T343" s="587"/>
      <c r="U343" s="34"/>
      <c r="V343" s="34"/>
      <c r="W343" s="35" t="s">
        <v>69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550</v>
      </c>
      <c r="B344" s="54" t="s">
        <v>551</v>
      </c>
      <c r="C344" s="31">
        <v>4301011867</v>
      </c>
      <c r="D344" s="569">
        <v>4680115884830</v>
      </c>
      <c r="E344" s="570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86"/>
      <c r="R344" s="586"/>
      <c r="S344" s="586"/>
      <c r="T344" s="587"/>
      <c r="U344" s="34"/>
      <c r="V344" s="34"/>
      <c r="W344" s="35" t="s">
        <v>69</v>
      </c>
      <c r="X344" s="563">
        <v>200</v>
      </c>
      <c r="Y344" s="564">
        <f t="shared" si="52"/>
        <v>210</v>
      </c>
      <c r="Z344" s="36">
        <f>IFERROR(IF(Y344=0,"",ROUNDUP(Y344/H344,0)*0.02175),"")</f>
        <v>0.30449999999999999</v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206.4</v>
      </c>
      <c r="BN344" s="64">
        <f t="shared" si="54"/>
        <v>216.72</v>
      </c>
      <c r="BO344" s="64">
        <f t="shared" si="55"/>
        <v>0.27777777777777779</v>
      </c>
      <c r="BP344" s="64">
        <f t="shared" si="56"/>
        <v>0.29166666666666663</v>
      </c>
    </row>
    <row r="345" spans="1:68" ht="27" customHeight="1" x14ac:dyDescent="0.25">
      <c r="A345" s="54" t="s">
        <v>553</v>
      </c>
      <c r="B345" s="54" t="s">
        <v>554</v>
      </c>
      <c r="C345" s="31">
        <v>4301011433</v>
      </c>
      <c r="D345" s="569">
        <v>4680115882638</v>
      </c>
      <c r="E345" s="570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68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86"/>
      <c r="R345" s="586"/>
      <c r="S345" s="586"/>
      <c r="T345" s="587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556</v>
      </c>
      <c r="B346" s="54" t="s">
        <v>557</v>
      </c>
      <c r="C346" s="31">
        <v>4301011952</v>
      </c>
      <c r="D346" s="569">
        <v>4680115884922</v>
      </c>
      <c r="E346" s="570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7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86"/>
      <c r="R346" s="586"/>
      <c r="S346" s="586"/>
      <c r="T346" s="587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558</v>
      </c>
      <c r="B347" s="54" t="s">
        <v>559</v>
      </c>
      <c r="C347" s="31">
        <v>4301011868</v>
      </c>
      <c r="D347" s="569">
        <v>4680115884861</v>
      </c>
      <c r="E347" s="570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86"/>
      <c r="R347" s="586"/>
      <c r="S347" s="586"/>
      <c r="T347" s="587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1"/>
      <c r="B348" s="580"/>
      <c r="C348" s="580"/>
      <c r="D348" s="580"/>
      <c r="E348" s="580"/>
      <c r="F348" s="580"/>
      <c r="G348" s="580"/>
      <c r="H348" s="580"/>
      <c r="I348" s="580"/>
      <c r="J348" s="580"/>
      <c r="K348" s="580"/>
      <c r="L348" s="580"/>
      <c r="M348" s="580"/>
      <c r="N348" s="580"/>
      <c r="O348" s="582"/>
      <c r="P348" s="571" t="s">
        <v>71</v>
      </c>
      <c r="Q348" s="572"/>
      <c r="R348" s="572"/>
      <c r="S348" s="572"/>
      <c r="T348" s="572"/>
      <c r="U348" s="572"/>
      <c r="V348" s="573"/>
      <c r="W348" s="37" t="s">
        <v>72</v>
      </c>
      <c r="X348" s="565">
        <f>IFERROR(X341/H341,"0")+IFERROR(X342/H342,"0")+IFERROR(X343/H343,"0")+IFERROR(X344/H344,"0")+IFERROR(X345/H345,"0")+IFERROR(X346/H346,"0")+IFERROR(X347/H347,"0")</f>
        <v>26.666666666666668</v>
      </c>
      <c r="Y348" s="565">
        <f>IFERROR(Y341/H341,"0")+IFERROR(Y342/H342,"0")+IFERROR(Y343/H343,"0")+IFERROR(Y344/H344,"0")+IFERROR(Y345/H345,"0")+IFERROR(Y346/H346,"0")+IFERROR(Y347/H347,"0")</f>
        <v>28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0.60899999999999999</v>
      </c>
      <c r="AA348" s="566"/>
      <c r="AB348" s="566"/>
      <c r="AC348" s="566"/>
    </row>
    <row r="349" spans="1:68" x14ac:dyDescent="0.2">
      <c r="A349" s="580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2"/>
      <c r="P349" s="571" t="s">
        <v>71</v>
      </c>
      <c r="Q349" s="572"/>
      <c r="R349" s="572"/>
      <c r="S349" s="572"/>
      <c r="T349" s="572"/>
      <c r="U349" s="572"/>
      <c r="V349" s="573"/>
      <c r="W349" s="37" t="s">
        <v>69</v>
      </c>
      <c r="X349" s="565">
        <f>IFERROR(SUM(X341:X347),"0")</f>
        <v>400</v>
      </c>
      <c r="Y349" s="565">
        <f>IFERROR(SUM(Y341:Y347),"0")</f>
        <v>420</v>
      </c>
      <c r="Z349" s="37"/>
      <c r="AA349" s="566"/>
      <c r="AB349" s="566"/>
      <c r="AC349" s="566"/>
    </row>
    <row r="350" spans="1:68" ht="14.25" customHeight="1" x14ac:dyDescent="0.25">
      <c r="A350" s="579" t="s">
        <v>134</v>
      </c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0"/>
      <c r="P350" s="580"/>
      <c r="Q350" s="580"/>
      <c r="R350" s="580"/>
      <c r="S350" s="580"/>
      <c r="T350" s="580"/>
      <c r="U350" s="580"/>
      <c r="V350" s="580"/>
      <c r="W350" s="580"/>
      <c r="X350" s="580"/>
      <c r="Y350" s="580"/>
      <c r="Z350" s="580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69">
        <v>4607091383980</v>
      </c>
      <c r="E351" s="570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86"/>
      <c r="R351" s="586"/>
      <c r="S351" s="586"/>
      <c r="T351" s="587"/>
      <c r="U351" s="34"/>
      <c r="V351" s="34"/>
      <c r="W351" s="35" t="s">
        <v>69</v>
      </c>
      <c r="X351" s="563">
        <v>300</v>
      </c>
      <c r="Y351" s="564">
        <f>IFERROR(IF(X351="",0,CEILING((X351/$H351),1)*$H351),"")</f>
        <v>300</v>
      </c>
      <c r="Z351" s="36">
        <f>IFERROR(IF(Y351=0,"",ROUNDUP(Y351/H351,0)*0.02175),"")</f>
        <v>0.43499999999999994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309.60000000000002</v>
      </c>
      <c r="BN351" s="64">
        <f>IFERROR(Y351*I351/H351,"0")</f>
        <v>309.60000000000002</v>
      </c>
      <c r="BO351" s="64">
        <f>IFERROR(1/J351*(X351/H351),"0")</f>
        <v>0.41666666666666663</v>
      </c>
      <c r="BP351" s="64">
        <f>IFERROR(1/J351*(Y351/H351),"0")</f>
        <v>0.41666666666666663</v>
      </c>
    </row>
    <row r="352" spans="1:68" ht="16.5" customHeight="1" x14ac:dyDescent="0.25">
      <c r="A352" s="54" t="s">
        <v>563</v>
      </c>
      <c r="B352" s="54" t="s">
        <v>564</v>
      </c>
      <c r="C352" s="31">
        <v>4301020179</v>
      </c>
      <c r="D352" s="569">
        <v>4607091384178</v>
      </c>
      <c r="E352" s="570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7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86"/>
      <c r="R352" s="586"/>
      <c r="S352" s="586"/>
      <c r="T352" s="587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1"/>
      <c r="B353" s="580"/>
      <c r="C353" s="580"/>
      <c r="D353" s="580"/>
      <c r="E353" s="580"/>
      <c r="F353" s="580"/>
      <c r="G353" s="580"/>
      <c r="H353" s="580"/>
      <c r="I353" s="580"/>
      <c r="J353" s="580"/>
      <c r="K353" s="580"/>
      <c r="L353" s="580"/>
      <c r="M353" s="580"/>
      <c r="N353" s="580"/>
      <c r="O353" s="582"/>
      <c r="P353" s="571" t="s">
        <v>71</v>
      </c>
      <c r="Q353" s="572"/>
      <c r="R353" s="572"/>
      <c r="S353" s="572"/>
      <c r="T353" s="572"/>
      <c r="U353" s="572"/>
      <c r="V353" s="573"/>
      <c r="W353" s="37" t="s">
        <v>72</v>
      </c>
      <c r="X353" s="565">
        <f>IFERROR(X351/H351,"0")+IFERROR(X352/H352,"0")</f>
        <v>20</v>
      </c>
      <c r="Y353" s="565">
        <f>IFERROR(Y351/H351,"0")+IFERROR(Y352/H352,"0")</f>
        <v>20</v>
      </c>
      <c r="Z353" s="565">
        <f>IFERROR(IF(Z351="",0,Z351),"0")+IFERROR(IF(Z352="",0,Z352),"0")</f>
        <v>0.43499999999999994</v>
      </c>
      <c r="AA353" s="566"/>
      <c r="AB353" s="566"/>
      <c r="AC353" s="566"/>
    </row>
    <row r="354" spans="1:68" x14ac:dyDescent="0.2">
      <c r="A354" s="580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2"/>
      <c r="P354" s="571" t="s">
        <v>71</v>
      </c>
      <c r="Q354" s="572"/>
      <c r="R354" s="572"/>
      <c r="S354" s="572"/>
      <c r="T354" s="572"/>
      <c r="U354" s="572"/>
      <c r="V354" s="573"/>
      <c r="W354" s="37" t="s">
        <v>69</v>
      </c>
      <c r="X354" s="565">
        <f>IFERROR(SUM(X351:X352),"0")</f>
        <v>300</v>
      </c>
      <c r="Y354" s="565">
        <f>IFERROR(SUM(Y351:Y352),"0")</f>
        <v>300</v>
      </c>
      <c r="Z354" s="37"/>
      <c r="AA354" s="566"/>
      <c r="AB354" s="566"/>
      <c r="AC354" s="566"/>
    </row>
    <row r="355" spans="1:68" ht="14.25" customHeight="1" x14ac:dyDescent="0.25">
      <c r="A355" s="579" t="s">
        <v>73</v>
      </c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0"/>
      <c r="P355" s="580"/>
      <c r="Q355" s="580"/>
      <c r="R355" s="580"/>
      <c r="S355" s="580"/>
      <c r="T355" s="580"/>
      <c r="U355" s="580"/>
      <c r="V355" s="580"/>
      <c r="W355" s="580"/>
      <c r="X355" s="580"/>
      <c r="Y355" s="580"/>
      <c r="Z355" s="580"/>
      <c r="AA355" s="559"/>
      <c r="AB355" s="559"/>
      <c r="AC355" s="559"/>
    </row>
    <row r="356" spans="1:68" ht="27" customHeight="1" x14ac:dyDescent="0.25">
      <c r="A356" s="54" t="s">
        <v>565</v>
      </c>
      <c r="B356" s="54" t="s">
        <v>566</v>
      </c>
      <c r="C356" s="31">
        <v>4301051903</v>
      </c>
      <c r="D356" s="569">
        <v>4607091383928</v>
      </c>
      <c r="E356" s="570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86"/>
      <c r="R356" s="586"/>
      <c r="S356" s="586"/>
      <c r="T356" s="587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568</v>
      </c>
      <c r="B357" s="54" t="s">
        <v>569</v>
      </c>
      <c r="C357" s="31">
        <v>4301051897</v>
      </c>
      <c r="D357" s="569">
        <v>4607091384260</v>
      </c>
      <c r="E357" s="570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9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86"/>
      <c r="R357" s="586"/>
      <c r="S357" s="586"/>
      <c r="T357" s="587"/>
      <c r="U357" s="34"/>
      <c r="V357" s="34"/>
      <c r="W357" s="35" t="s">
        <v>69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81"/>
      <c r="B358" s="580"/>
      <c r="C358" s="580"/>
      <c r="D358" s="580"/>
      <c r="E358" s="580"/>
      <c r="F358" s="580"/>
      <c r="G358" s="580"/>
      <c r="H358" s="580"/>
      <c r="I358" s="580"/>
      <c r="J358" s="580"/>
      <c r="K358" s="580"/>
      <c r="L358" s="580"/>
      <c r="M358" s="580"/>
      <c r="N358" s="580"/>
      <c r="O358" s="582"/>
      <c r="P358" s="571" t="s">
        <v>71</v>
      </c>
      <c r="Q358" s="572"/>
      <c r="R358" s="572"/>
      <c r="S358" s="572"/>
      <c r="T358" s="572"/>
      <c r="U358" s="572"/>
      <c r="V358" s="573"/>
      <c r="W358" s="37" t="s">
        <v>72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x14ac:dyDescent="0.2">
      <c r="A359" s="580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2"/>
      <c r="P359" s="571" t="s">
        <v>71</v>
      </c>
      <c r="Q359" s="572"/>
      <c r="R359" s="572"/>
      <c r="S359" s="572"/>
      <c r="T359" s="572"/>
      <c r="U359" s="572"/>
      <c r="V359" s="573"/>
      <c r="W359" s="37" t="s">
        <v>69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customHeight="1" x14ac:dyDescent="0.25">
      <c r="A360" s="579" t="s">
        <v>169</v>
      </c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0"/>
      <c r="P360" s="580"/>
      <c r="Q360" s="580"/>
      <c r="R360" s="580"/>
      <c r="S360" s="580"/>
      <c r="T360" s="580"/>
      <c r="U360" s="580"/>
      <c r="V360" s="580"/>
      <c r="W360" s="580"/>
      <c r="X360" s="580"/>
      <c r="Y360" s="580"/>
      <c r="Z360" s="580"/>
      <c r="AA360" s="559"/>
      <c r="AB360" s="559"/>
      <c r="AC360" s="559"/>
    </row>
    <row r="361" spans="1:68" ht="27" customHeight="1" x14ac:dyDescent="0.25">
      <c r="A361" s="54" t="s">
        <v>571</v>
      </c>
      <c r="B361" s="54" t="s">
        <v>572</v>
      </c>
      <c r="C361" s="31">
        <v>4301060439</v>
      </c>
      <c r="D361" s="569">
        <v>4607091384673</v>
      </c>
      <c r="E361" s="570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3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86"/>
      <c r="R361" s="586"/>
      <c r="S361" s="586"/>
      <c r="T361" s="587"/>
      <c r="U361" s="34"/>
      <c r="V361" s="34"/>
      <c r="W361" s="35" t="s">
        <v>69</v>
      </c>
      <c r="X361" s="563">
        <v>97</v>
      </c>
      <c r="Y361" s="564">
        <f>IFERROR(IF(X361="",0,CEILING((X361/$H361),1)*$H361),"")</f>
        <v>99</v>
      </c>
      <c r="Z361" s="36">
        <f>IFERROR(IF(Y361=0,"",ROUNDUP(Y361/H361,0)*0.01898),"")</f>
        <v>0.20877999999999999</v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102.59366666666666</v>
      </c>
      <c r="BN361" s="64">
        <f>IFERROR(Y361*I361/H361,"0")</f>
        <v>104.709</v>
      </c>
      <c r="BO361" s="64">
        <f>IFERROR(1/J361*(X361/H361),"0")</f>
        <v>0.16840277777777779</v>
      </c>
      <c r="BP361" s="64">
        <f>IFERROR(1/J361*(Y361/H361),"0")</f>
        <v>0.171875</v>
      </c>
    </row>
    <row r="362" spans="1:68" x14ac:dyDescent="0.2">
      <c r="A362" s="581"/>
      <c r="B362" s="580"/>
      <c r="C362" s="580"/>
      <c r="D362" s="580"/>
      <c r="E362" s="580"/>
      <c r="F362" s="580"/>
      <c r="G362" s="580"/>
      <c r="H362" s="580"/>
      <c r="I362" s="580"/>
      <c r="J362" s="580"/>
      <c r="K362" s="580"/>
      <c r="L362" s="580"/>
      <c r="M362" s="580"/>
      <c r="N362" s="580"/>
      <c r="O362" s="582"/>
      <c r="P362" s="571" t="s">
        <v>71</v>
      </c>
      <c r="Q362" s="572"/>
      <c r="R362" s="572"/>
      <c r="S362" s="572"/>
      <c r="T362" s="572"/>
      <c r="U362" s="572"/>
      <c r="V362" s="573"/>
      <c r="W362" s="37" t="s">
        <v>72</v>
      </c>
      <c r="X362" s="565">
        <f>IFERROR(X361/H361,"0")</f>
        <v>10.777777777777779</v>
      </c>
      <c r="Y362" s="565">
        <f>IFERROR(Y361/H361,"0")</f>
        <v>11</v>
      </c>
      <c r="Z362" s="565">
        <f>IFERROR(IF(Z361="",0,Z361),"0")</f>
        <v>0.20877999999999999</v>
      </c>
      <c r="AA362" s="566"/>
      <c r="AB362" s="566"/>
      <c r="AC362" s="566"/>
    </row>
    <row r="363" spans="1:68" x14ac:dyDescent="0.2">
      <c r="A363" s="580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2"/>
      <c r="P363" s="571" t="s">
        <v>71</v>
      </c>
      <c r="Q363" s="572"/>
      <c r="R363" s="572"/>
      <c r="S363" s="572"/>
      <c r="T363" s="572"/>
      <c r="U363" s="572"/>
      <c r="V363" s="573"/>
      <c r="W363" s="37" t="s">
        <v>69</v>
      </c>
      <c r="X363" s="565">
        <f>IFERROR(SUM(X361:X361),"0")</f>
        <v>97</v>
      </c>
      <c r="Y363" s="565">
        <f>IFERROR(SUM(Y361:Y361),"0")</f>
        <v>99</v>
      </c>
      <c r="Z363" s="37"/>
      <c r="AA363" s="566"/>
      <c r="AB363" s="566"/>
      <c r="AC363" s="566"/>
    </row>
    <row r="364" spans="1:68" ht="16.5" customHeight="1" x14ac:dyDescent="0.25">
      <c r="A364" s="583" t="s">
        <v>574</v>
      </c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0"/>
      <c r="P364" s="580"/>
      <c r="Q364" s="580"/>
      <c r="R364" s="580"/>
      <c r="S364" s="580"/>
      <c r="T364" s="580"/>
      <c r="U364" s="580"/>
      <c r="V364" s="580"/>
      <c r="W364" s="580"/>
      <c r="X364" s="580"/>
      <c r="Y364" s="580"/>
      <c r="Z364" s="580"/>
      <c r="AA364" s="558"/>
      <c r="AB364" s="558"/>
      <c r="AC364" s="558"/>
    </row>
    <row r="365" spans="1:68" ht="14.25" customHeight="1" x14ac:dyDescent="0.25">
      <c r="A365" s="579" t="s">
        <v>102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59"/>
      <c r="AB365" s="559"/>
      <c r="AC365" s="559"/>
    </row>
    <row r="366" spans="1:68" ht="37.5" customHeight="1" x14ac:dyDescent="0.25">
      <c r="A366" s="54" t="s">
        <v>575</v>
      </c>
      <c r="B366" s="54" t="s">
        <v>576</v>
      </c>
      <c r="C366" s="31">
        <v>4301011873</v>
      </c>
      <c r="D366" s="569">
        <v>4680115881907</v>
      </c>
      <c r="E366" s="570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86"/>
      <c r="R366" s="586"/>
      <c r="S366" s="586"/>
      <c r="T366" s="587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578</v>
      </c>
      <c r="B367" s="54" t="s">
        <v>579</v>
      </c>
      <c r="C367" s="31">
        <v>4301011874</v>
      </c>
      <c r="D367" s="569">
        <v>4680115884892</v>
      </c>
      <c r="E367" s="570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3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86"/>
      <c r="R367" s="586"/>
      <c r="S367" s="586"/>
      <c r="T367" s="587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69">
        <v>4680115884885</v>
      </c>
      <c r="E368" s="570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6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86"/>
      <c r="R368" s="586"/>
      <c r="S368" s="586"/>
      <c r="T368" s="587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4301011871</v>
      </c>
      <c r="D369" s="569">
        <v>4680115884908</v>
      </c>
      <c r="E369" s="570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6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86"/>
      <c r="R369" s="586"/>
      <c r="S369" s="586"/>
      <c r="T369" s="587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1"/>
      <c r="B370" s="580"/>
      <c r="C370" s="580"/>
      <c r="D370" s="580"/>
      <c r="E370" s="580"/>
      <c r="F370" s="580"/>
      <c r="G370" s="580"/>
      <c r="H370" s="580"/>
      <c r="I370" s="580"/>
      <c r="J370" s="580"/>
      <c r="K370" s="580"/>
      <c r="L370" s="580"/>
      <c r="M370" s="580"/>
      <c r="N370" s="580"/>
      <c r="O370" s="582"/>
      <c r="P370" s="571" t="s">
        <v>71</v>
      </c>
      <c r="Q370" s="572"/>
      <c r="R370" s="572"/>
      <c r="S370" s="572"/>
      <c r="T370" s="572"/>
      <c r="U370" s="572"/>
      <c r="V370" s="573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80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2"/>
      <c r="P371" s="571" t="s">
        <v>71</v>
      </c>
      <c r="Q371" s="572"/>
      <c r="R371" s="572"/>
      <c r="S371" s="572"/>
      <c r="T371" s="572"/>
      <c r="U371" s="572"/>
      <c r="V371" s="573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9" t="s">
        <v>63</v>
      </c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0"/>
      <c r="P372" s="580"/>
      <c r="Q372" s="580"/>
      <c r="R372" s="580"/>
      <c r="S372" s="580"/>
      <c r="T372" s="580"/>
      <c r="U372" s="580"/>
      <c r="V372" s="580"/>
      <c r="W372" s="580"/>
      <c r="X372" s="580"/>
      <c r="Y372" s="580"/>
      <c r="Z372" s="580"/>
      <c r="AA372" s="559"/>
      <c r="AB372" s="559"/>
      <c r="AC372" s="559"/>
    </row>
    <row r="373" spans="1:68" ht="27" customHeight="1" x14ac:dyDescent="0.25">
      <c r="A373" s="54" t="s">
        <v>585</v>
      </c>
      <c r="B373" s="54" t="s">
        <v>586</v>
      </c>
      <c r="C373" s="31">
        <v>4301031303</v>
      </c>
      <c r="D373" s="569">
        <v>4607091384802</v>
      </c>
      <c r="E373" s="570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6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86"/>
      <c r="R373" s="586"/>
      <c r="S373" s="586"/>
      <c r="T373" s="587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1"/>
      <c r="B374" s="580"/>
      <c r="C374" s="580"/>
      <c r="D374" s="580"/>
      <c r="E374" s="580"/>
      <c r="F374" s="580"/>
      <c r="G374" s="580"/>
      <c r="H374" s="580"/>
      <c r="I374" s="580"/>
      <c r="J374" s="580"/>
      <c r="K374" s="580"/>
      <c r="L374" s="580"/>
      <c r="M374" s="580"/>
      <c r="N374" s="580"/>
      <c r="O374" s="582"/>
      <c r="P374" s="571" t="s">
        <v>71</v>
      </c>
      <c r="Q374" s="572"/>
      <c r="R374" s="572"/>
      <c r="S374" s="572"/>
      <c r="T374" s="572"/>
      <c r="U374" s="572"/>
      <c r="V374" s="573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80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2"/>
      <c r="P375" s="571" t="s">
        <v>71</v>
      </c>
      <c r="Q375" s="572"/>
      <c r="R375" s="572"/>
      <c r="S375" s="572"/>
      <c r="T375" s="572"/>
      <c r="U375" s="572"/>
      <c r="V375" s="573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9" t="s">
        <v>73</v>
      </c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0"/>
      <c r="P376" s="580"/>
      <c r="Q376" s="580"/>
      <c r="R376" s="580"/>
      <c r="S376" s="580"/>
      <c r="T376" s="580"/>
      <c r="U376" s="580"/>
      <c r="V376" s="580"/>
      <c r="W376" s="580"/>
      <c r="X376" s="580"/>
      <c r="Y376" s="580"/>
      <c r="Z376" s="580"/>
      <c r="AA376" s="559"/>
      <c r="AB376" s="559"/>
      <c r="AC376" s="559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69">
        <v>4607091384246</v>
      </c>
      <c r="E377" s="570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1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86"/>
      <c r="R377" s="586"/>
      <c r="S377" s="586"/>
      <c r="T377" s="587"/>
      <c r="U377" s="34"/>
      <c r="V377" s="34"/>
      <c r="W377" s="35" t="s">
        <v>69</v>
      </c>
      <c r="X377" s="563">
        <v>100</v>
      </c>
      <c r="Y377" s="564">
        <f>IFERROR(IF(X377="",0,CEILING((X377/$H377),1)*$H377),"")</f>
        <v>108</v>
      </c>
      <c r="Z377" s="36">
        <f>IFERROR(IF(Y377=0,"",ROUNDUP(Y377/H377,0)*0.01898),"")</f>
        <v>0.22776000000000002</v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105.76666666666667</v>
      </c>
      <c r="BN377" s="64">
        <f>IFERROR(Y377*I377/H377,"0")</f>
        <v>114.22799999999999</v>
      </c>
      <c r="BO377" s="64">
        <f>IFERROR(1/J377*(X377/H377),"0")</f>
        <v>0.1736111111111111</v>
      </c>
      <c r="BP377" s="64">
        <f>IFERROR(1/J377*(Y377/H377),"0")</f>
        <v>0.1875</v>
      </c>
    </row>
    <row r="378" spans="1:68" ht="27" customHeight="1" x14ac:dyDescent="0.25">
      <c r="A378" s="54" t="s">
        <v>591</v>
      </c>
      <c r="B378" s="54" t="s">
        <v>592</v>
      </c>
      <c r="C378" s="31">
        <v>4301051660</v>
      </c>
      <c r="D378" s="569">
        <v>4607091384253</v>
      </c>
      <c r="E378" s="570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86"/>
      <c r="R378" s="586"/>
      <c r="S378" s="586"/>
      <c r="T378" s="587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1"/>
      <c r="B379" s="580"/>
      <c r="C379" s="580"/>
      <c r="D379" s="580"/>
      <c r="E379" s="580"/>
      <c r="F379" s="580"/>
      <c r="G379" s="580"/>
      <c r="H379" s="580"/>
      <c r="I379" s="580"/>
      <c r="J379" s="580"/>
      <c r="K379" s="580"/>
      <c r="L379" s="580"/>
      <c r="M379" s="580"/>
      <c r="N379" s="580"/>
      <c r="O379" s="582"/>
      <c r="P379" s="571" t="s">
        <v>71</v>
      </c>
      <c r="Q379" s="572"/>
      <c r="R379" s="572"/>
      <c r="S379" s="572"/>
      <c r="T379" s="572"/>
      <c r="U379" s="572"/>
      <c r="V379" s="573"/>
      <c r="W379" s="37" t="s">
        <v>72</v>
      </c>
      <c r="X379" s="565">
        <f>IFERROR(X377/H377,"0")+IFERROR(X378/H378,"0")</f>
        <v>11.111111111111111</v>
      </c>
      <c r="Y379" s="565">
        <f>IFERROR(Y377/H377,"0")+IFERROR(Y378/H378,"0")</f>
        <v>12</v>
      </c>
      <c r="Z379" s="565">
        <f>IFERROR(IF(Z377="",0,Z377),"0")+IFERROR(IF(Z378="",0,Z378),"0")</f>
        <v>0.22776000000000002</v>
      </c>
      <c r="AA379" s="566"/>
      <c r="AB379" s="566"/>
      <c r="AC379" s="566"/>
    </row>
    <row r="380" spans="1:68" x14ac:dyDescent="0.2">
      <c r="A380" s="580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2"/>
      <c r="P380" s="571" t="s">
        <v>71</v>
      </c>
      <c r="Q380" s="572"/>
      <c r="R380" s="572"/>
      <c r="S380" s="572"/>
      <c r="T380" s="572"/>
      <c r="U380" s="572"/>
      <c r="V380" s="573"/>
      <c r="W380" s="37" t="s">
        <v>69</v>
      </c>
      <c r="X380" s="565">
        <f>IFERROR(SUM(X377:X378),"0")</f>
        <v>100</v>
      </c>
      <c r="Y380" s="565">
        <f>IFERROR(SUM(Y377:Y378),"0")</f>
        <v>108</v>
      </c>
      <c r="Z380" s="37"/>
      <c r="AA380" s="566"/>
      <c r="AB380" s="566"/>
      <c r="AC380" s="566"/>
    </row>
    <row r="381" spans="1:68" ht="14.25" customHeight="1" x14ac:dyDescent="0.25">
      <c r="A381" s="579" t="s">
        <v>169</v>
      </c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0"/>
      <c r="P381" s="580"/>
      <c r="Q381" s="580"/>
      <c r="R381" s="580"/>
      <c r="S381" s="580"/>
      <c r="T381" s="580"/>
      <c r="U381" s="580"/>
      <c r="V381" s="580"/>
      <c r="W381" s="580"/>
      <c r="X381" s="580"/>
      <c r="Y381" s="580"/>
      <c r="Z381" s="580"/>
      <c r="AA381" s="559"/>
      <c r="AB381" s="559"/>
      <c r="AC381" s="559"/>
    </row>
    <row r="382" spans="1:68" ht="27" customHeight="1" x14ac:dyDescent="0.25">
      <c r="A382" s="54" t="s">
        <v>593</v>
      </c>
      <c r="B382" s="54" t="s">
        <v>594</v>
      </c>
      <c r="C382" s="31">
        <v>4301060441</v>
      </c>
      <c r="D382" s="569">
        <v>4607091389357</v>
      </c>
      <c r="E382" s="570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8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86"/>
      <c r="R382" s="586"/>
      <c r="S382" s="586"/>
      <c r="T382" s="587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1"/>
      <c r="B383" s="580"/>
      <c r="C383" s="580"/>
      <c r="D383" s="580"/>
      <c r="E383" s="580"/>
      <c r="F383" s="580"/>
      <c r="G383" s="580"/>
      <c r="H383" s="580"/>
      <c r="I383" s="580"/>
      <c r="J383" s="580"/>
      <c r="K383" s="580"/>
      <c r="L383" s="580"/>
      <c r="M383" s="580"/>
      <c r="N383" s="580"/>
      <c r="O383" s="582"/>
      <c r="P383" s="571" t="s">
        <v>71</v>
      </c>
      <c r="Q383" s="572"/>
      <c r="R383" s="572"/>
      <c r="S383" s="572"/>
      <c r="T383" s="572"/>
      <c r="U383" s="572"/>
      <c r="V383" s="573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80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2"/>
      <c r="P384" s="571" t="s">
        <v>71</v>
      </c>
      <c r="Q384" s="572"/>
      <c r="R384" s="572"/>
      <c r="S384" s="572"/>
      <c r="T384" s="572"/>
      <c r="U384" s="572"/>
      <c r="V384" s="573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44" t="s">
        <v>596</v>
      </c>
      <c r="B385" s="645"/>
      <c r="C385" s="645"/>
      <c r="D385" s="645"/>
      <c r="E385" s="645"/>
      <c r="F385" s="645"/>
      <c r="G385" s="645"/>
      <c r="H385" s="645"/>
      <c r="I385" s="645"/>
      <c r="J385" s="645"/>
      <c r="K385" s="645"/>
      <c r="L385" s="645"/>
      <c r="M385" s="645"/>
      <c r="N385" s="645"/>
      <c r="O385" s="645"/>
      <c r="P385" s="645"/>
      <c r="Q385" s="645"/>
      <c r="R385" s="645"/>
      <c r="S385" s="645"/>
      <c r="T385" s="645"/>
      <c r="U385" s="645"/>
      <c r="V385" s="645"/>
      <c r="W385" s="645"/>
      <c r="X385" s="645"/>
      <c r="Y385" s="645"/>
      <c r="Z385" s="645"/>
      <c r="AA385" s="48"/>
      <c r="AB385" s="48"/>
      <c r="AC385" s="48"/>
    </row>
    <row r="386" spans="1:68" ht="16.5" customHeight="1" x14ac:dyDescent="0.25">
      <c r="A386" s="583" t="s">
        <v>597</v>
      </c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0"/>
      <c r="P386" s="580"/>
      <c r="Q386" s="580"/>
      <c r="R386" s="580"/>
      <c r="S386" s="580"/>
      <c r="T386" s="580"/>
      <c r="U386" s="580"/>
      <c r="V386" s="580"/>
      <c r="W386" s="580"/>
      <c r="X386" s="580"/>
      <c r="Y386" s="580"/>
      <c r="Z386" s="580"/>
      <c r="AA386" s="558"/>
      <c r="AB386" s="558"/>
      <c r="AC386" s="558"/>
    </row>
    <row r="387" spans="1:68" ht="14.25" customHeight="1" x14ac:dyDescent="0.25">
      <c r="A387" s="579" t="s">
        <v>63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59"/>
      <c r="AB387" s="559"/>
      <c r="AC387" s="559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69">
        <v>4680115886100</v>
      </c>
      <c r="E388" s="570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86"/>
      <c r="R388" s="586"/>
      <c r="S388" s="586"/>
      <c r="T388" s="587"/>
      <c r="U388" s="34"/>
      <c r="V388" s="34"/>
      <c r="W388" s="35" t="s">
        <v>69</v>
      </c>
      <c r="X388" s="563">
        <v>16</v>
      </c>
      <c r="Y388" s="564">
        <f t="shared" ref="Y388:Y397" si="57">IFERROR(IF(X388="",0,CEILING((X388/$H388),1)*$H388),"")</f>
        <v>16.200000000000003</v>
      </c>
      <c r="Z388" s="36">
        <f>IFERROR(IF(Y388=0,"",ROUNDUP(Y388/H388,0)*0.00902),"")</f>
        <v>2.7060000000000001E-2</v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16.622222222222224</v>
      </c>
      <c r="BN388" s="64">
        <f t="shared" ref="BN388:BN397" si="59">IFERROR(Y388*I388/H388,"0")</f>
        <v>16.830000000000002</v>
      </c>
      <c r="BO388" s="64">
        <f t="shared" ref="BO388:BO397" si="60">IFERROR(1/J388*(X388/H388),"0")</f>
        <v>2.2446689113355778E-2</v>
      </c>
      <c r="BP388" s="64">
        <f t="shared" ref="BP388:BP397" si="61">IFERROR(1/J388*(Y388/H388),"0")</f>
        <v>2.2727272727272731E-2</v>
      </c>
    </row>
    <row r="389" spans="1:68" ht="27" customHeight="1" x14ac:dyDescent="0.25">
      <c r="A389" s="54" t="s">
        <v>601</v>
      </c>
      <c r="B389" s="54" t="s">
        <v>602</v>
      </c>
      <c r="C389" s="31">
        <v>4301031382</v>
      </c>
      <c r="D389" s="569">
        <v>4680115886117</v>
      </c>
      <c r="E389" s="570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86"/>
      <c r="R389" s="586"/>
      <c r="S389" s="586"/>
      <c r="T389" s="587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601</v>
      </c>
      <c r="B390" s="54" t="s">
        <v>604</v>
      </c>
      <c r="C390" s="31">
        <v>4301031406</v>
      </c>
      <c r="D390" s="569">
        <v>4680115886117</v>
      </c>
      <c r="E390" s="570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0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6"/>
      <c r="R390" s="586"/>
      <c r="S390" s="586"/>
      <c r="T390" s="587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4301031402</v>
      </c>
      <c r="D391" s="569">
        <v>4680115886124</v>
      </c>
      <c r="E391" s="570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86"/>
      <c r="R391" s="586"/>
      <c r="S391" s="586"/>
      <c r="T391" s="587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4301031366</v>
      </c>
      <c r="D392" s="569">
        <v>4680115883147</v>
      </c>
      <c r="E392" s="570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7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86"/>
      <c r="R392" s="586"/>
      <c r="S392" s="586"/>
      <c r="T392" s="587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69">
        <v>4607091384338</v>
      </c>
      <c r="E393" s="570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86"/>
      <c r="R393" s="586"/>
      <c r="S393" s="586"/>
      <c r="T393" s="587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69">
        <v>4607091389524</v>
      </c>
      <c r="E394" s="570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86"/>
      <c r="R394" s="586"/>
      <c r="S394" s="586"/>
      <c r="T394" s="587"/>
      <c r="U394" s="34"/>
      <c r="V394" s="34"/>
      <c r="W394" s="35" t="s">
        <v>69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4301031364</v>
      </c>
      <c r="D395" s="569">
        <v>4680115883161</v>
      </c>
      <c r="E395" s="570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0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86"/>
      <c r="R395" s="586"/>
      <c r="S395" s="586"/>
      <c r="T395" s="587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69">
        <v>4607091389531</v>
      </c>
      <c r="E396" s="570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6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86"/>
      <c r="R396" s="586"/>
      <c r="S396" s="586"/>
      <c r="T396" s="587"/>
      <c r="U396" s="34"/>
      <c r="V396" s="34"/>
      <c r="W396" s="35" t="s">
        <v>69</v>
      </c>
      <c r="X396" s="563">
        <v>9</v>
      </c>
      <c r="Y396" s="564">
        <f t="shared" si="57"/>
        <v>10.5</v>
      </c>
      <c r="Z396" s="36">
        <f t="shared" si="62"/>
        <v>2.5100000000000001E-2</v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9.5571428571428569</v>
      </c>
      <c r="BN396" s="64">
        <f t="shared" si="59"/>
        <v>11.149999999999999</v>
      </c>
      <c r="BO396" s="64">
        <f t="shared" si="60"/>
        <v>1.8315018315018316E-2</v>
      </c>
      <c r="BP396" s="64">
        <f t="shared" si="61"/>
        <v>2.1367521367521368E-2</v>
      </c>
    </row>
    <row r="397" spans="1:68" ht="37.5" customHeight="1" x14ac:dyDescent="0.25">
      <c r="A397" s="54" t="s">
        <v>621</v>
      </c>
      <c r="B397" s="54" t="s">
        <v>622</v>
      </c>
      <c r="C397" s="31">
        <v>4301031360</v>
      </c>
      <c r="D397" s="569">
        <v>4607091384345</v>
      </c>
      <c r="E397" s="570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5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86"/>
      <c r="R397" s="586"/>
      <c r="S397" s="586"/>
      <c r="T397" s="587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1"/>
      <c r="B398" s="580"/>
      <c r="C398" s="580"/>
      <c r="D398" s="580"/>
      <c r="E398" s="580"/>
      <c r="F398" s="580"/>
      <c r="G398" s="580"/>
      <c r="H398" s="580"/>
      <c r="I398" s="580"/>
      <c r="J398" s="580"/>
      <c r="K398" s="580"/>
      <c r="L398" s="580"/>
      <c r="M398" s="580"/>
      <c r="N398" s="580"/>
      <c r="O398" s="582"/>
      <c r="P398" s="571" t="s">
        <v>71</v>
      </c>
      <c r="Q398" s="572"/>
      <c r="R398" s="572"/>
      <c r="S398" s="572"/>
      <c r="T398" s="572"/>
      <c r="U398" s="572"/>
      <c r="V398" s="573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7.2486772486772484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8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5.2159999999999998E-2</v>
      </c>
      <c r="AA398" s="566"/>
      <c r="AB398" s="566"/>
      <c r="AC398" s="566"/>
    </row>
    <row r="399" spans="1:68" x14ac:dyDescent="0.2">
      <c r="A399" s="580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2"/>
      <c r="P399" s="571" t="s">
        <v>71</v>
      </c>
      <c r="Q399" s="572"/>
      <c r="R399" s="572"/>
      <c r="S399" s="572"/>
      <c r="T399" s="572"/>
      <c r="U399" s="572"/>
      <c r="V399" s="573"/>
      <c r="W399" s="37" t="s">
        <v>69</v>
      </c>
      <c r="X399" s="565">
        <f>IFERROR(SUM(X388:X397),"0")</f>
        <v>25</v>
      </c>
      <c r="Y399" s="565">
        <f>IFERROR(SUM(Y388:Y397),"0")</f>
        <v>26.700000000000003</v>
      </c>
      <c r="Z399" s="37"/>
      <c r="AA399" s="566"/>
      <c r="AB399" s="566"/>
      <c r="AC399" s="566"/>
    </row>
    <row r="400" spans="1:68" ht="14.25" customHeight="1" x14ac:dyDescent="0.25">
      <c r="A400" s="579" t="s">
        <v>73</v>
      </c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0"/>
      <c r="P400" s="580"/>
      <c r="Q400" s="580"/>
      <c r="R400" s="580"/>
      <c r="S400" s="580"/>
      <c r="T400" s="580"/>
      <c r="U400" s="580"/>
      <c r="V400" s="580"/>
      <c r="W400" s="580"/>
      <c r="X400" s="580"/>
      <c r="Y400" s="580"/>
      <c r="Z400" s="580"/>
      <c r="AA400" s="559"/>
      <c r="AB400" s="559"/>
      <c r="AC400" s="559"/>
    </row>
    <row r="401" spans="1:68" ht="27" customHeight="1" x14ac:dyDescent="0.25">
      <c r="A401" s="54" t="s">
        <v>623</v>
      </c>
      <c r="B401" s="54" t="s">
        <v>624</v>
      </c>
      <c r="C401" s="31">
        <v>4301051284</v>
      </c>
      <c r="D401" s="569">
        <v>4607091384352</v>
      </c>
      <c r="E401" s="570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8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86"/>
      <c r="R401" s="586"/>
      <c r="S401" s="586"/>
      <c r="T401" s="587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4301051431</v>
      </c>
      <c r="D402" s="569">
        <v>4607091389654</v>
      </c>
      <c r="E402" s="570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86"/>
      <c r="R402" s="586"/>
      <c r="S402" s="586"/>
      <c r="T402" s="587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1"/>
      <c r="B403" s="580"/>
      <c r="C403" s="580"/>
      <c r="D403" s="580"/>
      <c r="E403" s="580"/>
      <c r="F403" s="580"/>
      <c r="G403" s="580"/>
      <c r="H403" s="580"/>
      <c r="I403" s="580"/>
      <c r="J403" s="580"/>
      <c r="K403" s="580"/>
      <c r="L403" s="580"/>
      <c r="M403" s="580"/>
      <c r="N403" s="580"/>
      <c r="O403" s="582"/>
      <c r="P403" s="571" t="s">
        <v>71</v>
      </c>
      <c r="Q403" s="572"/>
      <c r="R403" s="572"/>
      <c r="S403" s="572"/>
      <c r="T403" s="572"/>
      <c r="U403" s="572"/>
      <c r="V403" s="573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80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2"/>
      <c r="P404" s="571" t="s">
        <v>71</v>
      </c>
      <c r="Q404" s="572"/>
      <c r="R404" s="572"/>
      <c r="S404" s="572"/>
      <c r="T404" s="572"/>
      <c r="U404" s="572"/>
      <c r="V404" s="573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3" t="s">
        <v>629</v>
      </c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0"/>
      <c r="P405" s="580"/>
      <c r="Q405" s="580"/>
      <c r="R405" s="580"/>
      <c r="S405" s="580"/>
      <c r="T405" s="580"/>
      <c r="U405" s="580"/>
      <c r="V405" s="580"/>
      <c r="W405" s="580"/>
      <c r="X405" s="580"/>
      <c r="Y405" s="580"/>
      <c r="Z405" s="580"/>
      <c r="AA405" s="558"/>
      <c r="AB405" s="558"/>
      <c r="AC405" s="558"/>
    </row>
    <row r="406" spans="1:68" ht="14.25" customHeight="1" x14ac:dyDescent="0.25">
      <c r="A406" s="579" t="s">
        <v>134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59"/>
      <c r="AB406" s="559"/>
      <c r="AC406" s="559"/>
    </row>
    <row r="407" spans="1:68" ht="27" customHeight="1" x14ac:dyDescent="0.25">
      <c r="A407" s="54" t="s">
        <v>630</v>
      </c>
      <c r="B407" s="54" t="s">
        <v>631</v>
      </c>
      <c r="C407" s="31">
        <v>4301020319</v>
      </c>
      <c r="D407" s="569">
        <v>4680115885240</v>
      </c>
      <c r="E407" s="570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86"/>
      <c r="R407" s="586"/>
      <c r="S407" s="586"/>
      <c r="T407" s="587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1"/>
      <c r="B408" s="580"/>
      <c r="C408" s="580"/>
      <c r="D408" s="580"/>
      <c r="E408" s="580"/>
      <c r="F408" s="580"/>
      <c r="G408" s="580"/>
      <c r="H408" s="580"/>
      <c r="I408" s="580"/>
      <c r="J408" s="580"/>
      <c r="K408" s="580"/>
      <c r="L408" s="580"/>
      <c r="M408" s="580"/>
      <c r="N408" s="580"/>
      <c r="O408" s="582"/>
      <c r="P408" s="571" t="s">
        <v>71</v>
      </c>
      <c r="Q408" s="572"/>
      <c r="R408" s="572"/>
      <c r="S408" s="572"/>
      <c r="T408" s="572"/>
      <c r="U408" s="572"/>
      <c r="V408" s="573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80"/>
      <c r="B409" s="580"/>
      <c r="C409" s="580"/>
      <c r="D409" s="580"/>
      <c r="E409" s="580"/>
      <c r="F409" s="580"/>
      <c r="G409" s="580"/>
      <c r="H409" s="580"/>
      <c r="I409" s="580"/>
      <c r="J409" s="580"/>
      <c r="K409" s="580"/>
      <c r="L409" s="580"/>
      <c r="M409" s="580"/>
      <c r="N409" s="580"/>
      <c r="O409" s="582"/>
      <c r="P409" s="571" t="s">
        <v>71</v>
      </c>
      <c r="Q409" s="572"/>
      <c r="R409" s="572"/>
      <c r="S409" s="572"/>
      <c r="T409" s="572"/>
      <c r="U409" s="572"/>
      <c r="V409" s="573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9" t="s">
        <v>63</v>
      </c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0"/>
      <c r="P410" s="580"/>
      <c r="Q410" s="580"/>
      <c r="R410" s="580"/>
      <c r="S410" s="580"/>
      <c r="T410" s="580"/>
      <c r="U410" s="580"/>
      <c r="V410" s="580"/>
      <c r="W410" s="580"/>
      <c r="X410" s="580"/>
      <c r="Y410" s="580"/>
      <c r="Z410" s="580"/>
      <c r="AA410" s="559"/>
      <c r="AB410" s="559"/>
      <c r="AC410" s="559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69">
        <v>4680115886094</v>
      </c>
      <c r="E411" s="570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8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86"/>
      <c r="R411" s="586"/>
      <c r="S411" s="586"/>
      <c r="T411" s="587"/>
      <c r="U411" s="34"/>
      <c r="V411" s="34"/>
      <c r="W411" s="35" t="s">
        <v>69</v>
      </c>
      <c r="X411" s="563">
        <v>17</v>
      </c>
      <c r="Y411" s="564">
        <f>IFERROR(IF(X411="",0,CEILING((X411/$H411),1)*$H411),"")</f>
        <v>21.6</v>
      </c>
      <c r="Z411" s="36">
        <f>IFERROR(IF(Y411=0,"",ROUNDUP(Y411/H411,0)*0.00902),"")</f>
        <v>3.6080000000000001E-2</v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17.661111111111111</v>
      </c>
      <c r="BN411" s="64">
        <f>IFERROR(Y411*I411/H411,"0")</f>
        <v>22.44</v>
      </c>
      <c r="BO411" s="64">
        <f>IFERROR(1/J411*(X411/H411),"0")</f>
        <v>2.3849607182940515E-2</v>
      </c>
      <c r="BP411" s="64">
        <f>IFERROR(1/J411*(Y411/H411),"0")</f>
        <v>3.0303030303030304E-2</v>
      </c>
    </row>
    <row r="412" spans="1:68" ht="27" customHeight="1" x14ac:dyDescent="0.25">
      <c r="A412" s="54" t="s">
        <v>636</v>
      </c>
      <c r="B412" s="54" t="s">
        <v>637</v>
      </c>
      <c r="C412" s="31">
        <v>4301031363</v>
      </c>
      <c r="D412" s="569">
        <v>4607091389425</v>
      </c>
      <c r="E412" s="570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86"/>
      <c r="R412" s="586"/>
      <c r="S412" s="586"/>
      <c r="T412" s="587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4301031373</v>
      </c>
      <c r="D413" s="569">
        <v>4680115880771</v>
      </c>
      <c r="E413" s="570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86"/>
      <c r="R413" s="586"/>
      <c r="S413" s="586"/>
      <c r="T413" s="587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69">
        <v>4607091389500</v>
      </c>
      <c r="E414" s="570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86"/>
      <c r="R414" s="586"/>
      <c r="S414" s="586"/>
      <c r="T414" s="587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1"/>
      <c r="B415" s="580"/>
      <c r="C415" s="580"/>
      <c r="D415" s="580"/>
      <c r="E415" s="580"/>
      <c r="F415" s="580"/>
      <c r="G415" s="580"/>
      <c r="H415" s="580"/>
      <c r="I415" s="580"/>
      <c r="J415" s="580"/>
      <c r="K415" s="580"/>
      <c r="L415" s="580"/>
      <c r="M415" s="580"/>
      <c r="N415" s="580"/>
      <c r="O415" s="582"/>
      <c r="P415" s="571" t="s">
        <v>71</v>
      </c>
      <c r="Q415" s="572"/>
      <c r="R415" s="572"/>
      <c r="S415" s="572"/>
      <c r="T415" s="572"/>
      <c r="U415" s="572"/>
      <c r="V415" s="573"/>
      <c r="W415" s="37" t="s">
        <v>72</v>
      </c>
      <c r="X415" s="565">
        <f>IFERROR(X411/H411,"0")+IFERROR(X412/H412,"0")+IFERROR(X413/H413,"0")+IFERROR(X414/H414,"0")</f>
        <v>3.1481481481481479</v>
      </c>
      <c r="Y415" s="565">
        <f>IFERROR(Y411/H411,"0")+IFERROR(Y412/H412,"0")+IFERROR(Y413/H413,"0")+IFERROR(Y414/H414,"0")</f>
        <v>4</v>
      </c>
      <c r="Z415" s="565">
        <f>IFERROR(IF(Z411="",0,Z411),"0")+IFERROR(IF(Z412="",0,Z412),"0")+IFERROR(IF(Z413="",0,Z413),"0")+IFERROR(IF(Z414="",0,Z414),"0")</f>
        <v>3.6080000000000001E-2</v>
      </c>
      <c r="AA415" s="566"/>
      <c r="AB415" s="566"/>
      <c r="AC415" s="566"/>
    </row>
    <row r="416" spans="1:68" x14ac:dyDescent="0.2">
      <c r="A416" s="580"/>
      <c r="B416" s="580"/>
      <c r="C416" s="580"/>
      <c r="D416" s="580"/>
      <c r="E416" s="580"/>
      <c r="F416" s="580"/>
      <c r="G416" s="580"/>
      <c r="H416" s="580"/>
      <c r="I416" s="580"/>
      <c r="J416" s="580"/>
      <c r="K416" s="580"/>
      <c r="L416" s="580"/>
      <c r="M416" s="580"/>
      <c r="N416" s="580"/>
      <c r="O416" s="582"/>
      <c r="P416" s="571" t="s">
        <v>71</v>
      </c>
      <c r="Q416" s="572"/>
      <c r="R416" s="572"/>
      <c r="S416" s="572"/>
      <c r="T416" s="572"/>
      <c r="U416" s="572"/>
      <c r="V416" s="573"/>
      <c r="W416" s="37" t="s">
        <v>69</v>
      </c>
      <c r="X416" s="565">
        <f>IFERROR(SUM(X411:X414),"0")</f>
        <v>17</v>
      </c>
      <c r="Y416" s="565">
        <f>IFERROR(SUM(Y411:Y414),"0")</f>
        <v>21.6</v>
      </c>
      <c r="Z416" s="37"/>
      <c r="AA416" s="566"/>
      <c r="AB416" s="566"/>
      <c r="AC416" s="566"/>
    </row>
    <row r="417" spans="1:68" ht="16.5" customHeight="1" x14ac:dyDescent="0.25">
      <c r="A417" s="583" t="s">
        <v>644</v>
      </c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0"/>
      <c r="P417" s="580"/>
      <c r="Q417" s="580"/>
      <c r="R417" s="580"/>
      <c r="S417" s="580"/>
      <c r="T417" s="580"/>
      <c r="U417" s="580"/>
      <c r="V417" s="580"/>
      <c r="W417" s="580"/>
      <c r="X417" s="580"/>
      <c r="Y417" s="580"/>
      <c r="Z417" s="580"/>
      <c r="AA417" s="558"/>
      <c r="AB417" s="558"/>
      <c r="AC417" s="558"/>
    </row>
    <row r="418" spans="1:68" ht="14.25" customHeight="1" x14ac:dyDescent="0.25">
      <c r="A418" s="579" t="s">
        <v>63</v>
      </c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0"/>
      <c r="P418" s="580"/>
      <c r="Q418" s="580"/>
      <c r="R418" s="580"/>
      <c r="S418" s="580"/>
      <c r="T418" s="580"/>
      <c r="U418" s="580"/>
      <c r="V418" s="580"/>
      <c r="W418" s="580"/>
      <c r="X418" s="580"/>
      <c r="Y418" s="580"/>
      <c r="Z418" s="580"/>
      <c r="AA418" s="559"/>
      <c r="AB418" s="559"/>
      <c r="AC418" s="559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69">
        <v>4680115885110</v>
      </c>
      <c r="E419" s="570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86"/>
      <c r="R419" s="586"/>
      <c r="S419" s="586"/>
      <c r="T419" s="587"/>
      <c r="U419" s="34"/>
      <c r="V419" s="34"/>
      <c r="W419" s="35" t="s">
        <v>69</v>
      </c>
      <c r="X419" s="563">
        <v>2</v>
      </c>
      <c r="Y419" s="564">
        <f>IFERROR(IF(X419="",0,CEILING((X419/$H419),1)*$H419),"")</f>
        <v>2.4</v>
      </c>
      <c r="Z419" s="36">
        <f>IFERROR(IF(Y419=0,"",ROUNDUP(Y419/H419,0)*0.00651),"")</f>
        <v>1.302E-2</v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3.5000000000000004</v>
      </c>
      <c r="BN419" s="64">
        <f>IFERROR(Y419*I419/H419,"0")</f>
        <v>4.2</v>
      </c>
      <c r="BO419" s="64">
        <f>IFERROR(1/J419*(X419/H419),"0")</f>
        <v>9.1575091575091579E-3</v>
      </c>
      <c r="BP419" s="64">
        <f>IFERROR(1/J419*(Y419/H419),"0")</f>
        <v>1.098901098901099E-2</v>
      </c>
    </row>
    <row r="420" spans="1:68" x14ac:dyDescent="0.2">
      <c r="A420" s="581"/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2"/>
      <c r="P420" s="571" t="s">
        <v>71</v>
      </c>
      <c r="Q420" s="572"/>
      <c r="R420" s="572"/>
      <c r="S420" s="572"/>
      <c r="T420" s="572"/>
      <c r="U420" s="572"/>
      <c r="V420" s="573"/>
      <c r="W420" s="37" t="s">
        <v>72</v>
      </c>
      <c r="X420" s="565">
        <f>IFERROR(X419/H419,"0")</f>
        <v>1.6666666666666667</v>
      </c>
      <c r="Y420" s="565">
        <f>IFERROR(Y419/H419,"0")</f>
        <v>2</v>
      </c>
      <c r="Z420" s="565">
        <f>IFERROR(IF(Z419="",0,Z419),"0")</f>
        <v>1.302E-2</v>
      </c>
      <c r="AA420" s="566"/>
      <c r="AB420" s="566"/>
      <c r="AC420" s="566"/>
    </row>
    <row r="421" spans="1:68" x14ac:dyDescent="0.2">
      <c r="A421" s="580"/>
      <c r="B421" s="580"/>
      <c r="C421" s="580"/>
      <c r="D421" s="580"/>
      <c r="E421" s="580"/>
      <c r="F421" s="580"/>
      <c r="G421" s="580"/>
      <c r="H421" s="580"/>
      <c r="I421" s="580"/>
      <c r="J421" s="580"/>
      <c r="K421" s="580"/>
      <c r="L421" s="580"/>
      <c r="M421" s="580"/>
      <c r="N421" s="580"/>
      <c r="O421" s="582"/>
      <c r="P421" s="571" t="s">
        <v>71</v>
      </c>
      <c r="Q421" s="572"/>
      <c r="R421" s="572"/>
      <c r="S421" s="572"/>
      <c r="T421" s="572"/>
      <c r="U421" s="572"/>
      <c r="V421" s="573"/>
      <c r="W421" s="37" t="s">
        <v>69</v>
      </c>
      <c r="X421" s="565">
        <f>IFERROR(SUM(X419:X419),"0")</f>
        <v>2</v>
      </c>
      <c r="Y421" s="565">
        <f>IFERROR(SUM(Y419:Y419),"0")</f>
        <v>2.4</v>
      </c>
      <c r="Z421" s="37"/>
      <c r="AA421" s="566"/>
      <c r="AB421" s="566"/>
      <c r="AC421" s="566"/>
    </row>
    <row r="422" spans="1:68" ht="16.5" customHeight="1" x14ac:dyDescent="0.25">
      <c r="A422" s="583" t="s">
        <v>648</v>
      </c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0"/>
      <c r="P422" s="580"/>
      <c r="Q422" s="580"/>
      <c r="R422" s="580"/>
      <c r="S422" s="580"/>
      <c r="T422" s="580"/>
      <c r="U422" s="580"/>
      <c r="V422" s="580"/>
      <c r="W422" s="580"/>
      <c r="X422" s="580"/>
      <c r="Y422" s="580"/>
      <c r="Z422" s="580"/>
      <c r="AA422" s="558"/>
      <c r="AB422" s="558"/>
      <c r="AC422" s="558"/>
    </row>
    <row r="423" spans="1:68" ht="14.25" customHeight="1" x14ac:dyDescent="0.25">
      <c r="A423" s="579" t="s">
        <v>63</v>
      </c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0"/>
      <c r="P423" s="580"/>
      <c r="Q423" s="580"/>
      <c r="R423" s="580"/>
      <c r="S423" s="580"/>
      <c r="T423" s="580"/>
      <c r="U423" s="580"/>
      <c r="V423" s="580"/>
      <c r="W423" s="580"/>
      <c r="X423" s="580"/>
      <c r="Y423" s="580"/>
      <c r="Z423" s="580"/>
      <c r="AA423" s="559"/>
      <c r="AB423" s="559"/>
      <c r="AC423" s="559"/>
    </row>
    <row r="424" spans="1:68" ht="27" customHeight="1" x14ac:dyDescent="0.25">
      <c r="A424" s="54" t="s">
        <v>649</v>
      </c>
      <c r="B424" s="54" t="s">
        <v>650</v>
      </c>
      <c r="C424" s="31">
        <v>4301031261</v>
      </c>
      <c r="D424" s="569">
        <v>4680115885103</v>
      </c>
      <c r="E424" s="570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86"/>
      <c r="R424" s="586"/>
      <c r="S424" s="586"/>
      <c r="T424" s="587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1"/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2"/>
      <c r="P425" s="571" t="s">
        <v>71</v>
      </c>
      <c r="Q425" s="572"/>
      <c r="R425" s="572"/>
      <c r="S425" s="572"/>
      <c r="T425" s="572"/>
      <c r="U425" s="572"/>
      <c r="V425" s="573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80"/>
      <c r="B426" s="580"/>
      <c r="C426" s="580"/>
      <c r="D426" s="580"/>
      <c r="E426" s="580"/>
      <c r="F426" s="580"/>
      <c r="G426" s="580"/>
      <c r="H426" s="580"/>
      <c r="I426" s="580"/>
      <c r="J426" s="580"/>
      <c r="K426" s="580"/>
      <c r="L426" s="580"/>
      <c r="M426" s="580"/>
      <c r="N426" s="580"/>
      <c r="O426" s="582"/>
      <c r="P426" s="571" t="s">
        <v>71</v>
      </c>
      <c r="Q426" s="572"/>
      <c r="R426" s="572"/>
      <c r="S426" s="572"/>
      <c r="T426" s="572"/>
      <c r="U426" s="572"/>
      <c r="V426" s="573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44" t="s">
        <v>652</v>
      </c>
      <c r="B427" s="645"/>
      <c r="C427" s="645"/>
      <c r="D427" s="645"/>
      <c r="E427" s="645"/>
      <c r="F427" s="645"/>
      <c r="G427" s="645"/>
      <c r="H427" s="645"/>
      <c r="I427" s="645"/>
      <c r="J427" s="645"/>
      <c r="K427" s="645"/>
      <c r="L427" s="645"/>
      <c r="M427" s="645"/>
      <c r="N427" s="645"/>
      <c r="O427" s="645"/>
      <c r="P427" s="645"/>
      <c r="Q427" s="645"/>
      <c r="R427" s="645"/>
      <c r="S427" s="645"/>
      <c r="T427" s="645"/>
      <c r="U427" s="645"/>
      <c r="V427" s="645"/>
      <c r="W427" s="645"/>
      <c r="X427" s="645"/>
      <c r="Y427" s="645"/>
      <c r="Z427" s="645"/>
      <c r="AA427" s="48"/>
      <c r="AB427" s="48"/>
      <c r="AC427" s="48"/>
    </row>
    <row r="428" spans="1:68" ht="16.5" customHeight="1" x14ac:dyDescent="0.25">
      <c r="A428" s="583" t="s">
        <v>652</v>
      </c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0"/>
      <c r="P428" s="580"/>
      <c r="Q428" s="580"/>
      <c r="R428" s="580"/>
      <c r="S428" s="580"/>
      <c r="T428" s="580"/>
      <c r="U428" s="580"/>
      <c r="V428" s="580"/>
      <c r="W428" s="580"/>
      <c r="X428" s="580"/>
      <c r="Y428" s="580"/>
      <c r="Z428" s="580"/>
      <c r="AA428" s="558"/>
      <c r="AB428" s="558"/>
      <c r="AC428" s="558"/>
    </row>
    <row r="429" spans="1:68" ht="14.25" customHeight="1" x14ac:dyDescent="0.25">
      <c r="A429" s="579" t="s">
        <v>102</v>
      </c>
      <c r="B429" s="580"/>
      <c r="C429" s="580"/>
      <c r="D429" s="580"/>
      <c r="E429" s="580"/>
      <c r="F429" s="580"/>
      <c r="G429" s="580"/>
      <c r="H429" s="580"/>
      <c r="I429" s="580"/>
      <c r="J429" s="580"/>
      <c r="K429" s="580"/>
      <c r="L429" s="580"/>
      <c r="M429" s="580"/>
      <c r="N429" s="580"/>
      <c r="O429" s="580"/>
      <c r="P429" s="580"/>
      <c r="Q429" s="580"/>
      <c r="R429" s="580"/>
      <c r="S429" s="580"/>
      <c r="T429" s="580"/>
      <c r="U429" s="580"/>
      <c r="V429" s="580"/>
      <c r="W429" s="580"/>
      <c r="X429" s="580"/>
      <c r="Y429" s="580"/>
      <c r="Z429" s="580"/>
      <c r="AA429" s="559"/>
      <c r="AB429" s="559"/>
      <c r="AC429" s="559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69">
        <v>4607091389067</v>
      </c>
      <c r="E430" s="570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6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86"/>
      <c r="R430" s="586"/>
      <c r="S430" s="586"/>
      <c r="T430" s="587"/>
      <c r="U430" s="34"/>
      <c r="V430" s="34"/>
      <c r="W430" s="35" t="s">
        <v>69</v>
      </c>
      <c r="X430" s="563">
        <v>58</v>
      </c>
      <c r="Y430" s="564">
        <f t="shared" ref="Y430:Y444" si="63">IFERROR(IF(X430="",0,CEILING((X430/$H430),1)*$H430),"")</f>
        <v>58.080000000000005</v>
      </c>
      <c r="Z430" s="36">
        <f t="shared" ref="Z430:Z436" si="64">IFERROR(IF(Y430=0,"",ROUNDUP(Y430/H430,0)*0.01196),"")</f>
        <v>0.13156000000000001</v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61.954545454545453</v>
      </c>
      <c r="BN430" s="64">
        <f t="shared" ref="BN430:BN444" si="66">IFERROR(Y430*I430/H430,"0")</f>
        <v>62.040000000000006</v>
      </c>
      <c r="BO430" s="64">
        <f t="shared" ref="BO430:BO444" si="67">IFERROR(1/J430*(X430/H430),"0")</f>
        <v>0.10562354312354312</v>
      </c>
      <c r="BP430" s="64">
        <f t="shared" ref="BP430:BP444" si="68">IFERROR(1/J430*(Y430/H430),"0")</f>
        <v>0.10576923076923078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69">
        <v>4680115885271</v>
      </c>
      <c r="E431" s="570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7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86"/>
      <c r="R431" s="586"/>
      <c r="S431" s="586"/>
      <c r="T431" s="587"/>
      <c r="U431" s="34"/>
      <c r="V431" s="34"/>
      <c r="W431" s="35" t="s">
        <v>69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69">
        <v>4680115885226</v>
      </c>
      <c r="E432" s="570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86"/>
      <c r="R432" s="586"/>
      <c r="S432" s="586"/>
      <c r="T432" s="587"/>
      <c r="U432" s="34"/>
      <c r="V432" s="34"/>
      <c r="W432" s="35" t="s">
        <v>69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customHeight="1" x14ac:dyDescent="0.25">
      <c r="A433" s="54" t="s">
        <v>662</v>
      </c>
      <c r="B433" s="54" t="s">
        <v>663</v>
      </c>
      <c r="C433" s="31">
        <v>4301012145</v>
      </c>
      <c r="D433" s="569">
        <v>4607091383522</v>
      </c>
      <c r="E433" s="570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12" t="s">
        <v>664</v>
      </c>
      <c r="Q433" s="586"/>
      <c r="R433" s="586"/>
      <c r="S433" s="586"/>
      <c r="T433" s="587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666</v>
      </c>
      <c r="B434" s="54" t="s">
        <v>667</v>
      </c>
      <c r="C434" s="31">
        <v>4301011774</v>
      </c>
      <c r="D434" s="569">
        <v>4680115884502</v>
      </c>
      <c r="E434" s="570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6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86"/>
      <c r="R434" s="586"/>
      <c r="S434" s="586"/>
      <c r="T434" s="587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69">
        <v>4607091389104</v>
      </c>
      <c r="E435" s="570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6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86"/>
      <c r="R435" s="586"/>
      <c r="S435" s="586"/>
      <c r="T435" s="587"/>
      <c r="U435" s="34"/>
      <c r="V435" s="34"/>
      <c r="W435" s="35" t="s">
        <v>69</v>
      </c>
      <c r="X435" s="563">
        <v>0</v>
      </c>
      <c r="Y435" s="564">
        <f t="shared" si="63"/>
        <v>0</v>
      </c>
      <c r="Z435" s="36" t="str">
        <f t="shared" si="64"/>
        <v/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0</v>
      </c>
      <c r="BN435" s="64">
        <f t="shared" si="66"/>
        <v>0</v>
      </c>
      <c r="BO435" s="64">
        <f t="shared" si="67"/>
        <v>0</v>
      </c>
      <c r="BP435" s="64">
        <f t="shared" si="68"/>
        <v>0</v>
      </c>
    </row>
    <row r="436" spans="1:68" ht="16.5" customHeight="1" x14ac:dyDescent="0.25">
      <c r="A436" s="54" t="s">
        <v>672</v>
      </c>
      <c r="B436" s="54" t="s">
        <v>673</v>
      </c>
      <c r="C436" s="31">
        <v>4301011799</v>
      </c>
      <c r="D436" s="569">
        <v>4680115884519</v>
      </c>
      <c r="E436" s="570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5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86"/>
      <c r="R436" s="586"/>
      <c r="S436" s="586"/>
      <c r="T436" s="587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4301012125</v>
      </c>
      <c r="D437" s="569">
        <v>4680115886391</v>
      </c>
      <c r="E437" s="570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89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86"/>
      <c r="R437" s="586"/>
      <c r="S437" s="586"/>
      <c r="T437" s="587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4301011778</v>
      </c>
      <c r="D438" s="569">
        <v>4680115880603</v>
      </c>
      <c r="E438" s="570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86"/>
      <c r="R438" s="586"/>
      <c r="S438" s="586"/>
      <c r="T438" s="587"/>
      <c r="U438" s="34"/>
      <c r="V438" s="34"/>
      <c r="W438" s="35" t="s">
        <v>69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677</v>
      </c>
      <c r="B439" s="54" t="s">
        <v>679</v>
      </c>
      <c r="C439" s="31">
        <v>4301012035</v>
      </c>
      <c r="D439" s="569">
        <v>4680115880603</v>
      </c>
      <c r="E439" s="570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6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86"/>
      <c r="R439" s="586"/>
      <c r="S439" s="586"/>
      <c r="T439" s="587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680</v>
      </c>
      <c r="B440" s="54" t="s">
        <v>681</v>
      </c>
      <c r="C440" s="31">
        <v>4301012146</v>
      </c>
      <c r="D440" s="569">
        <v>4607091389999</v>
      </c>
      <c r="E440" s="570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1" t="s">
        <v>682</v>
      </c>
      <c r="Q440" s="586"/>
      <c r="R440" s="586"/>
      <c r="S440" s="586"/>
      <c r="T440" s="587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4301012036</v>
      </c>
      <c r="D441" s="569">
        <v>4680115882782</v>
      </c>
      <c r="E441" s="570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86"/>
      <c r="R441" s="586"/>
      <c r="S441" s="586"/>
      <c r="T441" s="587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685</v>
      </c>
      <c r="B442" s="54" t="s">
        <v>686</v>
      </c>
      <c r="C442" s="31">
        <v>4301012050</v>
      </c>
      <c r="D442" s="569">
        <v>4680115885479</v>
      </c>
      <c r="E442" s="570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8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86"/>
      <c r="R442" s="586"/>
      <c r="S442" s="586"/>
      <c r="T442" s="587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4301011784</v>
      </c>
      <c r="D443" s="569">
        <v>4607091389982</v>
      </c>
      <c r="E443" s="570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8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86"/>
      <c r="R443" s="586"/>
      <c r="S443" s="586"/>
      <c r="T443" s="587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687</v>
      </c>
      <c r="B444" s="54" t="s">
        <v>689</v>
      </c>
      <c r="C444" s="31">
        <v>4301012034</v>
      </c>
      <c r="D444" s="569">
        <v>4607091389982</v>
      </c>
      <c r="E444" s="570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61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86"/>
      <c r="R444" s="586"/>
      <c r="S444" s="586"/>
      <c r="T444" s="587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1"/>
      <c r="B445" s="580"/>
      <c r="C445" s="580"/>
      <c r="D445" s="580"/>
      <c r="E445" s="580"/>
      <c r="F445" s="580"/>
      <c r="G445" s="580"/>
      <c r="H445" s="580"/>
      <c r="I445" s="580"/>
      <c r="J445" s="580"/>
      <c r="K445" s="580"/>
      <c r="L445" s="580"/>
      <c r="M445" s="580"/>
      <c r="N445" s="580"/>
      <c r="O445" s="582"/>
      <c r="P445" s="571" t="s">
        <v>71</v>
      </c>
      <c r="Q445" s="572"/>
      <c r="R445" s="572"/>
      <c r="S445" s="572"/>
      <c r="T445" s="572"/>
      <c r="U445" s="572"/>
      <c r="V445" s="573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10.984848484848484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11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0.13156000000000001</v>
      </c>
      <c r="AA445" s="566"/>
      <c r="AB445" s="566"/>
      <c r="AC445" s="566"/>
    </row>
    <row r="446" spans="1:68" x14ac:dyDescent="0.2">
      <c r="A446" s="580"/>
      <c r="B446" s="580"/>
      <c r="C446" s="580"/>
      <c r="D446" s="580"/>
      <c r="E446" s="580"/>
      <c r="F446" s="580"/>
      <c r="G446" s="580"/>
      <c r="H446" s="580"/>
      <c r="I446" s="580"/>
      <c r="J446" s="580"/>
      <c r="K446" s="580"/>
      <c r="L446" s="580"/>
      <c r="M446" s="580"/>
      <c r="N446" s="580"/>
      <c r="O446" s="582"/>
      <c r="P446" s="571" t="s">
        <v>71</v>
      </c>
      <c r="Q446" s="572"/>
      <c r="R446" s="572"/>
      <c r="S446" s="572"/>
      <c r="T446" s="572"/>
      <c r="U446" s="572"/>
      <c r="V446" s="573"/>
      <c r="W446" s="37" t="s">
        <v>69</v>
      </c>
      <c r="X446" s="565">
        <f>IFERROR(SUM(X430:X444),"0")</f>
        <v>58</v>
      </c>
      <c r="Y446" s="565">
        <f>IFERROR(SUM(Y430:Y444),"0")</f>
        <v>58.080000000000005</v>
      </c>
      <c r="Z446" s="37"/>
      <c r="AA446" s="566"/>
      <c r="AB446" s="566"/>
      <c r="AC446" s="566"/>
    </row>
    <row r="447" spans="1:68" ht="14.25" customHeight="1" x14ac:dyDescent="0.25">
      <c r="A447" s="579" t="s">
        <v>134</v>
      </c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0"/>
      <c r="P447" s="580"/>
      <c r="Q447" s="580"/>
      <c r="R447" s="580"/>
      <c r="S447" s="580"/>
      <c r="T447" s="580"/>
      <c r="U447" s="580"/>
      <c r="V447" s="580"/>
      <c r="W447" s="580"/>
      <c r="X447" s="580"/>
      <c r="Y447" s="580"/>
      <c r="Z447" s="580"/>
      <c r="AA447" s="559"/>
      <c r="AB447" s="559"/>
      <c r="AC447" s="559"/>
    </row>
    <row r="448" spans="1:68" ht="16.5" customHeight="1" x14ac:dyDescent="0.25">
      <c r="A448" s="54" t="s">
        <v>690</v>
      </c>
      <c r="B448" s="54" t="s">
        <v>691</v>
      </c>
      <c r="C448" s="31">
        <v>4301020334</v>
      </c>
      <c r="D448" s="569">
        <v>4607091388930</v>
      </c>
      <c r="E448" s="570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1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86"/>
      <c r="R448" s="586"/>
      <c r="S448" s="586"/>
      <c r="T448" s="587"/>
      <c r="U448" s="34"/>
      <c r="V448" s="34"/>
      <c r="W448" s="35" t="s">
        <v>69</v>
      </c>
      <c r="X448" s="563">
        <v>50</v>
      </c>
      <c r="Y448" s="564">
        <f>IFERROR(IF(X448="",0,CEILING((X448/$H448),1)*$H448),"")</f>
        <v>52.800000000000004</v>
      </c>
      <c r="Z448" s="36">
        <f>IFERROR(IF(Y448=0,"",ROUNDUP(Y448/H448,0)*0.01196),"")</f>
        <v>0.1196</v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53.409090909090907</v>
      </c>
      <c r="BN448" s="64">
        <f>IFERROR(Y448*I448/H448,"0")</f>
        <v>56.400000000000006</v>
      </c>
      <c r="BO448" s="64">
        <f>IFERROR(1/J448*(X448/H448),"0")</f>
        <v>9.1054778554778545E-2</v>
      </c>
      <c r="BP448" s="64">
        <f>IFERROR(1/J448*(Y448/H448),"0")</f>
        <v>9.6153846153846159E-2</v>
      </c>
    </row>
    <row r="449" spans="1:68" ht="16.5" customHeight="1" x14ac:dyDescent="0.25">
      <c r="A449" s="54" t="s">
        <v>693</v>
      </c>
      <c r="B449" s="54" t="s">
        <v>694</v>
      </c>
      <c r="C449" s="31">
        <v>4301020384</v>
      </c>
      <c r="D449" s="569">
        <v>4680115886407</v>
      </c>
      <c r="E449" s="570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61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86"/>
      <c r="R449" s="586"/>
      <c r="S449" s="586"/>
      <c r="T449" s="587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695</v>
      </c>
      <c r="B450" s="54" t="s">
        <v>696</v>
      </c>
      <c r="C450" s="31">
        <v>4301020385</v>
      </c>
      <c r="D450" s="569">
        <v>4680115880054</v>
      </c>
      <c r="E450" s="570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7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86"/>
      <c r="R450" s="586"/>
      <c r="S450" s="586"/>
      <c r="T450" s="587"/>
      <c r="U450" s="34"/>
      <c r="V450" s="34"/>
      <c r="W450" s="35" t="s">
        <v>69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1"/>
      <c r="B451" s="580"/>
      <c r="C451" s="580"/>
      <c r="D451" s="580"/>
      <c r="E451" s="580"/>
      <c r="F451" s="580"/>
      <c r="G451" s="580"/>
      <c r="H451" s="580"/>
      <c r="I451" s="580"/>
      <c r="J451" s="580"/>
      <c r="K451" s="580"/>
      <c r="L451" s="580"/>
      <c r="M451" s="580"/>
      <c r="N451" s="580"/>
      <c r="O451" s="582"/>
      <c r="P451" s="571" t="s">
        <v>71</v>
      </c>
      <c r="Q451" s="572"/>
      <c r="R451" s="572"/>
      <c r="S451" s="572"/>
      <c r="T451" s="572"/>
      <c r="U451" s="572"/>
      <c r="V451" s="573"/>
      <c r="W451" s="37" t="s">
        <v>72</v>
      </c>
      <c r="X451" s="565">
        <f>IFERROR(X448/H448,"0")+IFERROR(X449/H449,"0")+IFERROR(X450/H450,"0")</f>
        <v>9.4696969696969688</v>
      </c>
      <c r="Y451" s="565">
        <f>IFERROR(Y448/H448,"0")+IFERROR(Y449/H449,"0")+IFERROR(Y450/H450,"0")</f>
        <v>10</v>
      </c>
      <c r="Z451" s="565">
        <f>IFERROR(IF(Z448="",0,Z448),"0")+IFERROR(IF(Z449="",0,Z449),"0")+IFERROR(IF(Z450="",0,Z450),"0")</f>
        <v>0.1196</v>
      </c>
      <c r="AA451" s="566"/>
      <c r="AB451" s="566"/>
      <c r="AC451" s="566"/>
    </row>
    <row r="452" spans="1:68" x14ac:dyDescent="0.2">
      <c r="A452" s="580"/>
      <c r="B452" s="580"/>
      <c r="C452" s="580"/>
      <c r="D452" s="580"/>
      <c r="E452" s="580"/>
      <c r="F452" s="580"/>
      <c r="G452" s="580"/>
      <c r="H452" s="580"/>
      <c r="I452" s="580"/>
      <c r="J452" s="580"/>
      <c r="K452" s="580"/>
      <c r="L452" s="580"/>
      <c r="M452" s="580"/>
      <c r="N452" s="580"/>
      <c r="O452" s="582"/>
      <c r="P452" s="571" t="s">
        <v>71</v>
      </c>
      <c r="Q452" s="572"/>
      <c r="R452" s="572"/>
      <c r="S452" s="572"/>
      <c r="T452" s="572"/>
      <c r="U452" s="572"/>
      <c r="V452" s="573"/>
      <c r="W452" s="37" t="s">
        <v>69</v>
      </c>
      <c r="X452" s="565">
        <f>IFERROR(SUM(X448:X450),"0")</f>
        <v>50</v>
      </c>
      <c r="Y452" s="565">
        <f>IFERROR(SUM(Y448:Y450),"0")</f>
        <v>52.800000000000004</v>
      </c>
      <c r="Z452" s="37"/>
      <c r="AA452" s="566"/>
      <c r="AB452" s="566"/>
      <c r="AC452" s="566"/>
    </row>
    <row r="453" spans="1:68" ht="14.25" customHeight="1" x14ac:dyDescent="0.25">
      <c r="A453" s="579" t="s">
        <v>63</v>
      </c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0"/>
      <c r="P453" s="580"/>
      <c r="Q453" s="580"/>
      <c r="R453" s="580"/>
      <c r="S453" s="580"/>
      <c r="T453" s="580"/>
      <c r="U453" s="580"/>
      <c r="V453" s="580"/>
      <c r="W453" s="580"/>
      <c r="X453" s="580"/>
      <c r="Y453" s="580"/>
      <c r="Z453" s="580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69">
        <v>4680115883116</v>
      </c>
      <c r="E454" s="570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8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86"/>
      <c r="R454" s="586"/>
      <c r="S454" s="586"/>
      <c r="T454" s="587"/>
      <c r="U454" s="34"/>
      <c r="V454" s="34"/>
      <c r="W454" s="35" t="s">
        <v>69</v>
      </c>
      <c r="X454" s="563">
        <v>36</v>
      </c>
      <c r="Y454" s="564">
        <f t="shared" ref="Y454:Y460" si="69">IFERROR(IF(X454="",0,CEILING((X454/$H454),1)*$H454),"")</f>
        <v>36.96</v>
      </c>
      <c r="Z454" s="36">
        <f>IFERROR(IF(Y454=0,"",ROUNDUP(Y454/H454,0)*0.01196),"")</f>
        <v>8.3720000000000003E-2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38.454545454545453</v>
      </c>
      <c r="BN454" s="64">
        <f t="shared" ref="BN454:BN460" si="71">IFERROR(Y454*I454/H454,"0")</f>
        <v>39.479999999999997</v>
      </c>
      <c r="BO454" s="64">
        <f t="shared" ref="BO454:BO460" si="72">IFERROR(1/J454*(X454/H454),"0")</f>
        <v>6.555944055944056E-2</v>
      </c>
      <c r="BP454" s="64">
        <f t="shared" ref="BP454:BP460" si="73">IFERROR(1/J454*(Y454/H454),"0")</f>
        <v>6.7307692307692318E-2</v>
      </c>
    </row>
    <row r="455" spans="1:68" ht="27" customHeight="1" x14ac:dyDescent="0.25">
      <c r="A455" s="54" t="s">
        <v>700</v>
      </c>
      <c r="B455" s="54" t="s">
        <v>701</v>
      </c>
      <c r="C455" s="31">
        <v>4301031350</v>
      </c>
      <c r="D455" s="569">
        <v>4680115883093</v>
      </c>
      <c r="E455" s="570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86"/>
      <c r="R455" s="586"/>
      <c r="S455" s="586"/>
      <c r="T455" s="587"/>
      <c r="U455" s="34"/>
      <c r="V455" s="34"/>
      <c r="W455" s="35" t="s">
        <v>69</v>
      </c>
      <c r="X455" s="563">
        <v>22</v>
      </c>
      <c r="Y455" s="564">
        <f t="shared" si="69"/>
        <v>26.400000000000002</v>
      </c>
      <c r="Z455" s="36">
        <f>IFERROR(IF(Y455=0,"",ROUNDUP(Y455/H455,0)*0.01196),"")</f>
        <v>5.9799999999999999E-2</v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23.5</v>
      </c>
      <c r="BN455" s="64">
        <f t="shared" si="71"/>
        <v>28.200000000000003</v>
      </c>
      <c r="BO455" s="64">
        <f t="shared" si="72"/>
        <v>4.0064102564102561E-2</v>
      </c>
      <c r="BP455" s="64">
        <f t="shared" si="73"/>
        <v>4.807692307692308E-2</v>
      </c>
    </row>
    <row r="456" spans="1:68" ht="27" customHeight="1" x14ac:dyDescent="0.25">
      <c r="A456" s="54" t="s">
        <v>703</v>
      </c>
      <c r="B456" s="54" t="s">
        <v>704</v>
      </c>
      <c r="C456" s="31">
        <v>4301031353</v>
      </c>
      <c r="D456" s="569">
        <v>4680115883109</v>
      </c>
      <c r="E456" s="570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79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86"/>
      <c r="R456" s="586"/>
      <c r="S456" s="586"/>
      <c r="T456" s="587"/>
      <c r="U456" s="34"/>
      <c r="V456" s="34"/>
      <c r="W456" s="35" t="s">
        <v>69</v>
      </c>
      <c r="X456" s="563">
        <v>0</v>
      </c>
      <c r="Y456" s="564">
        <f t="shared" si="69"/>
        <v>0</v>
      </c>
      <c r="Z456" s="36" t="str">
        <f>IFERROR(IF(Y456=0,"",ROUNDUP(Y456/H456,0)*0.01196),"")</f>
        <v/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ht="27" customHeight="1" x14ac:dyDescent="0.25">
      <c r="A457" s="54" t="s">
        <v>706</v>
      </c>
      <c r="B457" s="54" t="s">
        <v>707</v>
      </c>
      <c r="C457" s="31">
        <v>4301031351</v>
      </c>
      <c r="D457" s="569">
        <v>4680115882072</v>
      </c>
      <c r="E457" s="570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87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86"/>
      <c r="R457" s="586"/>
      <c r="S457" s="586"/>
      <c r="T457" s="587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706</v>
      </c>
      <c r="B458" s="54" t="s">
        <v>708</v>
      </c>
      <c r="C458" s="31">
        <v>4301031419</v>
      </c>
      <c r="D458" s="569">
        <v>4680115882072</v>
      </c>
      <c r="E458" s="570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84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86"/>
      <c r="R458" s="586"/>
      <c r="S458" s="586"/>
      <c r="T458" s="587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709</v>
      </c>
      <c r="B459" s="54" t="s">
        <v>710</v>
      </c>
      <c r="C459" s="31">
        <v>4301031418</v>
      </c>
      <c r="D459" s="569">
        <v>4680115882102</v>
      </c>
      <c r="E459" s="570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86"/>
      <c r="R459" s="586"/>
      <c r="S459" s="586"/>
      <c r="T459" s="587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711</v>
      </c>
      <c r="B460" s="54" t="s">
        <v>712</v>
      </c>
      <c r="C460" s="31">
        <v>4301031417</v>
      </c>
      <c r="D460" s="569">
        <v>4680115882096</v>
      </c>
      <c r="E460" s="570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69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86"/>
      <c r="R460" s="586"/>
      <c r="S460" s="586"/>
      <c r="T460" s="587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1"/>
      <c r="B461" s="580"/>
      <c r="C461" s="580"/>
      <c r="D461" s="580"/>
      <c r="E461" s="580"/>
      <c r="F461" s="580"/>
      <c r="G461" s="580"/>
      <c r="H461" s="580"/>
      <c r="I461" s="580"/>
      <c r="J461" s="580"/>
      <c r="K461" s="580"/>
      <c r="L461" s="580"/>
      <c r="M461" s="580"/>
      <c r="N461" s="580"/>
      <c r="O461" s="582"/>
      <c r="P461" s="571" t="s">
        <v>71</v>
      </c>
      <c r="Q461" s="572"/>
      <c r="R461" s="572"/>
      <c r="S461" s="572"/>
      <c r="T461" s="572"/>
      <c r="U461" s="572"/>
      <c r="V461" s="573"/>
      <c r="W461" s="37" t="s">
        <v>72</v>
      </c>
      <c r="X461" s="565">
        <f>IFERROR(X454/H454,"0")+IFERROR(X455/H455,"0")+IFERROR(X456/H456,"0")+IFERROR(X457/H457,"0")+IFERROR(X458/H458,"0")+IFERROR(X459/H459,"0")+IFERROR(X460/H460,"0")</f>
        <v>10.984848484848484</v>
      </c>
      <c r="Y461" s="565">
        <f>IFERROR(Y454/H454,"0")+IFERROR(Y455/H455,"0")+IFERROR(Y456/H456,"0")+IFERROR(Y457/H457,"0")+IFERROR(Y458/H458,"0")+IFERROR(Y459/H459,"0")+IFERROR(Y460/H460,"0")</f>
        <v>12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0.14352000000000001</v>
      </c>
      <c r="AA461" s="566"/>
      <c r="AB461" s="566"/>
      <c r="AC461" s="566"/>
    </row>
    <row r="462" spans="1:68" x14ac:dyDescent="0.2">
      <c r="A462" s="580"/>
      <c r="B462" s="580"/>
      <c r="C462" s="580"/>
      <c r="D462" s="580"/>
      <c r="E462" s="580"/>
      <c r="F462" s="580"/>
      <c r="G462" s="580"/>
      <c r="H462" s="580"/>
      <c r="I462" s="580"/>
      <c r="J462" s="580"/>
      <c r="K462" s="580"/>
      <c r="L462" s="580"/>
      <c r="M462" s="580"/>
      <c r="N462" s="580"/>
      <c r="O462" s="582"/>
      <c r="P462" s="571" t="s">
        <v>71</v>
      </c>
      <c r="Q462" s="572"/>
      <c r="R462" s="572"/>
      <c r="S462" s="572"/>
      <c r="T462" s="572"/>
      <c r="U462" s="572"/>
      <c r="V462" s="573"/>
      <c r="W462" s="37" t="s">
        <v>69</v>
      </c>
      <c r="X462" s="565">
        <f>IFERROR(SUM(X454:X460),"0")</f>
        <v>58</v>
      </c>
      <c r="Y462" s="565">
        <f>IFERROR(SUM(Y454:Y460),"0")</f>
        <v>63.36</v>
      </c>
      <c r="Z462" s="37"/>
      <c r="AA462" s="566"/>
      <c r="AB462" s="566"/>
      <c r="AC462" s="566"/>
    </row>
    <row r="463" spans="1:68" ht="14.25" customHeight="1" x14ac:dyDescent="0.25">
      <c r="A463" s="579" t="s">
        <v>73</v>
      </c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0"/>
      <c r="P463" s="580"/>
      <c r="Q463" s="580"/>
      <c r="R463" s="580"/>
      <c r="S463" s="580"/>
      <c r="T463" s="580"/>
      <c r="U463" s="580"/>
      <c r="V463" s="580"/>
      <c r="W463" s="580"/>
      <c r="X463" s="580"/>
      <c r="Y463" s="580"/>
      <c r="Z463" s="580"/>
      <c r="AA463" s="559"/>
      <c r="AB463" s="559"/>
      <c r="AC463" s="559"/>
    </row>
    <row r="464" spans="1:68" ht="16.5" customHeight="1" x14ac:dyDescent="0.25">
      <c r="A464" s="54" t="s">
        <v>713</v>
      </c>
      <c r="B464" s="54" t="s">
        <v>714</v>
      </c>
      <c r="C464" s="31">
        <v>4301051232</v>
      </c>
      <c r="D464" s="569">
        <v>4607091383409</v>
      </c>
      <c r="E464" s="570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8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86"/>
      <c r="R464" s="586"/>
      <c r="S464" s="586"/>
      <c r="T464" s="587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716</v>
      </c>
      <c r="B465" s="54" t="s">
        <v>717</v>
      </c>
      <c r="C465" s="31">
        <v>4301051233</v>
      </c>
      <c r="D465" s="569">
        <v>4607091383416</v>
      </c>
      <c r="E465" s="570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86"/>
      <c r="R465" s="586"/>
      <c r="S465" s="586"/>
      <c r="T465" s="587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719</v>
      </c>
      <c r="B466" s="54" t="s">
        <v>720</v>
      </c>
      <c r="C466" s="31">
        <v>4301051064</v>
      </c>
      <c r="D466" s="569">
        <v>4680115883536</v>
      </c>
      <c r="E466" s="570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8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86"/>
      <c r="R466" s="586"/>
      <c r="S466" s="586"/>
      <c r="T466" s="587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1"/>
      <c r="B467" s="580"/>
      <c r="C467" s="580"/>
      <c r="D467" s="580"/>
      <c r="E467" s="580"/>
      <c r="F467" s="580"/>
      <c r="G467" s="580"/>
      <c r="H467" s="580"/>
      <c r="I467" s="580"/>
      <c r="J467" s="580"/>
      <c r="K467" s="580"/>
      <c r="L467" s="580"/>
      <c r="M467" s="580"/>
      <c r="N467" s="580"/>
      <c r="O467" s="582"/>
      <c r="P467" s="571" t="s">
        <v>71</v>
      </c>
      <c r="Q467" s="572"/>
      <c r="R467" s="572"/>
      <c r="S467" s="572"/>
      <c r="T467" s="572"/>
      <c r="U467" s="572"/>
      <c r="V467" s="573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80"/>
      <c r="B468" s="580"/>
      <c r="C468" s="580"/>
      <c r="D468" s="580"/>
      <c r="E468" s="580"/>
      <c r="F468" s="580"/>
      <c r="G468" s="580"/>
      <c r="H468" s="580"/>
      <c r="I468" s="580"/>
      <c r="J468" s="580"/>
      <c r="K468" s="580"/>
      <c r="L468" s="580"/>
      <c r="M468" s="580"/>
      <c r="N468" s="580"/>
      <c r="O468" s="582"/>
      <c r="P468" s="571" t="s">
        <v>71</v>
      </c>
      <c r="Q468" s="572"/>
      <c r="R468" s="572"/>
      <c r="S468" s="572"/>
      <c r="T468" s="572"/>
      <c r="U468" s="572"/>
      <c r="V468" s="573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44" t="s">
        <v>722</v>
      </c>
      <c r="B469" s="645"/>
      <c r="C469" s="645"/>
      <c r="D469" s="645"/>
      <c r="E469" s="645"/>
      <c r="F469" s="645"/>
      <c r="G469" s="645"/>
      <c r="H469" s="645"/>
      <c r="I469" s="645"/>
      <c r="J469" s="645"/>
      <c r="K469" s="645"/>
      <c r="L469" s="645"/>
      <c r="M469" s="645"/>
      <c r="N469" s="645"/>
      <c r="O469" s="645"/>
      <c r="P469" s="645"/>
      <c r="Q469" s="645"/>
      <c r="R469" s="645"/>
      <c r="S469" s="645"/>
      <c r="T469" s="645"/>
      <c r="U469" s="645"/>
      <c r="V469" s="645"/>
      <c r="W469" s="645"/>
      <c r="X469" s="645"/>
      <c r="Y469" s="645"/>
      <c r="Z469" s="645"/>
      <c r="AA469" s="48"/>
      <c r="AB469" s="48"/>
      <c r="AC469" s="48"/>
    </row>
    <row r="470" spans="1:68" ht="16.5" customHeight="1" x14ac:dyDescent="0.25">
      <c r="A470" s="583" t="s">
        <v>722</v>
      </c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0"/>
      <c r="P470" s="580"/>
      <c r="Q470" s="580"/>
      <c r="R470" s="580"/>
      <c r="S470" s="580"/>
      <c r="T470" s="580"/>
      <c r="U470" s="580"/>
      <c r="V470" s="580"/>
      <c r="W470" s="580"/>
      <c r="X470" s="580"/>
      <c r="Y470" s="580"/>
      <c r="Z470" s="580"/>
      <c r="AA470" s="558"/>
      <c r="AB470" s="558"/>
      <c r="AC470" s="558"/>
    </row>
    <row r="471" spans="1:68" ht="14.25" customHeight="1" x14ac:dyDescent="0.25">
      <c r="A471" s="579" t="s">
        <v>102</v>
      </c>
      <c r="B471" s="580"/>
      <c r="C471" s="580"/>
      <c r="D471" s="580"/>
      <c r="E471" s="580"/>
      <c r="F471" s="580"/>
      <c r="G471" s="580"/>
      <c r="H471" s="580"/>
      <c r="I471" s="580"/>
      <c r="J471" s="580"/>
      <c r="K471" s="580"/>
      <c r="L471" s="580"/>
      <c r="M471" s="580"/>
      <c r="N471" s="580"/>
      <c r="O471" s="580"/>
      <c r="P471" s="580"/>
      <c r="Q471" s="580"/>
      <c r="R471" s="580"/>
      <c r="S471" s="580"/>
      <c r="T471" s="580"/>
      <c r="U471" s="580"/>
      <c r="V471" s="580"/>
      <c r="W471" s="580"/>
      <c r="X471" s="580"/>
      <c r="Y471" s="580"/>
      <c r="Z471" s="580"/>
      <c r="AA471" s="559"/>
      <c r="AB471" s="559"/>
      <c r="AC471" s="559"/>
    </row>
    <row r="472" spans="1:68" ht="27" customHeight="1" x14ac:dyDescent="0.25">
      <c r="A472" s="54" t="s">
        <v>723</v>
      </c>
      <c r="B472" s="54" t="s">
        <v>724</v>
      </c>
      <c r="C472" s="31">
        <v>4301011763</v>
      </c>
      <c r="D472" s="569">
        <v>4640242181011</v>
      </c>
      <c r="E472" s="570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693" t="s">
        <v>725</v>
      </c>
      <c r="Q472" s="586"/>
      <c r="R472" s="586"/>
      <c r="S472" s="586"/>
      <c r="T472" s="587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727</v>
      </c>
      <c r="B473" s="54" t="s">
        <v>728</v>
      </c>
      <c r="C473" s="31">
        <v>4301011585</v>
      </c>
      <c r="D473" s="569">
        <v>4640242180441</v>
      </c>
      <c r="E473" s="570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835" t="s">
        <v>729</v>
      </c>
      <c r="Q473" s="586"/>
      <c r="R473" s="586"/>
      <c r="S473" s="586"/>
      <c r="T473" s="587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4301011584</v>
      </c>
      <c r="D474" s="569">
        <v>4640242180564</v>
      </c>
      <c r="E474" s="570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816" t="s">
        <v>733</v>
      </c>
      <c r="Q474" s="586"/>
      <c r="R474" s="586"/>
      <c r="S474" s="586"/>
      <c r="T474" s="587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4301011764</v>
      </c>
      <c r="D475" s="569">
        <v>4640242181189</v>
      </c>
      <c r="E475" s="570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704" t="s">
        <v>737</v>
      </c>
      <c r="Q475" s="586"/>
      <c r="R475" s="586"/>
      <c r="S475" s="586"/>
      <c r="T475" s="587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1"/>
      <c r="B476" s="580"/>
      <c r="C476" s="580"/>
      <c r="D476" s="580"/>
      <c r="E476" s="580"/>
      <c r="F476" s="580"/>
      <c r="G476" s="580"/>
      <c r="H476" s="580"/>
      <c r="I476" s="580"/>
      <c r="J476" s="580"/>
      <c r="K476" s="580"/>
      <c r="L476" s="580"/>
      <c r="M476" s="580"/>
      <c r="N476" s="580"/>
      <c r="O476" s="582"/>
      <c r="P476" s="571" t="s">
        <v>71</v>
      </c>
      <c r="Q476" s="572"/>
      <c r="R476" s="572"/>
      <c r="S476" s="572"/>
      <c r="T476" s="572"/>
      <c r="U476" s="572"/>
      <c r="V476" s="573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80"/>
      <c r="B477" s="580"/>
      <c r="C477" s="580"/>
      <c r="D477" s="580"/>
      <c r="E477" s="580"/>
      <c r="F477" s="580"/>
      <c r="G477" s="580"/>
      <c r="H477" s="580"/>
      <c r="I477" s="580"/>
      <c r="J477" s="580"/>
      <c r="K477" s="580"/>
      <c r="L477" s="580"/>
      <c r="M477" s="580"/>
      <c r="N477" s="580"/>
      <c r="O477" s="582"/>
      <c r="P477" s="571" t="s">
        <v>71</v>
      </c>
      <c r="Q477" s="572"/>
      <c r="R477" s="572"/>
      <c r="S477" s="572"/>
      <c r="T477" s="572"/>
      <c r="U477" s="572"/>
      <c r="V477" s="573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9" t="s">
        <v>134</v>
      </c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0"/>
      <c r="P478" s="580"/>
      <c r="Q478" s="580"/>
      <c r="R478" s="580"/>
      <c r="S478" s="580"/>
      <c r="T478" s="580"/>
      <c r="U478" s="580"/>
      <c r="V478" s="580"/>
      <c r="W478" s="580"/>
      <c r="X478" s="580"/>
      <c r="Y478" s="580"/>
      <c r="Z478" s="580"/>
      <c r="AA478" s="559"/>
      <c r="AB478" s="559"/>
      <c r="AC478" s="559"/>
    </row>
    <row r="479" spans="1:68" ht="27" customHeight="1" x14ac:dyDescent="0.25">
      <c r="A479" s="54" t="s">
        <v>738</v>
      </c>
      <c r="B479" s="54" t="s">
        <v>739</v>
      </c>
      <c r="C479" s="31">
        <v>4301020269</v>
      </c>
      <c r="D479" s="569">
        <v>4640242180519</v>
      </c>
      <c r="E479" s="570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803" t="s">
        <v>740</v>
      </c>
      <c r="Q479" s="586"/>
      <c r="R479" s="586"/>
      <c r="S479" s="586"/>
      <c r="T479" s="587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742</v>
      </c>
      <c r="C480" s="31">
        <v>4301020400</v>
      </c>
      <c r="D480" s="569">
        <v>4640242180519</v>
      </c>
      <c r="E480" s="570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81" t="s">
        <v>743</v>
      </c>
      <c r="Q480" s="586"/>
      <c r="R480" s="586"/>
      <c r="S480" s="586"/>
      <c r="T480" s="587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4301020260</v>
      </c>
      <c r="D481" s="569">
        <v>4640242180526</v>
      </c>
      <c r="E481" s="570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09" t="s">
        <v>747</v>
      </c>
      <c r="Q481" s="586"/>
      <c r="R481" s="586"/>
      <c r="S481" s="586"/>
      <c r="T481" s="587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748</v>
      </c>
      <c r="B482" s="54" t="s">
        <v>749</v>
      </c>
      <c r="C482" s="31">
        <v>4301020295</v>
      </c>
      <c r="D482" s="569">
        <v>4640242181363</v>
      </c>
      <c r="E482" s="570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832" t="s">
        <v>750</v>
      </c>
      <c r="Q482" s="586"/>
      <c r="R482" s="586"/>
      <c r="S482" s="586"/>
      <c r="T482" s="587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1"/>
      <c r="B483" s="580"/>
      <c r="C483" s="580"/>
      <c r="D483" s="580"/>
      <c r="E483" s="580"/>
      <c r="F483" s="580"/>
      <c r="G483" s="580"/>
      <c r="H483" s="580"/>
      <c r="I483" s="580"/>
      <c r="J483" s="580"/>
      <c r="K483" s="580"/>
      <c r="L483" s="580"/>
      <c r="M483" s="580"/>
      <c r="N483" s="580"/>
      <c r="O483" s="582"/>
      <c r="P483" s="571" t="s">
        <v>71</v>
      </c>
      <c r="Q483" s="572"/>
      <c r="R483" s="572"/>
      <c r="S483" s="572"/>
      <c r="T483" s="572"/>
      <c r="U483" s="572"/>
      <c r="V483" s="573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80"/>
      <c r="B484" s="580"/>
      <c r="C484" s="580"/>
      <c r="D484" s="580"/>
      <c r="E484" s="580"/>
      <c r="F484" s="580"/>
      <c r="G484" s="580"/>
      <c r="H484" s="580"/>
      <c r="I484" s="580"/>
      <c r="J484" s="580"/>
      <c r="K484" s="580"/>
      <c r="L484" s="580"/>
      <c r="M484" s="580"/>
      <c r="N484" s="580"/>
      <c r="O484" s="582"/>
      <c r="P484" s="571" t="s">
        <v>71</v>
      </c>
      <c r="Q484" s="572"/>
      <c r="R484" s="572"/>
      <c r="S484" s="572"/>
      <c r="T484" s="572"/>
      <c r="U484" s="572"/>
      <c r="V484" s="573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9" t="s">
        <v>63</v>
      </c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0"/>
      <c r="P485" s="580"/>
      <c r="Q485" s="580"/>
      <c r="R485" s="580"/>
      <c r="S485" s="580"/>
      <c r="T485" s="580"/>
      <c r="U485" s="580"/>
      <c r="V485" s="580"/>
      <c r="W485" s="580"/>
      <c r="X485" s="580"/>
      <c r="Y485" s="580"/>
      <c r="Z485" s="580"/>
      <c r="AA485" s="559"/>
      <c r="AB485" s="559"/>
      <c r="AC485" s="559"/>
    </row>
    <row r="486" spans="1:68" ht="27" customHeight="1" x14ac:dyDescent="0.25">
      <c r="A486" s="54" t="s">
        <v>752</v>
      </c>
      <c r="B486" s="54" t="s">
        <v>753</v>
      </c>
      <c r="C486" s="31">
        <v>4301031280</v>
      </c>
      <c r="D486" s="569">
        <v>4640242180816</v>
      </c>
      <c r="E486" s="570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649" t="s">
        <v>754</v>
      </c>
      <c r="Q486" s="586"/>
      <c r="R486" s="586"/>
      <c r="S486" s="586"/>
      <c r="T486" s="587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4301031244</v>
      </c>
      <c r="D487" s="569">
        <v>4640242180595</v>
      </c>
      <c r="E487" s="570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03" t="s">
        <v>758</v>
      </c>
      <c r="Q487" s="586"/>
      <c r="R487" s="586"/>
      <c r="S487" s="586"/>
      <c r="T487" s="587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1"/>
      <c r="B488" s="580"/>
      <c r="C488" s="580"/>
      <c r="D488" s="580"/>
      <c r="E488" s="580"/>
      <c r="F488" s="580"/>
      <c r="G488" s="580"/>
      <c r="H488" s="580"/>
      <c r="I488" s="580"/>
      <c r="J488" s="580"/>
      <c r="K488" s="580"/>
      <c r="L488" s="580"/>
      <c r="M488" s="580"/>
      <c r="N488" s="580"/>
      <c r="O488" s="582"/>
      <c r="P488" s="571" t="s">
        <v>71</v>
      </c>
      <c r="Q488" s="572"/>
      <c r="R488" s="572"/>
      <c r="S488" s="572"/>
      <c r="T488" s="572"/>
      <c r="U488" s="572"/>
      <c r="V488" s="573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80"/>
      <c r="B489" s="580"/>
      <c r="C489" s="580"/>
      <c r="D489" s="580"/>
      <c r="E489" s="580"/>
      <c r="F489" s="580"/>
      <c r="G489" s="580"/>
      <c r="H489" s="580"/>
      <c r="I489" s="580"/>
      <c r="J489" s="580"/>
      <c r="K489" s="580"/>
      <c r="L489" s="580"/>
      <c r="M489" s="580"/>
      <c r="N489" s="580"/>
      <c r="O489" s="582"/>
      <c r="P489" s="571" t="s">
        <v>71</v>
      </c>
      <c r="Q489" s="572"/>
      <c r="R489" s="572"/>
      <c r="S489" s="572"/>
      <c r="T489" s="572"/>
      <c r="U489" s="572"/>
      <c r="V489" s="573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9" t="s">
        <v>73</v>
      </c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0"/>
      <c r="P490" s="580"/>
      <c r="Q490" s="580"/>
      <c r="R490" s="580"/>
      <c r="S490" s="580"/>
      <c r="T490" s="580"/>
      <c r="U490" s="580"/>
      <c r="V490" s="580"/>
      <c r="W490" s="580"/>
      <c r="X490" s="580"/>
      <c r="Y490" s="580"/>
      <c r="Z490" s="580"/>
      <c r="AA490" s="559"/>
      <c r="AB490" s="559"/>
      <c r="AC490" s="559"/>
    </row>
    <row r="491" spans="1:68" ht="27" customHeight="1" x14ac:dyDescent="0.25">
      <c r="A491" s="54" t="s">
        <v>760</v>
      </c>
      <c r="B491" s="54" t="s">
        <v>761</v>
      </c>
      <c r="C491" s="31">
        <v>4301052046</v>
      </c>
      <c r="D491" s="569">
        <v>4640242180533</v>
      </c>
      <c r="E491" s="570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3" t="s">
        <v>762</v>
      </c>
      <c r="Q491" s="586"/>
      <c r="R491" s="586"/>
      <c r="S491" s="586"/>
      <c r="T491" s="587"/>
      <c r="U491" s="34"/>
      <c r="V491" s="34"/>
      <c r="W491" s="35" t="s">
        <v>69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764</v>
      </c>
      <c r="B492" s="54" t="s">
        <v>765</v>
      </c>
      <c r="C492" s="31">
        <v>4301051920</v>
      </c>
      <c r="D492" s="569">
        <v>4640242181233</v>
      </c>
      <c r="E492" s="570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801" t="s">
        <v>766</v>
      </c>
      <c r="Q492" s="586"/>
      <c r="R492" s="586"/>
      <c r="S492" s="586"/>
      <c r="T492" s="587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1"/>
      <c r="B493" s="580"/>
      <c r="C493" s="580"/>
      <c r="D493" s="580"/>
      <c r="E493" s="580"/>
      <c r="F493" s="580"/>
      <c r="G493" s="580"/>
      <c r="H493" s="580"/>
      <c r="I493" s="580"/>
      <c r="J493" s="580"/>
      <c r="K493" s="580"/>
      <c r="L493" s="580"/>
      <c r="M493" s="580"/>
      <c r="N493" s="580"/>
      <c r="O493" s="582"/>
      <c r="P493" s="571" t="s">
        <v>71</v>
      </c>
      <c r="Q493" s="572"/>
      <c r="R493" s="572"/>
      <c r="S493" s="572"/>
      <c r="T493" s="572"/>
      <c r="U493" s="572"/>
      <c r="V493" s="573"/>
      <c r="W493" s="37" t="s">
        <v>72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80"/>
      <c r="B494" s="580"/>
      <c r="C494" s="580"/>
      <c r="D494" s="580"/>
      <c r="E494" s="580"/>
      <c r="F494" s="580"/>
      <c r="G494" s="580"/>
      <c r="H494" s="580"/>
      <c r="I494" s="580"/>
      <c r="J494" s="580"/>
      <c r="K494" s="580"/>
      <c r="L494" s="580"/>
      <c r="M494" s="580"/>
      <c r="N494" s="580"/>
      <c r="O494" s="582"/>
      <c r="P494" s="571" t="s">
        <v>71</v>
      </c>
      <c r="Q494" s="572"/>
      <c r="R494" s="572"/>
      <c r="S494" s="572"/>
      <c r="T494" s="572"/>
      <c r="U494" s="572"/>
      <c r="V494" s="573"/>
      <c r="W494" s="37" t="s">
        <v>69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9" t="s">
        <v>169</v>
      </c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0"/>
      <c r="P495" s="580"/>
      <c r="Q495" s="580"/>
      <c r="R495" s="580"/>
      <c r="S495" s="580"/>
      <c r="T495" s="580"/>
      <c r="U495" s="580"/>
      <c r="V495" s="580"/>
      <c r="W495" s="580"/>
      <c r="X495" s="580"/>
      <c r="Y495" s="580"/>
      <c r="Z495" s="580"/>
      <c r="AA495" s="559"/>
      <c r="AB495" s="559"/>
      <c r="AC495" s="559"/>
    </row>
    <row r="496" spans="1:68" ht="27" customHeight="1" x14ac:dyDescent="0.25">
      <c r="A496" s="54" t="s">
        <v>767</v>
      </c>
      <c r="B496" s="54" t="s">
        <v>768</v>
      </c>
      <c r="C496" s="31">
        <v>4301060491</v>
      </c>
      <c r="D496" s="569">
        <v>4640242180120</v>
      </c>
      <c r="E496" s="570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35" t="s">
        <v>769</v>
      </c>
      <c r="Q496" s="586"/>
      <c r="R496" s="586"/>
      <c r="S496" s="586"/>
      <c r="T496" s="587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771</v>
      </c>
      <c r="B497" s="54" t="s">
        <v>772</v>
      </c>
      <c r="C497" s="31">
        <v>4301060498</v>
      </c>
      <c r="D497" s="569">
        <v>4640242180137</v>
      </c>
      <c r="E497" s="570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603" t="s">
        <v>773</v>
      </c>
      <c r="Q497" s="586"/>
      <c r="R497" s="586"/>
      <c r="S497" s="586"/>
      <c r="T497" s="587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1"/>
      <c r="B498" s="580"/>
      <c r="C498" s="580"/>
      <c r="D498" s="580"/>
      <c r="E498" s="580"/>
      <c r="F498" s="580"/>
      <c r="G498" s="580"/>
      <c r="H498" s="580"/>
      <c r="I498" s="580"/>
      <c r="J498" s="580"/>
      <c r="K498" s="580"/>
      <c r="L498" s="580"/>
      <c r="M498" s="580"/>
      <c r="N498" s="580"/>
      <c r="O498" s="582"/>
      <c r="P498" s="571" t="s">
        <v>71</v>
      </c>
      <c r="Q498" s="572"/>
      <c r="R498" s="572"/>
      <c r="S498" s="572"/>
      <c r="T498" s="572"/>
      <c r="U498" s="572"/>
      <c r="V498" s="573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80"/>
      <c r="B499" s="580"/>
      <c r="C499" s="580"/>
      <c r="D499" s="580"/>
      <c r="E499" s="580"/>
      <c r="F499" s="580"/>
      <c r="G499" s="580"/>
      <c r="H499" s="580"/>
      <c r="I499" s="580"/>
      <c r="J499" s="580"/>
      <c r="K499" s="580"/>
      <c r="L499" s="580"/>
      <c r="M499" s="580"/>
      <c r="N499" s="580"/>
      <c r="O499" s="582"/>
      <c r="P499" s="571" t="s">
        <v>71</v>
      </c>
      <c r="Q499" s="572"/>
      <c r="R499" s="572"/>
      <c r="S499" s="572"/>
      <c r="T499" s="572"/>
      <c r="U499" s="572"/>
      <c r="V499" s="573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3" t="s">
        <v>775</v>
      </c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0"/>
      <c r="P500" s="580"/>
      <c r="Q500" s="580"/>
      <c r="R500" s="580"/>
      <c r="S500" s="580"/>
      <c r="T500" s="580"/>
      <c r="U500" s="580"/>
      <c r="V500" s="580"/>
      <c r="W500" s="580"/>
      <c r="X500" s="580"/>
      <c r="Y500" s="580"/>
      <c r="Z500" s="580"/>
      <c r="AA500" s="558"/>
      <c r="AB500" s="558"/>
      <c r="AC500" s="558"/>
    </row>
    <row r="501" spans="1:68" ht="14.25" customHeight="1" x14ac:dyDescent="0.25">
      <c r="A501" s="579" t="s">
        <v>134</v>
      </c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0"/>
      <c r="P501" s="580"/>
      <c r="Q501" s="580"/>
      <c r="R501" s="580"/>
      <c r="S501" s="580"/>
      <c r="T501" s="580"/>
      <c r="U501" s="580"/>
      <c r="V501" s="580"/>
      <c r="W501" s="580"/>
      <c r="X501" s="580"/>
      <c r="Y501" s="580"/>
      <c r="Z501" s="580"/>
      <c r="AA501" s="559"/>
      <c r="AB501" s="559"/>
      <c r="AC501" s="559"/>
    </row>
    <row r="502" spans="1:68" ht="27" customHeight="1" x14ac:dyDescent="0.25">
      <c r="A502" s="54" t="s">
        <v>776</v>
      </c>
      <c r="B502" s="54" t="s">
        <v>777</v>
      </c>
      <c r="C502" s="31">
        <v>4301020314</v>
      </c>
      <c r="D502" s="569">
        <v>4640242180090</v>
      </c>
      <c r="E502" s="570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839" t="s">
        <v>778</v>
      </c>
      <c r="Q502" s="586"/>
      <c r="R502" s="586"/>
      <c r="S502" s="586"/>
      <c r="T502" s="587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1"/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2"/>
      <c r="P503" s="571" t="s">
        <v>71</v>
      </c>
      <c r="Q503" s="572"/>
      <c r="R503" s="572"/>
      <c r="S503" s="572"/>
      <c r="T503" s="572"/>
      <c r="U503" s="572"/>
      <c r="V503" s="573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80"/>
      <c r="B504" s="580"/>
      <c r="C504" s="580"/>
      <c r="D504" s="580"/>
      <c r="E504" s="580"/>
      <c r="F504" s="580"/>
      <c r="G504" s="580"/>
      <c r="H504" s="580"/>
      <c r="I504" s="580"/>
      <c r="J504" s="580"/>
      <c r="K504" s="580"/>
      <c r="L504" s="580"/>
      <c r="M504" s="580"/>
      <c r="N504" s="580"/>
      <c r="O504" s="582"/>
      <c r="P504" s="571" t="s">
        <v>71</v>
      </c>
      <c r="Q504" s="572"/>
      <c r="R504" s="572"/>
      <c r="S504" s="572"/>
      <c r="T504" s="572"/>
      <c r="U504" s="572"/>
      <c r="V504" s="573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888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727"/>
      <c r="P505" s="654" t="s">
        <v>780</v>
      </c>
      <c r="Q505" s="655"/>
      <c r="R505" s="655"/>
      <c r="S505" s="655"/>
      <c r="T505" s="655"/>
      <c r="U505" s="655"/>
      <c r="V505" s="575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1562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1631.0399999999997</v>
      </c>
      <c r="Z505" s="37"/>
      <c r="AA505" s="566"/>
      <c r="AB505" s="566"/>
      <c r="AC505" s="566"/>
    </row>
    <row r="506" spans="1:68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727"/>
      <c r="P506" s="654" t="s">
        <v>781</v>
      </c>
      <c r="Q506" s="655"/>
      <c r="R506" s="655"/>
      <c r="S506" s="655"/>
      <c r="T506" s="655"/>
      <c r="U506" s="655"/>
      <c r="V506" s="575"/>
      <c r="W506" s="37" t="s">
        <v>69</v>
      </c>
      <c r="X506" s="565">
        <f>IFERROR(SUM(BM22:BM502),"0")</f>
        <v>1638.3630389610391</v>
      </c>
      <c r="Y506" s="565">
        <f>IFERROR(SUM(BN22:BN502),"0")</f>
        <v>1711.2650000000006</v>
      </c>
      <c r="Z506" s="37"/>
      <c r="AA506" s="566"/>
      <c r="AB506" s="566"/>
      <c r="AC506" s="566"/>
    </row>
    <row r="507" spans="1:68" x14ac:dyDescent="0.2">
      <c r="A507" s="580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727"/>
      <c r="P507" s="654" t="s">
        <v>782</v>
      </c>
      <c r="Q507" s="655"/>
      <c r="R507" s="655"/>
      <c r="S507" s="655"/>
      <c r="T507" s="655"/>
      <c r="U507" s="655"/>
      <c r="V507" s="575"/>
      <c r="W507" s="37" t="s">
        <v>783</v>
      </c>
      <c r="X507" s="38">
        <f>ROUNDUP(SUM(BO22:BO502),0)</f>
        <v>3</v>
      </c>
      <c r="Y507" s="38">
        <f>ROUNDUP(SUM(BP22:BP502),0)</f>
        <v>3</v>
      </c>
      <c r="Z507" s="37"/>
      <c r="AA507" s="566"/>
      <c r="AB507" s="566"/>
      <c r="AC507" s="566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727"/>
      <c r="P508" s="654" t="s">
        <v>784</v>
      </c>
      <c r="Q508" s="655"/>
      <c r="R508" s="655"/>
      <c r="S508" s="655"/>
      <c r="T508" s="655"/>
      <c r="U508" s="655"/>
      <c r="V508" s="575"/>
      <c r="W508" s="37" t="s">
        <v>69</v>
      </c>
      <c r="X508" s="565">
        <f>GrossWeightTotal+PalletQtyTotal*25</f>
        <v>1713.3630389610391</v>
      </c>
      <c r="Y508" s="565">
        <f>GrossWeightTotalR+PalletQtyTotalR*25</f>
        <v>1786.2650000000006</v>
      </c>
      <c r="Z508" s="37"/>
      <c r="AA508" s="566"/>
      <c r="AB508" s="566"/>
      <c r="AC508" s="566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727"/>
      <c r="P509" s="654" t="s">
        <v>785</v>
      </c>
      <c r="Q509" s="655"/>
      <c r="R509" s="655"/>
      <c r="S509" s="655"/>
      <c r="T509" s="655"/>
      <c r="U509" s="655"/>
      <c r="V509" s="575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244.97510822510816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258</v>
      </c>
      <c r="Z509" s="37"/>
      <c r="AA509" s="566"/>
      <c r="AB509" s="566"/>
      <c r="AC509" s="566"/>
    </row>
    <row r="510" spans="1:68" ht="14.25" customHeight="1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727"/>
      <c r="P510" s="654" t="s">
        <v>786</v>
      </c>
      <c r="Q510" s="655"/>
      <c r="R510" s="655"/>
      <c r="S510" s="655"/>
      <c r="T510" s="655"/>
      <c r="U510" s="655"/>
      <c r="V510" s="575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2.9886000000000004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95" t="s">
        <v>100</v>
      </c>
      <c r="D512" s="619"/>
      <c r="E512" s="619"/>
      <c r="F512" s="619"/>
      <c r="G512" s="619"/>
      <c r="H512" s="620"/>
      <c r="I512" s="595" t="s">
        <v>253</v>
      </c>
      <c r="J512" s="619"/>
      <c r="K512" s="619"/>
      <c r="L512" s="619"/>
      <c r="M512" s="619"/>
      <c r="N512" s="619"/>
      <c r="O512" s="619"/>
      <c r="P512" s="619"/>
      <c r="Q512" s="619"/>
      <c r="R512" s="619"/>
      <c r="S512" s="620"/>
      <c r="T512" s="595" t="s">
        <v>539</v>
      </c>
      <c r="U512" s="620"/>
      <c r="V512" s="595" t="s">
        <v>596</v>
      </c>
      <c r="W512" s="619"/>
      <c r="X512" s="619"/>
      <c r="Y512" s="620"/>
      <c r="Z512" s="560" t="s">
        <v>652</v>
      </c>
      <c r="AA512" s="595" t="s">
        <v>722</v>
      </c>
      <c r="AB512" s="620"/>
      <c r="AC512" s="52"/>
      <c r="AF512" s="561"/>
    </row>
    <row r="513" spans="1:32" ht="14.25" customHeight="1" thickTop="1" x14ac:dyDescent="0.2">
      <c r="A513" s="889" t="s">
        <v>789</v>
      </c>
      <c r="B513" s="595" t="s">
        <v>62</v>
      </c>
      <c r="C513" s="595" t="s">
        <v>101</v>
      </c>
      <c r="D513" s="595" t="s">
        <v>116</v>
      </c>
      <c r="E513" s="595" t="s">
        <v>176</v>
      </c>
      <c r="F513" s="595" t="s">
        <v>199</v>
      </c>
      <c r="G513" s="595" t="s">
        <v>232</v>
      </c>
      <c r="H513" s="595" t="s">
        <v>100</v>
      </c>
      <c r="I513" s="595" t="s">
        <v>254</v>
      </c>
      <c r="J513" s="595" t="s">
        <v>294</v>
      </c>
      <c r="K513" s="595" t="s">
        <v>355</v>
      </c>
      <c r="L513" s="595" t="s">
        <v>396</v>
      </c>
      <c r="M513" s="595" t="s">
        <v>412</v>
      </c>
      <c r="N513" s="561"/>
      <c r="O513" s="595" t="s">
        <v>425</v>
      </c>
      <c r="P513" s="595" t="s">
        <v>435</v>
      </c>
      <c r="Q513" s="595" t="s">
        <v>442</v>
      </c>
      <c r="R513" s="595" t="s">
        <v>447</v>
      </c>
      <c r="S513" s="595" t="s">
        <v>529</v>
      </c>
      <c r="T513" s="595" t="s">
        <v>540</v>
      </c>
      <c r="U513" s="595" t="s">
        <v>574</v>
      </c>
      <c r="V513" s="595" t="s">
        <v>597</v>
      </c>
      <c r="W513" s="595" t="s">
        <v>629</v>
      </c>
      <c r="X513" s="595" t="s">
        <v>644</v>
      </c>
      <c r="Y513" s="595" t="s">
        <v>648</v>
      </c>
      <c r="Z513" s="595" t="s">
        <v>652</v>
      </c>
      <c r="AA513" s="595" t="s">
        <v>722</v>
      </c>
      <c r="AB513" s="595" t="s">
        <v>775</v>
      </c>
      <c r="AC513" s="52"/>
      <c r="AF513" s="561"/>
    </row>
    <row r="514" spans="1:32" ht="13.5" customHeight="1" thickBot="1" x14ac:dyDescent="0.25">
      <c r="A514" s="890"/>
      <c r="B514" s="596"/>
      <c r="C514" s="596"/>
      <c r="D514" s="596"/>
      <c r="E514" s="596"/>
      <c r="F514" s="596"/>
      <c r="G514" s="596"/>
      <c r="H514" s="596"/>
      <c r="I514" s="596"/>
      <c r="J514" s="596"/>
      <c r="K514" s="596"/>
      <c r="L514" s="596"/>
      <c r="M514" s="596"/>
      <c r="N514" s="561"/>
      <c r="O514" s="596"/>
      <c r="P514" s="596"/>
      <c r="Q514" s="596"/>
      <c r="R514" s="596"/>
      <c r="S514" s="596"/>
      <c r="T514" s="596"/>
      <c r="U514" s="596"/>
      <c r="V514" s="596"/>
      <c r="W514" s="596"/>
      <c r="X514" s="596"/>
      <c r="Y514" s="596"/>
      <c r="Z514" s="596"/>
      <c r="AA514" s="596"/>
      <c r="AB514" s="596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21.6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IFERROR(Y89*1,"0")+IFERROR(Y90*1,"0")+IFERROR(Y91*1,"0")+IFERROR(Y95*1,"0")+IFERROR(Y96*1,"0")+IFERROR(Y97*1,"0")+IFERROR(Y98*1,"0")+IFERROR(Y99*1,"0")+IFERROR(Y100*1,"0")</f>
        <v>70.2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10.500000000000002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67.2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302.40000000000003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7.1999999999999993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0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819</v>
      </c>
      <c r="U515" s="46">
        <f>IFERROR(Y366*1,"0")+IFERROR(Y367*1,"0")+IFERROR(Y368*1,"0")+IFERROR(Y369*1,"0")+IFERROR(Y373*1,"0")+IFERROR(Y377*1,"0")+IFERROR(Y378*1,"0")+IFERROR(Y382*1,"0")</f>
        <v>108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26.700000000000003</v>
      </c>
      <c r="W515" s="46">
        <f>IFERROR(Y407*1,"0")+IFERROR(Y411*1,"0")+IFERROR(Y412*1,"0")+IFERROR(Y413*1,"0")+IFERROR(Y414*1,"0")</f>
        <v>21.6</v>
      </c>
      <c r="X515" s="46">
        <f>IFERROR(Y419*1,"0")</f>
        <v>2.4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174.24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2025-07-17T08:30:38Z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