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5A53FEC-384B-4BA3-832C-A47F8F9EBD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Z303" i="1" s="1"/>
  <c r="Y302" i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O285" i="1"/>
  <c r="BM285" i="1"/>
  <c r="Z285" i="1"/>
  <c r="Y285" i="1"/>
  <c r="P285" i="1"/>
  <c r="BO284" i="1"/>
  <c r="BM284" i="1"/>
  <c r="Z284" i="1"/>
  <c r="Y284" i="1"/>
  <c r="BP284" i="1" s="1"/>
  <c r="BO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P256" i="1"/>
  <c r="X252" i="1"/>
  <c r="X251" i="1"/>
  <c r="BO250" i="1"/>
  <c r="BM250" i="1"/>
  <c r="Z250" i="1"/>
  <c r="Z251" i="1" s="1"/>
  <c r="Y250" i="1"/>
  <c r="P250" i="1"/>
  <c r="BO249" i="1"/>
  <c r="BM249" i="1"/>
  <c r="Z249" i="1"/>
  <c r="Y249" i="1"/>
  <c r="P249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Y237" i="1"/>
  <c r="BP237" i="1" s="1"/>
  <c r="P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7" i="1"/>
  <c r="X226" i="1"/>
  <c r="BO225" i="1"/>
  <c r="BM225" i="1"/>
  <c r="Z225" i="1"/>
  <c r="Z226" i="1" s="1"/>
  <c r="Y225" i="1"/>
  <c r="Y227" i="1" s="1"/>
  <c r="P225" i="1"/>
  <c r="X222" i="1"/>
  <c r="X221" i="1"/>
  <c r="BO220" i="1"/>
  <c r="BM220" i="1"/>
  <c r="Z220" i="1"/>
  <c r="Z221" i="1" s="1"/>
  <c r="Y220" i="1"/>
  <c r="X217" i="1"/>
  <c r="X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6" i="1" s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Y190" i="1" s="1"/>
  <c r="X184" i="1"/>
  <c r="X183" i="1"/>
  <c r="BO182" i="1"/>
  <c r="BM182" i="1"/>
  <c r="Z182" i="1"/>
  <c r="Z183" i="1" s="1"/>
  <c r="Y182" i="1"/>
  <c r="Y183" i="1" s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BP165" i="1" s="1"/>
  <c r="P165" i="1"/>
  <c r="BP164" i="1"/>
  <c r="BO164" i="1"/>
  <c r="BN164" i="1"/>
  <c r="BM164" i="1"/>
  <c r="Z164" i="1"/>
  <c r="Z167" i="1" s="1"/>
  <c r="Y164" i="1"/>
  <c r="X161" i="1"/>
  <c r="X160" i="1"/>
  <c r="BO159" i="1"/>
  <c r="BM159" i="1"/>
  <c r="Z159" i="1"/>
  <c r="Z160" i="1" s="1"/>
  <c r="Y159" i="1"/>
  <c r="Y160" i="1" s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Z98" i="1" s="1"/>
  <c r="Y93" i="1"/>
  <c r="Y98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307" i="1" l="1"/>
  <c r="Y37" i="1"/>
  <c r="Z37" i="1"/>
  <c r="BN35" i="1"/>
  <c r="Z47" i="1"/>
  <c r="BN51" i="1"/>
  <c r="BP51" i="1"/>
  <c r="Y52" i="1"/>
  <c r="BN55" i="1"/>
  <c r="BP55" i="1"/>
  <c r="Y56" i="1"/>
  <c r="BN59" i="1"/>
  <c r="BP59" i="1"/>
  <c r="Y60" i="1"/>
  <c r="Z65" i="1"/>
  <c r="BN63" i="1"/>
  <c r="Y78" i="1"/>
  <c r="BN76" i="1"/>
  <c r="Y90" i="1"/>
  <c r="BN88" i="1"/>
  <c r="X305" i="1"/>
  <c r="Y123" i="1"/>
  <c r="BN121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237" i="1"/>
  <c r="Z298" i="1"/>
  <c r="BN283" i="1"/>
  <c r="BN284" i="1"/>
  <c r="BN287" i="1"/>
  <c r="BN288" i="1"/>
  <c r="Y30" i="1"/>
  <c r="BP28" i="1"/>
  <c r="BN28" i="1"/>
  <c r="BP42" i="1"/>
  <c r="BN42" i="1"/>
  <c r="BP44" i="1"/>
  <c r="BN44" i="1"/>
  <c r="BP46" i="1"/>
  <c r="BN46" i="1"/>
  <c r="BP69" i="1"/>
  <c r="BN69" i="1"/>
  <c r="Y83" i="1"/>
  <c r="BP81" i="1"/>
  <c r="BN81" i="1"/>
  <c r="BP108" i="1"/>
  <c r="BN108" i="1"/>
  <c r="BP110" i="1"/>
  <c r="BN110" i="1"/>
  <c r="Y172" i="1"/>
  <c r="Y171" i="1"/>
  <c r="BP170" i="1"/>
  <c r="BN170" i="1"/>
  <c r="BP201" i="1"/>
  <c r="BN201" i="1"/>
  <c r="BP213" i="1"/>
  <c r="BN213" i="1"/>
  <c r="BP215" i="1"/>
  <c r="BN215" i="1"/>
  <c r="Y251" i="1"/>
  <c r="BP249" i="1"/>
  <c r="BN249" i="1"/>
  <c r="Y252" i="1"/>
  <c r="Y274" i="1"/>
  <c r="Y273" i="1"/>
  <c r="BP272" i="1"/>
  <c r="BN272" i="1"/>
  <c r="Y24" i="1"/>
  <c r="Y23" i="1"/>
  <c r="BP22" i="1"/>
  <c r="BN22" i="1"/>
  <c r="X309" i="1"/>
  <c r="Y128" i="1"/>
  <c r="BP126" i="1"/>
  <c r="BN126" i="1"/>
  <c r="Y180" i="1"/>
  <c r="BP176" i="1"/>
  <c r="BN176" i="1"/>
  <c r="BP178" i="1"/>
  <c r="BN178" i="1"/>
  <c r="BP230" i="1"/>
  <c r="BN230" i="1"/>
  <c r="Y245" i="1"/>
  <c r="Y244" i="1"/>
  <c r="BP243" i="1"/>
  <c r="BN243" i="1"/>
  <c r="Y270" i="1"/>
  <c r="Y269" i="1"/>
  <c r="BP266" i="1"/>
  <c r="BN266" i="1"/>
  <c r="BP267" i="1"/>
  <c r="BN267" i="1"/>
  <c r="BP268" i="1"/>
  <c r="BN268" i="1"/>
  <c r="BP277" i="1"/>
  <c r="BN277" i="1"/>
  <c r="Y304" i="1"/>
  <c r="Y303" i="1"/>
  <c r="BP302" i="1"/>
  <c r="BN302" i="1"/>
  <c r="Z30" i="1"/>
  <c r="X306" i="1"/>
  <c r="Y48" i="1"/>
  <c r="Y65" i="1"/>
  <c r="Y71" i="1"/>
  <c r="Z71" i="1"/>
  <c r="Z77" i="1"/>
  <c r="Z83" i="1"/>
  <c r="Z89" i="1"/>
  <c r="Y112" i="1"/>
  <c r="Z112" i="1"/>
  <c r="Z122" i="1"/>
  <c r="Z128" i="1"/>
  <c r="Y168" i="1"/>
  <c r="Z179" i="1"/>
  <c r="Z203" i="1"/>
  <c r="Z232" i="1"/>
  <c r="Z238" i="1"/>
  <c r="Y31" i="1"/>
  <c r="Y38" i="1"/>
  <c r="Y47" i="1"/>
  <c r="Y66" i="1"/>
  <c r="Y72" i="1"/>
  <c r="Y77" i="1"/>
  <c r="Y84" i="1"/>
  <c r="Y89" i="1"/>
  <c r="Y99" i="1"/>
  <c r="Y104" i="1"/>
  <c r="Y113" i="1"/>
  <c r="Y117" i="1"/>
  <c r="Y122" i="1"/>
  <c r="Y129" i="1"/>
  <c r="Y161" i="1"/>
  <c r="Y167" i="1"/>
  <c r="Y179" i="1"/>
  <c r="Y18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BN165" i="1"/>
  <c r="BN177" i="1"/>
  <c r="BN182" i="1"/>
  <c r="BP182" i="1"/>
  <c r="Y196" i="1"/>
  <c r="BN193" i="1"/>
  <c r="BN195" i="1"/>
  <c r="Y204" i="1"/>
  <c r="Y208" i="1"/>
  <c r="BP207" i="1"/>
  <c r="BN207" i="1"/>
  <c r="Z216" i="1"/>
  <c r="Y222" i="1"/>
  <c r="Y226" i="1"/>
  <c r="BP225" i="1"/>
  <c r="BN225" i="1"/>
  <c r="Y233" i="1"/>
  <c r="Y239" i="1"/>
  <c r="BP236" i="1"/>
  <c r="BN236" i="1"/>
  <c r="Y238" i="1"/>
  <c r="BP250" i="1"/>
  <c r="BN250" i="1"/>
  <c r="Y258" i="1"/>
  <c r="Y261" i="1"/>
  <c r="BP260" i="1"/>
  <c r="BN260" i="1"/>
  <c r="Z278" i="1"/>
  <c r="Y299" i="1"/>
  <c r="X308" i="1" l="1"/>
  <c r="Y307" i="1"/>
  <c r="Y306" i="1"/>
  <c r="Z310" i="1"/>
  <c r="Y309" i="1"/>
  <c r="Y305" i="1"/>
  <c r="Y308" i="1" l="1"/>
  <c r="B318" i="1"/>
  <c r="A318" i="1"/>
  <c r="C318" i="1"/>
</calcChain>
</file>

<file path=xl/sharedStrings.xml><?xml version="1.0" encoding="utf-8"?>
<sst xmlns="http://schemas.openxmlformats.org/spreadsheetml/2006/main" count="1422" uniqueCount="477">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</sst>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5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6" t="s">
        <v>0</v>
      </c>
      <c r="E1" s="319"/>
      <c r="F1" s="319"/>
      <c r="G1" s="12" t="s">
        <v>1</v>
      </c>
      <c r="H1" s="346" t="s">
        <v>2</v>
      </c>
      <c r="I1" s="319"/>
      <c r="J1" s="319"/>
      <c r="K1" s="319"/>
      <c r="L1" s="319"/>
      <c r="M1" s="319"/>
      <c r="N1" s="319"/>
      <c r="O1" s="319"/>
      <c r="P1" s="319"/>
      <c r="Q1" s="319"/>
      <c r="R1" s="318" t="s">
        <v>3</v>
      </c>
      <c r="S1" s="319"/>
      <c r="T1" s="3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7" t="s">
        <v>8</v>
      </c>
      <c r="B5" s="310"/>
      <c r="C5" s="311"/>
      <c r="D5" s="350"/>
      <c r="E5" s="351"/>
      <c r="F5" s="470" t="s">
        <v>9</v>
      </c>
      <c r="G5" s="311"/>
      <c r="H5" s="350"/>
      <c r="I5" s="436"/>
      <c r="J5" s="436"/>
      <c r="K5" s="436"/>
      <c r="L5" s="436"/>
      <c r="M5" s="351"/>
      <c r="N5" s="61"/>
      <c r="P5" s="24" t="s">
        <v>10</v>
      </c>
      <c r="Q5" s="477">
        <v>45852</v>
      </c>
      <c r="R5" s="376"/>
      <c r="T5" s="398" t="s">
        <v>11</v>
      </c>
      <c r="U5" s="349"/>
      <c r="V5" s="400" t="s">
        <v>12</v>
      </c>
      <c r="W5" s="376"/>
      <c r="AB5" s="51"/>
      <c r="AC5" s="51"/>
      <c r="AD5" s="51"/>
      <c r="AE5" s="51"/>
    </row>
    <row r="6" spans="1:32" s="286" customFormat="1" ht="24" customHeight="1" x14ac:dyDescent="0.2">
      <c r="A6" s="377" t="s">
        <v>13</v>
      </c>
      <c r="B6" s="310"/>
      <c r="C6" s="311"/>
      <c r="D6" s="438" t="s">
        <v>14</v>
      </c>
      <c r="E6" s="439"/>
      <c r="F6" s="439"/>
      <c r="G6" s="439"/>
      <c r="H6" s="439"/>
      <c r="I6" s="439"/>
      <c r="J6" s="439"/>
      <c r="K6" s="439"/>
      <c r="L6" s="439"/>
      <c r="M6" s="376"/>
      <c r="N6" s="62"/>
      <c r="P6" s="24" t="s">
        <v>15</v>
      </c>
      <c r="Q6" s="483" t="str">
        <f>IF(Q5=0," ",CHOOSE(WEEKDAY(Q5,2),"Понедельник","Вторник","Среда","Четверг","Пятница","Суббота","Воскресенье"))</f>
        <v>Понедельник</v>
      </c>
      <c r="R6" s="304"/>
      <c r="T6" s="403" t="s">
        <v>16</v>
      </c>
      <c r="U6" s="349"/>
      <c r="V6" s="426" t="s">
        <v>17</v>
      </c>
      <c r="W6" s="331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3" t="str">
        <f>IFERROR(VLOOKUP(DeliveryAddress,Table,3,0),1)</f>
        <v>4</v>
      </c>
      <c r="E7" s="334"/>
      <c r="F7" s="334"/>
      <c r="G7" s="334"/>
      <c r="H7" s="334"/>
      <c r="I7" s="334"/>
      <c r="J7" s="334"/>
      <c r="K7" s="334"/>
      <c r="L7" s="334"/>
      <c r="M7" s="335"/>
      <c r="N7" s="63"/>
      <c r="P7" s="24"/>
      <c r="Q7" s="42"/>
      <c r="R7" s="42"/>
      <c r="T7" s="308"/>
      <c r="U7" s="349"/>
      <c r="V7" s="427"/>
      <c r="W7" s="428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39"/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0">
        <v>0.41666666666666669</v>
      </c>
      <c r="R8" s="335"/>
      <c r="T8" s="308"/>
      <c r="U8" s="349"/>
      <c r="V8" s="427"/>
      <c r="W8" s="428"/>
      <c r="AB8" s="51"/>
      <c r="AC8" s="51"/>
      <c r="AD8" s="51"/>
      <c r="AE8" s="51"/>
    </row>
    <row r="9" spans="1:32" s="286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83"/>
      <c r="E9" s="30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4"/>
      <c r="P9" s="26" t="s">
        <v>20</v>
      </c>
      <c r="Q9" s="373"/>
      <c r="R9" s="374"/>
      <c r="T9" s="308"/>
      <c r="U9" s="349"/>
      <c r="V9" s="429"/>
      <c r="W9" s="43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83"/>
      <c r="E10" s="30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22" t="str">
        <f>IFERROR(VLOOKUP($D$10,Proxy,2,FALSE),"")</f>
        <v/>
      </c>
      <c r="I10" s="308"/>
      <c r="J10" s="308"/>
      <c r="K10" s="308"/>
      <c r="L10" s="308"/>
      <c r="M10" s="308"/>
      <c r="N10" s="285"/>
      <c r="P10" s="26" t="s">
        <v>21</v>
      </c>
      <c r="Q10" s="404"/>
      <c r="R10" s="405"/>
      <c r="U10" s="24" t="s">
        <v>22</v>
      </c>
      <c r="V10" s="330" t="s">
        <v>23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5"/>
      <c r="R11" s="376"/>
      <c r="U11" s="24" t="s">
        <v>26</v>
      </c>
      <c r="V11" s="449" t="s">
        <v>27</v>
      </c>
      <c r="W11" s="37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6" t="s">
        <v>28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1"/>
      <c r="N12" s="65"/>
      <c r="P12" s="24" t="s">
        <v>29</v>
      </c>
      <c r="Q12" s="380"/>
      <c r="R12" s="335"/>
      <c r="S12" s="23"/>
      <c r="U12" s="24"/>
      <c r="V12" s="319"/>
      <c r="W12" s="308"/>
      <c r="AB12" s="51"/>
      <c r="AC12" s="51"/>
      <c r="AD12" s="51"/>
      <c r="AE12" s="51"/>
    </row>
    <row r="13" spans="1:32" s="286" customFormat="1" ht="23.25" customHeight="1" x14ac:dyDescent="0.2">
      <c r="A13" s="396" t="s">
        <v>30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1"/>
      <c r="N13" s="65"/>
      <c r="O13" s="26"/>
      <c r="P13" s="26" t="s">
        <v>31</v>
      </c>
      <c r="Q13" s="449"/>
      <c r="R13" s="3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6" t="s">
        <v>32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3" t="s">
        <v>33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66"/>
      <c r="P15" s="388" t="s">
        <v>34</v>
      </c>
      <c r="Q15" s="319"/>
      <c r="R15" s="319"/>
      <c r="S15" s="319"/>
      <c r="T15" s="3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7" t="s">
        <v>35</v>
      </c>
      <c r="B17" s="327" t="s">
        <v>36</v>
      </c>
      <c r="C17" s="382" t="s">
        <v>37</v>
      </c>
      <c r="D17" s="327" t="s">
        <v>38</v>
      </c>
      <c r="E17" s="363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327" t="s">
        <v>48</v>
      </c>
      <c r="P17" s="327" t="s">
        <v>49</v>
      </c>
      <c r="Q17" s="362"/>
      <c r="R17" s="362"/>
      <c r="S17" s="362"/>
      <c r="T17" s="363"/>
      <c r="U17" s="488" t="s">
        <v>50</v>
      </c>
      <c r="V17" s="311"/>
      <c r="W17" s="327" t="s">
        <v>51</v>
      </c>
      <c r="X17" s="327" t="s">
        <v>52</v>
      </c>
      <c r="Y17" s="489" t="s">
        <v>53</v>
      </c>
      <c r="Z17" s="434" t="s">
        <v>54</v>
      </c>
      <c r="AA17" s="420" t="s">
        <v>55</v>
      </c>
      <c r="AB17" s="420" t="s">
        <v>56</v>
      </c>
      <c r="AC17" s="420" t="s">
        <v>57</v>
      </c>
      <c r="AD17" s="420" t="s">
        <v>58</v>
      </c>
      <c r="AE17" s="465"/>
      <c r="AF17" s="466"/>
      <c r="AG17" s="69"/>
      <c r="BD17" s="68" t="s">
        <v>59</v>
      </c>
    </row>
    <row r="18" spans="1:68" ht="14.25" customHeight="1" x14ac:dyDescent="0.2">
      <c r="A18" s="328"/>
      <c r="B18" s="328"/>
      <c r="C18" s="328"/>
      <c r="D18" s="364"/>
      <c r="E18" s="366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64"/>
      <c r="Q18" s="365"/>
      <c r="R18" s="365"/>
      <c r="S18" s="365"/>
      <c r="T18" s="366"/>
      <c r="U18" s="70" t="s">
        <v>60</v>
      </c>
      <c r="V18" s="70" t="s">
        <v>61</v>
      </c>
      <c r="W18" s="328"/>
      <c r="X18" s="328"/>
      <c r="Y18" s="490"/>
      <c r="Z18" s="435"/>
      <c r="AA18" s="421"/>
      <c r="AB18" s="421"/>
      <c r="AC18" s="421"/>
      <c r="AD18" s="467"/>
      <c r="AE18" s="468"/>
      <c r="AF18" s="469"/>
      <c r="AG18" s="69"/>
      <c r="BD18" s="68"/>
    </row>
    <row r="19" spans="1:68" ht="27.75" customHeight="1" x14ac:dyDescent="0.2">
      <c r="A19" s="360" t="s">
        <v>62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7"/>
      <c r="AB20" s="287"/>
      <c r="AC20" s="287"/>
    </row>
    <row r="21" spans="1:68" ht="14.25" customHeight="1" x14ac:dyDescent="0.25">
      <c r="A21" s="315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8"/>
      <c r="AB21" s="288"/>
      <c r="AC21" s="28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3">
        <v>4607111035752</v>
      </c>
      <c r="E22" s="304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3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4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4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60" t="s">
        <v>74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7"/>
      <c r="AB26" s="287"/>
      <c r="AC26" s="287"/>
    </row>
    <row r="27" spans="1:68" ht="14.25" customHeight="1" x14ac:dyDescent="0.25">
      <c r="A27" s="315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3">
        <v>4607111036537</v>
      </c>
      <c r="E28" s="304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69</v>
      </c>
      <c r="X28" s="292">
        <v>350</v>
      </c>
      <c r="Y28" s="293">
        <f>IFERROR(IF(X28="","",X28),"")</f>
        <v>350</v>
      </c>
      <c r="Z28" s="36">
        <f>IFERROR(IF(X28="","",X28*0.00941),"")</f>
        <v>3.2934999999999999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672.63</v>
      </c>
      <c r="BN28" s="67">
        <f>IFERROR(Y28*I28,"0")</f>
        <v>672.63</v>
      </c>
      <c r="BO28" s="67">
        <f>IFERROR(X28/J28,"0")</f>
        <v>2.5</v>
      </c>
      <c r="BP28" s="67">
        <f>IFERROR(Y28/J28,"0")</f>
        <v>2.5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3">
        <v>4607111036605</v>
      </c>
      <c r="E29" s="304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69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3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4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350</v>
      </c>
      <c r="Y30" s="294">
        <f>IFERROR(SUM(Y28:Y29),"0")</f>
        <v>350</v>
      </c>
      <c r="Z30" s="294">
        <f>IFERROR(IF(Z28="",0,Z28),"0")+IFERROR(IF(Z29="",0,Z29),"0")</f>
        <v>3.2934999999999999</v>
      </c>
      <c r="AA30" s="295"/>
      <c r="AB30" s="295"/>
      <c r="AC30" s="295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4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525</v>
      </c>
      <c r="Y31" s="294">
        <f>IFERROR(SUMPRODUCT(Y28:Y29*H28:H29),"0")</f>
        <v>525</v>
      </c>
      <c r="Z31" s="37"/>
      <c r="AA31" s="295"/>
      <c r="AB31" s="295"/>
      <c r="AC31" s="295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7"/>
      <c r="AB32" s="287"/>
      <c r="AC32" s="287"/>
    </row>
    <row r="33" spans="1:68" ht="14.25" customHeight="1" x14ac:dyDescent="0.25">
      <c r="A33" s="315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3">
        <v>4620207490075</v>
      </c>
      <c r="E34" s="304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69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3">
        <v>4620207490174</v>
      </c>
      <c r="E35" s="304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69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3">
        <v>4620207490044</v>
      </c>
      <c r="E36" s="304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69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3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4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4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7"/>
      <c r="AB39" s="287"/>
      <c r="AC39" s="287"/>
    </row>
    <row r="40" spans="1:68" ht="14.25" customHeight="1" x14ac:dyDescent="0.25">
      <c r="A40" s="315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8"/>
      <c r="AB40" s="288"/>
      <c r="AC40" s="288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03">
        <v>4607111038999</v>
      </c>
      <c r="E41" s="304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7"/>
      <c r="R41" s="297"/>
      <c r="S41" s="297"/>
      <c r="T41" s="29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03">
        <v>4607111037183</v>
      </c>
      <c r="E42" s="304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7"/>
      <c r="R42" s="297"/>
      <c r="S42" s="297"/>
      <c r="T42" s="298"/>
      <c r="U42" s="34"/>
      <c r="V42" s="34"/>
      <c r="W42" s="35" t="s">
        <v>69</v>
      </c>
      <c r="X42" s="292">
        <v>126</v>
      </c>
      <c r="Y42" s="293">
        <f t="shared" si="0"/>
        <v>126</v>
      </c>
      <c r="Z42" s="36">
        <f t="shared" si="1"/>
        <v>1.9530000000000001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943.23599999999999</v>
      </c>
      <c r="BN42" s="67">
        <f t="shared" si="3"/>
        <v>943.23599999999999</v>
      </c>
      <c r="BO42" s="67">
        <f t="shared" si="4"/>
        <v>1.5</v>
      </c>
      <c r="BP42" s="67">
        <f t="shared" si="5"/>
        <v>1.5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03">
        <v>4607111039385</v>
      </c>
      <c r="E43" s="304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7"/>
      <c r="R43" s="297"/>
      <c r="S43" s="297"/>
      <c r="T43" s="298"/>
      <c r="U43" s="34"/>
      <c r="V43" s="34"/>
      <c r="W43" s="35" t="s">
        <v>69</v>
      </c>
      <c r="X43" s="292">
        <v>0</v>
      </c>
      <c r="Y43" s="293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03">
        <v>4607111038982</v>
      </c>
      <c r="E44" s="304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7"/>
      <c r="R44" s="297"/>
      <c r="S44" s="297"/>
      <c r="T44" s="298"/>
      <c r="U44" s="34"/>
      <c r="V44" s="34"/>
      <c r="W44" s="35" t="s">
        <v>69</v>
      </c>
      <c r="X44" s="292">
        <v>126</v>
      </c>
      <c r="Y44" s="293">
        <f t="shared" si="0"/>
        <v>126</v>
      </c>
      <c r="Z44" s="36">
        <f t="shared" si="1"/>
        <v>1.9530000000000001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918.03599999999994</v>
      </c>
      <c r="BN44" s="67">
        <f t="shared" si="3"/>
        <v>918.03599999999994</v>
      </c>
      <c r="BO44" s="67">
        <f t="shared" si="4"/>
        <v>1.5</v>
      </c>
      <c r="BP44" s="67">
        <f t="shared" si="5"/>
        <v>1.5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03">
        <v>4607111039354</v>
      </c>
      <c r="E45" s="304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7"/>
      <c r="R45" s="297"/>
      <c r="S45" s="297"/>
      <c r="T45" s="29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03">
        <v>4607111039330</v>
      </c>
      <c r="E46" s="304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7"/>
      <c r="R46" s="297"/>
      <c r="S46" s="297"/>
      <c r="T46" s="298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13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4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252</v>
      </c>
      <c r="Y47" s="294">
        <f>IFERROR(SUM(Y41:Y46),"0")</f>
        <v>252</v>
      </c>
      <c r="Z47" s="294">
        <f>IFERROR(IF(Z41="",0,Z41),"0")+IFERROR(IF(Z42="",0,Z42),"0")+IFERROR(IF(Z43="",0,Z43),"0")+IFERROR(IF(Z44="",0,Z44),"0")+IFERROR(IF(Z45="",0,Z45),"0")+IFERROR(IF(Z46="",0,Z46),"0")</f>
        <v>3.9060000000000001</v>
      </c>
      <c r="AA47" s="295"/>
      <c r="AB47" s="295"/>
      <c r="AC47" s="295"/>
    </row>
    <row r="48" spans="1:68" x14ac:dyDescent="0.2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14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1789.2</v>
      </c>
      <c r="Y48" s="294">
        <f>IFERROR(SUMPRODUCT(Y41:Y46*H41:H46),"0")</f>
        <v>1789.2</v>
      </c>
      <c r="Z48" s="37"/>
      <c r="AA48" s="295"/>
      <c r="AB48" s="295"/>
      <c r="AC48" s="295"/>
    </row>
    <row r="49" spans="1:68" ht="16.5" customHeight="1" x14ac:dyDescent="0.25">
      <c r="A49" s="307" t="s">
        <v>109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87"/>
      <c r="AB49" s="287"/>
      <c r="AC49" s="287"/>
    </row>
    <row r="50" spans="1:68" ht="14.25" customHeight="1" x14ac:dyDescent="0.25">
      <c r="A50" s="315" t="s">
        <v>63</v>
      </c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288"/>
      <c r="AB50" s="288"/>
      <c r="AC50" s="288"/>
    </row>
    <row r="51" spans="1:68" ht="16.5" customHeight="1" x14ac:dyDescent="0.25">
      <c r="A51" s="54" t="s">
        <v>110</v>
      </c>
      <c r="B51" s="54" t="s">
        <v>111</v>
      </c>
      <c r="C51" s="31">
        <v>4301071073</v>
      </c>
      <c r="D51" s="303">
        <v>4620207490822</v>
      </c>
      <c r="E51" s="304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1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7"/>
      <c r="R51" s="297"/>
      <c r="S51" s="297"/>
      <c r="T51" s="29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13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4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14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customHeight="1" x14ac:dyDescent="0.25">
      <c r="A54" s="315" t="s">
        <v>113</v>
      </c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288"/>
      <c r="AB54" s="288"/>
      <c r="AC54" s="288"/>
    </row>
    <row r="55" spans="1:68" ht="16.5" customHeight="1" x14ac:dyDescent="0.25">
      <c r="A55" s="54" t="s">
        <v>114</v>
      </c>
      <c r="B55" s="54" t="s">
        <v>115</v>
      </c>
      <c r="C55" s="31">
        <v>4301100087</v>
      </c>
      <c r="D55" s="303">
        <v>4607111039743</v>
      </c>
      <c r="E55" s="304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7"/>
      <c r="R55" s="297"/>
      <c r="S55" s="297"/>
      <c r="T55" s="29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13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4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x14ac:dyDescent="0.2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14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customHeight="1" x14ac:dyDescent="0.25">
      <c r="A58" s="315" t="s">
        <v>76</v>
      </c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288"/>
      <c r="AB58" s="288"/>
      <c r="AC58" s="288"/>
    </row>
    <row r="59" spans="1:68" ht="16.5" customHeight="1" x14ac:dyDescent="0.25">
      <c r="A59" s="54" t="s">
        <v>117</v>
      </c>
      <c r="B59" s="54" t="s">
        <v>118</v>
      </c>
      <c r="C59" s="31">
        <v>4301132194</v>
      </c>
      <c r="D59" s="303">
        <v>4607111039712</v>
      </c>
      <c r="E59" s="304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7"/>
      <c r="R59" s="297"/>
      <c r="S59" s="297"/>
      <c r="T59" s="29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13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4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x14ac:dyDescent="0.2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14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customHeight="1" x14ac:dyDescent="0.25">
      <c r="A62" s="315" t="s">
        <v>120</v>
      </c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288"/>
      <c r="AB62" s="288"/>
      <c r="AC62" s="288"/>
    </row>
    <row r="63" spans="1:68" ht="16.5" customHeight="1" x14ac:dyDescent="0.25">
      <c r="A63" s="54" t="s">
        <v>121</v>
      </c>
      <c r="B63" s="54" t="s">
        <v>122</v>
      </c>
      <c r="C63" s="31">
        <v>4301136018</v>
      </c>
      <c r="D63" s="303">
        <v>4607111037008</v>
      </c>
      <c r="E63" s="304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7"/>
      <c r="R63" s="297"/>
      <c r="S63" s="297"/>
      <c r="T63" s="29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124</v>
      </c>
      <c r="B64" s="54" t="s">
        <v>125</v>
      </c>
      <c r="C64" s="31">
        <v>4301136015</v>
      </c>
      <c r="D64" s="303">
        <v>4607111037398</v>
      </c>
      <c r="E64" s="304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7"/>
      <c r="R64" s="297"/>
      <c r="S64" s="297"/>
      <c r="T64" s="29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3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4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x14ac:dyDescent="0.2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14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customHeight="1" x14ac:dyDescent="0.25">
      <c r="A67" s="315" t="s">
        <v>126</v>
      </c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288"/>
      <c r="AB67" s="288"/>
      <c r="AC67" s="288"/>
    </row>
    <row r="68" spans="1:68" ht="16.5" customHeight="1" x14ac:dyDescent="0.25">
      <c r="A68" s="54" t="s">
        <v>127</v>
      </c>
      <c r="B68" s="54" t="s">
        <v>128</v>
      </c>
      <c r="C68" s="31">
        <v>4301135664</v>
      </c>
      <c r="D68" s="303">
        <v>4607111039705</v>
      </c>
      <c r="E68" s="304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129</v>
      </c>
      <c r="B69" s="54" t="s">
        <v>130</v>
      </c>
      <c r="C69" s="31">
        <v>4301135665</v>
      </c>
      <c r="D69" s="303">
        <v>4607111039729</v>
      </c>
      <c r="E69" s="304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7"/>
      <c r="R69" s="297"/>
      <c r="S69" s="297"/>
      <c r="T69" s="29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132</v>
      </c>
      <c r="B70" s="54" t="s">
        <v>133</v>
      </c>
      <c r="C70" s="31">
        <v>4301135702</v>
      </c>
      <c r="D70" s="303">
        <v>4620207490228</v>
      </c>
      <c r="E70" s="304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7"/>
      <c r="R70" s="297"/>
      <c r="S70" s="297"/>
      <c r="T70" s="29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3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4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x14ac:dyDescent="0.2">
      <c r="A72" s="308"/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14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customHeight="1" x14ac:dyDescent="0.25">
      <c r="A73" s="307" t="s">
        <v>134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87"/>
      <c r="AB73" s="287"/>
      <c r="AC73" s="287"/>
    </row>
    <row r="74" spans="1:68" ht="14.25" customHeight="1" x14ac:dyDescent="0.25">
      <c r="A74" s="315" t="s">
        <v>63</v>
      </c>
      <c r="B74" s="308"/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288"/>
      <c r="AB74" s="288"/>
      <c r="AC74" s="288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03">
        <v>4607111037411</v>
      </c>
      <c r="E75" s="304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7"/>
      <c r="R75" s="297"/>
      <c r="S75" s="297"/>
      <c r="T75" s="29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03">
        <v>4607111036728</v>
      </c>
      <c r="E76" s="304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7"/>
      <c r="R76" s="297"/>
      <c r="S76" s="297"/>
      <c r="T76" s="298"/>
      <c r="U76" s="34"/>
      <c r="V76" s="34"/>
      <c r="W76" s="35" t="s">
        <v>69</v>
      </c>
      <c r="X76" s="292">
        <v>0</v>
      </c>
      <c r="Y76" s="293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13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4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0</v>
      </c>
      <c r="Y77" s="294">
        <f>IFERROR(SUM(Y75:Y76),"0")</f>
        <v>0</v>
      </c>
      <c r="Z77" s="294">
        <f>IFERROR(IF(Z75="",0,Z75),"0")+IFERROR(IF(Z76="",0,Z76),"0")</f>
        <v>0</v>
      </c>
      <c r="AA77" s="295"/>
      <c r="AB77" s="295"/>
      <c r="AC77" s="295"/>
    </row>
    <row r="78" spans="1:68" x14ac:dyDescent="0.2">
      <c r="A78" s="308"/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14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0</v>
      </c>
      <c r="Y78" s="294">
        <f>IFERROR(SUMPRODUCT(Y75:Y76*H75:H76),"0")</f>
        <v>0</v>
      </c>
      <c r="Z78" s="37"/>
      <c r="AA78" s="295"/>
      <c r="AB78" s="295"/>
      <c r="AC78" s="295"/>
    </row>
    <row r="79" spans="1:68" ht="16.5" customHeight="1" x14ac:dyDescent="0.25">
      <c r="A79" s="307" t="s">
        <v>141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87"/>
      <c r="AB79" s="287"/>
      <c r="AC79" s="287"/>
    </row>
    <row r="80" spans="1:68" ht="14.25" customHeight="1" x14ac:dyDescent="0.25">
      <c r="A80" s="315" t="s">
        <v>126</v>
      </c>
      <c r="B80" s="308"/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03">
        <v>4607111033659</v>
      </c>
      <c r="E81" s="304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2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7"/>
      <c r="R81" s="297"/>
      <c r="S81" s="297"/>
      <c r="T81" s="298"/>
      <c r="U81" s="34"/>
      <c r="V81" s="34"/>
      <c r="W81" s="35" t="s">
        <v>69</v>
      </c>
      <c r="X81" s="292">
        <v>0</v>
      </c>
      <c r="Y81" s="29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145</v>
      </c>
      <c r="B82" s="54" t="s">
        <v>146</v>
      </c>
      <c r="C82" s="31">
        <v>4301135586</v>
      </c>
      <c r="D82" s="303">
        <v>4607111033659</v>
      </c>
      <c r="E82" s="304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7"/>
      <c r="R82" s="297"/>
      <c r="S82" s="297"/>
      <c r="T82" s="29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13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4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0</v>
      </c>
      <c r="Y83" s="294">
        <f>IFERROR(SUM(Y81:Y82),"0")</f>
        <v>0</v>
      </c>
      <c r="Z83" s="294">
        <f>IFERROR(IF(Z81="",0,Z81),"0")+IFERROR(IF(Z82="",0,Z82),"0")</f>
        <v>0</v>
      </c>
      <c r="AA83" s="295"/>
      <c r="AB83" s="295"/>
      <c r="AC83" s="295"/>
    </row>
    <row r="84" spans="1:68" x14ac:dyDescent="0.2">
      <c r="A84" s="308"/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14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0</v>
      </c>
      <c r="Y84" s="294">
        <f>IFERROR(SUMPRODUCT(Y81:Y82*H81:H82),"0")</f>
        <v>0</v>
      </c>
      <c r="Z84" s="37"/>
      <c r="AA84" s="295"/>
      <c r="AB84" s="295"/>
      <c r="AC84" s="295"/>
    </row>
    <row r="85" spans="1:68" ht="16.5" customHeight="1" x14ac:dyDescent="0.25">
      <c r="A85" s="307" t="s">
        <v>147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87"/>
      <c r="AB85" s="287"/>
      <c r="AC85" s="287"/>
    </row>
    <row r="86" spans="1:68" ht="14.25" customHeight="1" x14ac:dyDescent="0.25">
      <c r="A86" s="315" t="s">
        <v>148</v>
      </c>
      <c r="B86" s="308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03">
        <v>4607111034120</v>
      </c>
      <c r="E87" s="304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7"/>
      <c r="R87" s="297"/>
      <c r="S87" s="297"/>
      <c r="T87" s="298"/>
      <c r="U87" s="34"/>
      <c r="V87" s="34"/>
      <c r="W87" s="35" t="s">
        <v>69</v>
      </c>
      <c r="X87" s="292">
        <v>245</v>
      </c>
      <c r="Y87" s="293">
        <f>IFERROR(IF(X87="","",X87),"")</f>
        <v>245</v>
      </c>
      <c r="Z87" s="36">
        <f>IFERROR(IF(X87="","",X87*0.01788),"")</f>
        <v>4.3806000000000003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1054.3820000000001</v>
      </c>
      <c r="BN87" s="67">
        <f>IFERROR(Y87*I87,"0")</f>
        <v>1054.3820000000001</v>
      </c>
      <c r="BO87" s="67">
        <f>IFERROR(X87/J87,"0")</f>
        <v>3.5</v>
      </c>
      <c r="BP87" s="67">
        <f>IFERROR(Y87/J87,"0")</f>
        <v>3.5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03">
        <v>4607111034137</v>
      </c>
      <c r="E88" s="304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7"/>
      <c r="R88" s="297"/>
      <c r="S88" s="297"/>
      <c r="T88" s="298"/>
      <c r="U88" s="34"/>
      <c r="V88" s="34"/>
      <c r="W88" s="35" t="s">
        <v>69</v>
      </c>
      <c r="X88" s="292">
        <v>245</v>
      </c>
      <c r="Y88" s="293">
        <f>IFERROR(IF(X88="","",X88),"")</f>
        <v>245</v>
      </c>
      <c r="Z88" s="36">
        <f>IFERROR(IF(X88="","",X88*0.01788),"")</f>
        <v>4.3806000000000003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1054.3820000000001</v>
      </c>
      <c r="BN88" s="67">
        <f>IFERROR(Y88*I88,"0")</f>
        <v>1054.3820000000001</v>
      </c>
      <c r="BO88" s="67">
        <f>IFERROR(X88/J88,"0")</f>
        <v>3.5</v>
      </c>
      <c r="BP88" s="67">
        <f>IFERROR(Y88/J88,"0")</f>
        <v>3.5</v>
      </c>
    </row>
    <row r="89" spans="1:68" x14ac:dyDescent="0.2">
      <c r="A89" s="313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4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490</v>
      </c>
      <c r="Y89" s="294">
        <f>IFERROR(SUM(Y87:Y88),"0")</f>
        <v>490</v>
      </c>
      <c r="Z89" s="294">
        <f>IFERROR(IF(Z87="",0,Z87),"0")+IFERROR(IF(Z88="",0,Z88),"0")</f>
        <v>8.7612000000000005</v>
      </c>
      <c r="AA89" s="295"/>
      <c r="AB89" s="295"/>
      <c r="AC89" s="295"/>
    </row>
    <row r="90" spans="1:68" x14ac:dyDescent="0.2">
      <c r="A90" s="308"/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14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1764</v>
      </c>
      <c r="Y90" s="294">
        <f>IFERROR(SUMPRODUCT(Y87:Y88*H87:H88),"0")</f>
        <v>1764</v>
      </c>
      <c r="Z90" s="37"/>
      <c r="AA90" s="295"/>
      <c r="AB90" s="295"/>
      <c r="AC90" s="295"/>
    </row>
    <row r="91" spans="1:68" ht="16.5" customHeight="1" x14ac:dyDescent="0.25">
      <c r="A91" s="307" t="s">
        <v>155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87"/>
      <c r="AB91" s="287"/>
      <c r="AC91" s="287"/>
    </row>
    <row r="92" spans="1:68" ht="14.25" customHeight="1" x14ac:dyDescent="0.25">
      <c r="A92" s="315" t="s">
        <v>126</v>
      </c>
      <c r="B92" s="308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03">
        <v>4620207491027</v>
      </c>
      <c r="E93" s="304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1" t="s">
        <v>158</v>
      </c>
      <c r="Q93" s="297"/>
      <c r="R93" s="297"/>
      <c r="S93" s="297"/>
      <c r="T93" s="298"/>
      <c r="U93" s="34"/>
      <c r="V93" s="34"/>
      <c r="W93" s="35" t="s">
        <v>69</v>
      </c>
      <c r="X93" s="292">
        <v>0</v>
      </c>
      <c r="Y93" s="293">
        <f>IFERROR(IF(X93="","",X93),"")</f>
        <v>0</v>
      </c>
      <c r="Z93" s="36">
        <f>IFERROR(IF(X93="","",X93*0.01788),"")</f>
        <v>0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03">
        <v>4620207491003</v>
      </c>
      <c r="E94" s="304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8" t="s">
        <v>161</v>
      </c>
      <c r="Q94" s="297"/>
      <c r="R94" s="297"/>
      <c r="S94" s="297"/>
      <c r="T94" s="298"/>
      <c r="U94" s="34"/>
      <c r="V94" s="34"/>
      <c r="W94" s="35" t="s">
        <v>69</v>
      </c>
      <c r="X94" s="292">
        <v>105</v>
      </c>
      <c r="Y94" s="293">
        <f>IFERROR(IF(X94="","",X94),"")</f>
        <v>105</v>
      </c>
      <c r="Z94" s="36">
        <f>IFERROR(IF(X94="","",X94*0.01788),"")</f>
        <v>1.8774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376.27800000000002</v>
      </c>
      <c r="BN94" s="67">
        <f>IFERROR(Y94*I94,"0")</f>
        <v>376.27800000000002</v>
      </c>
      <c r="BO94" s="67">
        <f>IFERROR(X94/J94,"0")</f>
        <v>1.5</v>
      </c>
      <c r="BP94" s="67">
        <f>IFERROR(Y94/J94,"0")</f>
        <v>1.5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03">
        <v>4620207491034</v>
      </c>
      <c r="E95" s="304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164</v>
      </c>
      <c r="Q95" s="297"/>
      <c r="R95" s="297"/>
      <c r="S95" s="297"/>
      <c r="T95" s="298"/>
      <c r="U95" s="34"/>
      <c r="V95" s="34"/>
      <c r="W95" s="35" t="s">
        <v>69</v>
      </c>
      <c r="X95" s="292">
        <v>0</v>
      </c>
      <c r="Y95" s="293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03">
        <v>4620207491010</v>
      </c>
      <c r="E96" s="304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8" t="s">
        <v>168</v>
      </c>
      <c r="Q96" s="297"/>
      <c r="R96" s="297"/>
      <c r="S96" s="297"/>
      <c r="T96" s="298"/>
      <c r="U96" s="34"/>
      <c r="V96" s="34"/>
      <c r="W96" s="35" t="s">
        <v>69</v>
      </c>
      <c r="X96" s="292">
        <v>140</v>
      </c>
      <c r="Y96" s="293">
        <f>IFERROR(IF(X96="","",X96),"")</f>
        <v>140</v>
      </c>
      <c r="Z96" s="36">
        <f>IFERROR(IF(X96="","",X96*0.01788),"")</f>
        <v>2.5032000000000001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501.70400000000001</v>
      </c>
      <c r="BN96" s="67">
        <f>IFERROR(Y96*I96,"0")</f>
        <v>501.70400000000001</v>
      </c>
      <c r="BO96" s="67">
        <f>IFERROR(X96/J96,"0")</f>
        <v>2</v>
      </c>
      <c r="BP96" s="67">
        <f>IFERROR(Y96/J96,"0")</f>
        <v>2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03">
        <v>4607111035028</v>
      </c>
      <c r="E97" s="304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7" t="s">
        <v>171</v>
      </c>
      <c r="Q97" s="297"/>
      <c r="R97" s="297"/>
      <c r="S97" s="297"/>
      <c r="T97" s="298"/>
      <c r="U97" s="34"/>
      <c r="V97" s="34"/>
      <c r="W97" s="35" t="s">
        <v>69</v>
      </c>
      <c r="X97" s="292">
        <v>0</v>
      </c>
      <c r="Y97" s="293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13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4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245</v>
      </c>
      <c r="Y98" s="294">
        <f>IFERROR(SUM(Y93:Y97),"0")</f>
        <v>245</v>
      </c>
      <c r="Z98" s="294">
        <f>IFERROR(IF(Z93="",0,Z93),"0")+IFERROR(IF(Z94="",0,Z94),"0")+IFERROR(IF(Z95="",0,Z95),"0")+IFERROR(IF(Z96="",0,Z96),"0")+IFERROR(IF(Z97="",0,Z97),"0")</f>
        <v>4.3806000000000003</v>
      </c>
      <c r="AA98" s="295"/>
      <c r="AB98" s="295"/>
      <c r="AC98" s="295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4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705.59999999999991</v>
      </c>
      <c r="Y99" s="294">
        <f>IFERROR(SUMPRODUCT(Y93:Y97*H93:H97),"0")</f>
        <v>705.59999999999991</v>
      </c>
      <c r="Z99" s="37"/>
      <c r="AA99" s="295"/>
      <c r="AB99" s="295"/>
      <c r="AC99" s="295"/>
    </row>
    <row r="100" spans="1:68" ht="16.5" customHeight="1" x14ac:dyDescent="0.25">
      <c r="A100" s="307" t="s">
        <v>172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7"/>
      <c r="AB100" s="287"/>
      <c r="AC100" s="287"/>
    </row>
    <row r="101" spans="1:68" ht="14.25" customHeight="1" x14ac:dyDescent="0.25">
      <c r="A101" s="315" t="s">
        <v>120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303">
        <v>4607025784012</v>
      </c>
      <c r="E102" s="304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7"/>
      <c r="R102" s="297"/>
      <c r="S102" s="297"/>
      <c r="T102" s="298"/>
      <c r="U102" s="34"/>
      <c r="V102" s="34"/>
      <c r="W102" s="35" t="s">
        <v>69</v>
      </c>
      <c r="X102" s="292">
        <v>0</v>
      </c>
      <c r="Y102" s="293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3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4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0</v>
      </c>
      <c r="Y103" s="294">
        <f>IFERROR(SUM(Y102:Y102),"0")</f>
        <v>0</v>
      </c>
      <c r="Z103" s="294">
        <f>IFERROR(IF(Z102="",0,Z102),"0")</f>
        <v>0</v>
      </c>
      <c r="AA103" s="295"/>
      <c r="AB103" s="295"/>
      <c r="AC103" s="295"/>
    </row>
    <row r="104" spans="1:68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4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0</v>
      </c>
      <c r="Y104" s="294">
        <f>IFERROR(SUMPRODUCT(Y102:Y102*H102:H102),"0")</f>
        <v>0</v>
      </c>
      <c r="Z104" s="37"/>
      <c r="AA104" s="295"/>
      <c r="AB104" s="295"/>
      <c r="AC104" s="295"/>
    </row>
    <row r="105" spans="1:68" ht="16.5" customHeight="1" x14ac:dyDescent="0.25">
      <c r="A105" s="307" t="s">
        <v>176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7"/>
      <c r="AB105" s="287"/>
      <c r="AC105" s="287"/>
    </row>
    <row r="106" spans="1:68" ht="14.25" customHeight="1" x14ac:dyDescent="0.25">
      <c r="A106" s="315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3">
        <v>4620207491157</v>
      </c>
      <c r="E107" s="304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7"/>
      <c r="R107" s="297"/>
      <c r="S107" s="297"/>
      <c r="T107" s="298"/>
      <c r="U107" s="34"/>
      <c r="V107" s="34"/>
      <c r="W107" s="35" t="s">
        <v>69</v>
      </c>
      <c r="X107" s="292">
        <v>0</v>
      </c>
      <c r="Y107" s="293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03">
        <v>4607111039262</v>
      </c>
      <c r="E108" s="304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7"/>
      <c r="R108" s="297"/>
      <c r="S108" s="297"/>
      <c r="T108" s="298"/>
      <c r="U108" s="34"/>
      <c r="V108" s="34"/>
      <c r="W108" s="35" t="s">
        <v>69</v>
      </c>
      <c r="X108" s="292">
        <v>0</v>
      </c>
      <c r="Y108" s="293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3">
        <v>4607111039248</v>
      </c>
      <c r="E109" s="304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7"/>
      <c r="R109" s="297"/>
      <c r="S109" s="297"/>
      <c r="T109" s="298"/>
      <c r="U109" s="34"/>
      <c r="V109" s="34"/>
      <c r="W109" s="35" t="s">
        <v>69</v>
      </c>
      <c r="X109" s="292">
        <v>0</v>
      </c>
      <c r="Y109" s="293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03">
        <v>4607111039293</v>
      </c>
      <c r="E110" s="304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7"/>
      <c r="R110" s="297"/>
      <c r="S110" s="297"/>
      <c r="T110" s="298"/>
      <c r="U110" s="34"/>
      <c r="V110" s="34"/>
      <c r="W110" s="35" t="s">
        <v>69</v>
      </c>
      <c r="X110" s="292">
        <v>0</v>
      </c>
      <c r="Y110" s="293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3">
        <v>4607111039279</v>
      </c>
      <c r="E111" s="304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7"/>
      <c r="R111" s="297"/>
      <c r="S111" s="297"/>
      <c r="T111" s="298"/>
      <c r="U111" s="34"/>
      <c r="V111" s="34"/>
      <c r="W111" s="35" t="s">
        <v>69</v>
      </c>
      <c r="X111" s="292">
        <v>0</v>
      </c>
      <c r="Y111" s="293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3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4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0</v>
      </c>
      <c r="Y112" s="294">
        <f>IFERROR(SUM(Y107:Y111),"0")</f>
        <v>0</v>
      </c>
      <c r="Z112" s="294">
        <f>IFERROR(IF(Z107="",0,Z107),"0")+IFERROR(IF(Z108="",0,Z108),"0")+IFERROR(IF(Z109="",0,Z109),"0")+IFERROR(IF(Z110="",0,Z110),"0")+IFERROR(IF(Z111="",0,Z111),"0")</f>
        <v>0</v>
      </c>
      <c r="AA112" s="295"/>
      <c r="AB112" s="295"/>
      <c r="AC112" s="295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4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0</v>
      </c>
      <c r="Y113" s="294">
        <f>IFERROR(SUMPRODUCT(Y107:Y111*H107:H111),"0")</f>
        <v>0</v>
      </c>
      <c r="Z113" s="37"/>
      <c r="AA113" s="295"/>
      <c r="AB113" s="295"/>
      <c r="AC113" s="295"/>
    </row>
    <row r="114" spans="1:68" ht="14.25" customHeight="1" x14ac:dyDescent="0.25">
      <c r="A114" s="315" t="s">
        <v>126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03">
        <v>4620207490983</v>
      </c>
      <c r="E115" s="304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69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3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4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4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6.5" customHeight="1" x14ac:dyDescent="0.25">
      <c r="A118" s="307" t="s">
        <v>191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87"/>
      <c r="AB118" s="287"/>
      <c r="AC118" s="287"/>
    </row>
    <row r="119" spans="1:68" ht="14.25" customHeight="1" x14ac:dyDescent="0.25">
      <c r="A119" s="315" t="s">
        <v>126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303">
        <v>4607111034014</v>
      </c>
      <c r="E120" s="304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297"/>
      <c r="R120" s="297"/>
      <c r="S120" s="297"/>
      <c r="T120" s="298"/>
      <c r="U120" s="34"/>
      <c r="V120" s="34"/>
      <c r="W120" s="35" t="s">
        <v>69</v>
      </c>
      <c r="X120" s="292">
        <v>245</v>
      </c>
      <c r="Y120" s="293">
        <f>IFERROR(IF(X120="","",X120),"")</f>
        <v>245</v>
      </c>
      <c r="Z120" s="36">
        <f>IFERROR(IF(X120="","",X120*0.01788),"")</f>
        <v>4.3806000000000003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907.38199999999995</v>
      </c>
      <c r="BN120" s="67">
        <f>IFERROR(Y120*I120,"0")</f>
        <v>907.38199999999995</v>
      </c>
      <c r="BO120" s="67">
        <f>IFERROR(X120/J120,"0")</f>
        <v>3.5</v>
      </c>
      <c r="BP120" s="67">
        <f>IFERROR(Y120/J120,"0")</f>
        <v>3.5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303">
        <v>4607111033994</v>
      </c>
      <c r="E121" s="304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297"/>
      <c r="R121" s="297"/>
      <c r="S121" s="297"/>
      <c r="T121" s="298"/>
      <c r="U121" s="34"/>
      <c r="V121" s="34"/>
      <c r="W121" s="35" t="s">
        <v>69</v>
      </c>
      <c r="X121" s="292">
        <v>245</v>
      </c>
      <c r="Y121" s="293">
        <f>IFERROR(IF(X121="","",X121),"")</f>
        <v>245</v>
      </c>
      <c r="Z121" s="36">
        <f>IFERROR(IF(X121="","",X121*0.01788),"")</f>
        <v>4.3806000000000003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907.38199999999995</v>
      </c>
      <c r="BN121" s="67">
        <f>IFERROR(Y121*I121,"0")</f>
        <v>907.38199999999995</v>
      </c>
      <c r="BO121" s="67">
        <f>IFERROR(X121/J121,"0")</f>
        <v>3.5</v>
      </c>
      <c r="BP121" s="67">
        <f>IFERROR(Y121/J121,"0")</f>
        <v>3.5</v>
      </c>
    </row>
    <row r="122" spans="1:68" x14ac:dyDescent="0.2">
      <c r="A122" s="313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4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490</v>
      </c>
      <c r="Y122" s="294">
        <f>IFERROR(SUM(Y120:Y121),"0")</f>
        <v>490</v>
      </c>
      <c r="Z122" s="294">
        <f>IFERROR(IF(Z120="",0,Z120),"0")+IFERROR(IF(Z121="",0,Z121),"0")</f>
        <v>8.7612000000000005</v>
      </c>
      <c r="AA122" s="295"/>
      <c r="AB122" s="295"/>
      <c r="AC122" s="295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4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1470</v>
      </c>
      <c r="Y123" s="294">
        <f>IFERROR(SUMPRODUCT(Y120:Y121*H120:H121),"0")</f>
        <v>1470</v>
      </c>
      <c r="Z123" s="37"/>
      <c r="AA123" s="295"/>
      <c r="AB123" s="295"/>
      <c r="AC123" s="295"/>
    </row>
    <row r="124" spans="1:68" ht="16.5" customHeight="1" x14ac:dyDescent="0.25">
      <c r="A124" s="307" t="s">
        <v>197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87"/>
      <c r="AB124" s="287"/>
      <c r="AC124" s="287"/>
    </row>
    <row r="125" spans="1:68" ht="14.25" customHeight="1" x14ac:dyDescent="0.25">
      <c r="A125" s="315" t="s">
        <v>126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303">
        <v>4607111039095</v>
      </c>
      <c r="E126" s="304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297"/>
      <c r="R126" s="297"/>
      <c r="S126" s="297"/>
      <c r="T126" s="298"/>
      <c r="U126" s="34"/>
      <c r="V126" s="34"/>
      <c r="W126" s="35" t="s">
        <v>69</v>
      </c>
      <c r="X126" s="292">
        <v>105</v>
      </c>
      <c r="Y126" s="293">
        <f>IFERROR(IF(X126="","",X126),"")</f>
        <v>105</v>
      </c>
      <c r="Z126" s="36">
        <f>IFERROR(IF(X126="","",X126*0.01788),"")</f>
        <v>1.8774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393.54</v>
      </c>
      <c r="BN126" s="67">
        <f>IFERROR(Y126*I126,"0")</f>
        <v>393.54</v>
      </c>
      <c r="BO126" s="67">
        <f>IFERROR(X126/J126,"0")</f>
        <v>1.5</v>
      </c>
      <c r="BP126" s="67">
        <f>IFERROR(Y126/J126,"0")</f>
        <v>1.5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303">
        <v>4607111034199</v>
      </c>
      <c r="E127" s="304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297"/>
      <c r="R127" s="297"/>
      <c r="S127" s="297"/>
      <c r="T127" s="298"/>
      <c r="U127" s="34"/>
      <c r="V127" s="34"/>
      <c r="W127" s="35" t="s">
        <v>69</v>
      </c>
      <c r="X127" s="292">
        <v>105</v>
      </c>
      <c r="Y127" s="293">
        <f>IFERROR(IF(X127="","",X127),"")</f>
        <v>105</v>
      </c>
      <c r="Z127" s="36">
        <f>IFERROR(IF(X127="","",X127*0.01788),"")</f>
        <v>1.8774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388.87799999999999</v>
      </c>
      <c r="BN127" s="67">
        <f>IFERROR(Y127*I127,"0")</f>
        <v>388.87799999999999</v>
      </c>
      <c r="BO127" s="67">
        <f>IFERROR(X127/J127,"0")</f>
        <v>1.5</v>
      </c>
      <c r="BP127" s="67">
        <f>IFERROR(Y127/J127,"0")</f>
        <v>1.5</v>
      </c>
    </row>
    <row r="128" spans="1:68" x14ac:dyDescent="0.2">
      <c r="A128" s="313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4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210</v>
      </c>
      <c r="Y128" s="294">
        <f>IFERROR(SUM(Y126:Y127),"0")</f>
        <v>210</v>
      </c>
      <c r="Z128" s="294">
        <f>IFERROR(IF(Z126="",0,Z126),"0")+IFERROR(IF(Z127="",0,Z127),"0")</f>
        <v>3.7547999999999999</v>
      </c>
      <c r="AA128" s="295"/>
      <c r="AB128" s="295"/>
      <c r="AC128" s="295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4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630</v>
      </c>
      <c r="Y129" s="294">
        <f>IFERROR(SUMPRODUCT(Y126:Y127*H126:H127),"0")</f>
        <v>630</v>
      </c>
      <c r="Z129" s="37"/>
      <c r="AA129" s="295"/>
      <c r="AB129" s="295"/>
      <c r="AC129" s="295"/>
    </row>
    <row r="130" spans="1:68" ht="16.5" customHeight="1" x14ac:dyDescent="0.25">
      <c r="A130" s="307" t="s">
        <v>204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87"/>
      <c r="AB130" s="287"/>
      <c r="AC130" s="287"/>
    </row>
    <row r="131" spans="1:68" ht="14.25" customHeight="1" x14ac:dyDescent="0.25">
      <c r="A131" s="315" t="s">
        <v>126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303">
        <v>4620207490914</v>
      </c>
      <c r="E132" s="304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7" t="s">
        <v>207</v>
      </c>
      <c r="Q132" s="297"/>
      <c r="R132" s="297"/>
      <c r="S132" s="297"/>
      <c r="T132" s="298"/>
      <c r="U132" s="34"/>
      <c r="V132" s="34"/>
      <c r="W132" s="35" t="s">
        <v>69</v>
      </c>
      <c r="X132" s="292">
        <v>0</v>
      </c>
      <c r="Y132" s="293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208</v>
      </c>
      <c r="B133" s="54" t="s">
        <v>209</v>
      </c>
      <c r="C133" s="31">
        <v>4301135778</v>
      </c>
      <c r="D133" s="303">
        <v>4620207490853</v>
      </c>
      <c r="E133" s="304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2" t="s">
        <v>210</v>
      </c>
      <c r="Q133" s="297"/>
      <c r="R133" s="297"/>
      <c r="S133" s="297"/>
      <c r="T133" s="298"/>
      <c r="U133" s="34"/>
      <c r="V133" s="34"/>
      <c r="W133" s="35" t="s">
        <v>69</v>
      </c>
      <c r="X133" s="292">
        <v>140</v>
      </c>
      <c r="Y133" s="293">
        <f>IFERROR(IF(X133="","",X133),"")</f>
        <v>140</v>
      </c>
      <c r="Z133" s="36">
        <f>IFERROR(IF(X133="","",X133*0.01788),"")</f>
        <v>2.5032000000000001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375.20000000000005</v>
      </c>
      <c r="BN133" s="67">
        <f>IFERROR(Y133*I133,"0")</f>
        <v>375.20000000000005</v>
      </c>
      <c r="BO133" s="67">
        <f>IFERROR(X133/J133,"0")</f>
        <v>2</v>
      </c>
      <c r="BP133" s="67">
        <f>IFERROR(Y133/J133,"0")</f>
        <v>2</v>
      </c>
    </row>
    <row r="134" spans="1:68" x14ac:dyDescent="0.2">
      <c r="A134" s="313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4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140</v>
      </c>
      <c r="Y134" s="294">
        <f>IFERROR(SUM(Y132:Y133),"0")</f>
        <v>140</v>
      </c>
      <c r="Z134" s="294">
        <f>IFERROR(IF(Z132="",0,Z132),"0")+IFERROR(IF(Z133="",0,Z133),"0")</f>
        <v>2.5032000000000001</v>
      </c>
      <c r="AA134" s="295"/>
      <c r="AB134" s="295"/>
      <c r="AC134" s="295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4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336</v>
      </c>
      <c r="Y135" s="294">
        <f>IFERROR(SUMPRODUCT(Y132:Y133*H132:H133),"0")</f>
        <v>336</v>
      </c>
      <c r="Z135" s="37"/>
      <c r="AA135" s="295"/>
      <c r="AB135" s="295"/>
      <c r="AC135" s="295"/>
    </row>
    <row r="136" spans="1:68" ht="16.5" customHeight="1" x14ac:dyDescent="0.25">
      <c r="A136" s="307" t="s">
        <v>211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87"/>
      <c r="AB136" s="287"/>
      <c r="AC136" s="287"/>
    </row>
    <row r="137" spans="1:68" ht="14.25" customHeight="1" x14ac:dyDescent="0.25">
      <c r="A137" s="315" t="s">
        <v>126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88"/>
      <c r="AB137" s="288"/>
      <c r="AC137" s="288"/>
    </row>
    <row r="138" spans="1:68" ht="27" customHeight="1" x14ac:dyDescent="0.25">
      <c r="A138" s="54" t="s">
        <v>212</v>
      </c>
      <c r="B138" s="54" t="s">
        <v>213</v>
      </c>
      <c r="C138" s="31">
        <v>4301135570</v>
      </c>
      <c r="D138" s="303">
        <v>4607111035806</v>
      </c>
      <c r="E138" s="304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9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297"/>
      <c r="R138" s="297"/>
      <c r="S138" s="297"/>
      <c r="T138" s="29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3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4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4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customHeight="1" x14ac:dyDescent="0.25">
      <c r="A141" s="307" t="s">
        <v>215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87"/>
      <c r="AB141" s="287"/>
      <c r="AC141" s="287"/>
    </row>
    <row r="142" spans="1:68" ht="14.25" customHeight="1" x14ac:dyDescent="0.25">
      <c r="A142" s="315" t="s">
        <v>126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88"/>
      <c r="AB142" s="288"/>
      <c r="AC142" s="288"/>
    </row>
    <row r="143" spans="1:68" ht="16.5" customHeight="1" x14ac:dyDescent="0.25">
      <c r="A143" s="54" t="s">
        <v>216</v>
      </c>
      <c r="B143" s="54" t="s">
        <v>217</v>
      </c>
      <c r="C143" s="31">
        <v>4301135607</v>
      </c>
      <c r="D143" s="303">
        <v>4607111039613</v>
      </c>
      <c r="E143" s="304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297"/>
      <c r="R143" s="297"/>
      <c r="S143" s="297"/>
      <c r="T143" s="29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3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4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4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customHeight="1" x14ac:dyDescent="0.25">
      <c r="A146" s="307" t="s">
        <v>218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87"/>
      <c r="AB146" s="287"/>
      <c r="AC146" s="287"/>
    </row>
    <row r="147" spans="1:68" ht="14.25" customHeight="1" x14ac:dyDescent="0.25">
      <c r="A147" s="315" t="s">
        <v>219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88"/>
      <c r="AB147" s="288"/>
      <c r="AC147" s="288"/>
    </row>
    <row r="148" spans="1:68" ht="27" customHeight="1" x14ac:dyDescent="0.25">
      <c r="A148" s="54" t="s">
        <v>220</v>
      </c>
      <c r="B148" s="54" t="s">
        <v>221</v>
      </c>
      <c r="C148" s="31">
        <v>4301135540</v>
      </c>
      <c r="D148" s="303">
        <v>4607111035646</v>
      </c>
      <c r="E148" s="304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297"/>
      <c r="R148" s="297"/>
      <c r="S148" s="297"/>
      <c r="T148" s="29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3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4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4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customHeight="1" x14ac:dyDescent="0.25">
      <c r="A151" s="307" t="s">
        <v>224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87"/>
      <c r="AB151" s="287"/>
      <c r="AC151" s="287"/>
    </row>
    <row r="152" spans="1:68" ht="14.25" customHeight="1" x14ac:dyDescent="0.25">
      <c r="A152" s="315" t="s">
        <v>126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303">
        <v>4607111036568</v>
      </c>
      <c r="E153" s="304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297"/>
      <c r="R153" s="297"/>
      <c r="S153" s="297"/>
      <c r="T153" s="298"/>
      <c r="U153" s="34"/>
      <c r="V153" s="34"/>
      <c r="W153" s="35" t="s">
        <v>69</v>
      </c>
      <c r="X153" s="292">
        <v>210</v>
      </c>
      <c r="Y153" s="293">
        <f>IFERROR(IF(X153="","",X153),"")</f>
        <v>210</v>
      </c>
      <c r="Z153" s="36">
        <f>IFERROR(IF(X153="","",X153*0.00941),"")</f>
        <v>1.9761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441.37799999999999</v>
      </c>
      <c r="BN153" s="67">
        <f>IFERROR(Y153*I153,"0")</f>
        <v>441.37799999999999</v>
      </c>
      <c r="BO153" s="67">
        <f>IFERROR(X153/J153,"0")</f>
        <v>1.5</v>
      </c>
      <c r="BP153" s="67">
        <f>IFERROR(Y153/J153,"0")</f>
        <v>1.5</v>
      </c>
    </row>
    <row r="154" spans="1:68" x14ac:dyDescent="0.2">
      <c r="A154" s="313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4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210</v>
      </c>
      <c r="Y154" s="294">
        <f>IFERROR(SUM(Y153:Y153),"0")</f>
        <v>210</v>
      </c>
      <c r="Z154" s="294">
        <f>IFERROR(IF(Z153="",0,Z153),"0")</f>
        <v>1.9761</v>
      </c>
      <c r="AA154" s="295"/>
      <c r="AB154" s="295"/>
      <c r="AC154" s="295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4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352.8</v>
      </c>
      <c r="Y155" s="294">
        <f>IFERROR(SUMPRODUCT(Y153:Y153*H153:H153),"0")</f>
        <v>352.8</v>
      </c>
      <c r="Z155" s="37"/>
      <c r="AA155" s="295"/>
      <c r="AB155" s="295"/>
      <c r="AC155" s="295"/>
    </row>
    <row r="156" spans="1:68" ht="27.75" customHeight="1" x14ac:dyDescent="0.2">
      <c r="A156" s="360" t="s">
        <v>228</v>
      </c>
      <c r="B156" s="361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48"/>
      <c r="AB156" s="48"/>
      <c r="AC156" s="48"/>
    </row>
    <row r="157" spans="1:68" ht="16.5" customHeight="1" x14ac:dyDescent="0.25">
      <c r="A157" s="307" t="s">
        <v>229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87"/>
      <c r="AB157" s="287"/>
      <c r="AC157" s="287"/>
    </row>
    <row r="158" spans="1:68" ht="14.25" customHeight="1" x14ac:dyDescent="0.25">
      <c r="A158" s="315" t="s">
        <v>126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88"/>
      <c r="AB158" s="288"/>
      <c r="AC158" s="288"/>
    </row>
    <row r="159" spans="1:68" ht="27" customHeight="1" x14ac:dyDescent="0.25">
      <c r="A159" s="54" t="s">
        <v>230</v>
      </c>
      <c r="B159" s="54" t="s">
        <v>231</v>
      </c>
      <c r="C159" s="31">
        <v>4301135548</v>
      </c>
      <c r="D159" s="303">
        <v>4607111039057</v>
      </c>
      <c r="E159" s="304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7" t="s">
        <v>232</v>
      </c>
      <c r="Q159" s="297"/>
      <c r="R159" s="297"/>
      <c r="S159" s="297"/>
      <c r="T159" s="29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13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14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x14ac:dyDescent="0.2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4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customHeight="1" x14ac:dyDescent="0.25">
      <c r="A162" s="307" t="s">
        <v>233</v>
      </c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  <c r="AA162" s="287"/>
      <c r="AB162" s="287"/>
      <c r="AC162" s="287"/>
    </row>
    <row r="163" spans="1:68" ht="14.25" customHeight="1" x14ac:dyDescent="0.25">
      <c r="A163" s="315" t="s">
        <v>63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88"/>
      <c r="AB163" s="288"/>
      <c r="AC163" s="288"/>
    </row>
    <row r="164" spans="1:68" ht="16.5" customHeight="1" x14ac:dyDescent="0.25">
      <c r="A164" s="54" t="s">
        <v>234</v>
      </c>
      <c r="B164" s="54" t="s">
        <v>235</v>
      </c>
      <c r="C164" s="31">
        <v>4301071056</v>
      </c>
      <c r="D164" s="303">
        <v>4640242180250</v>
      </c>
      <c r="E164" s="304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2" t="s">
        <v>236</v>
      </c>
      <c r="Q164" s="297"/>
      <c r="R164" s="297"/>
      <c r="S164" s="297"/>
      <c r="T164" s="29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303">
        <v>4607111036216</v>
      </c>
      <c r="E165" s="304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7"/>
      <c r="R165" s="297"/>
      <c r="S165" s="297"/>
      <c r="T165" s="298"/>
      <c r="U165" s="34"/>
      <c r="V165" s="34"/>
      <c r="W165" s="35" t="s">
        <v>69</v>
      </c>
      <c r="X165" s="292">
        <v>0</v>
      </c>
      <c r="Y165" s="293">
        <f>IFERROR(IF(X165="","",X165),"")</f>
        <v>0</v>
      </c>
      <c r="Z165" s="36">
        <f>IFERROR(IF(X165="","",X165*0.00866),"")</f>
        <v>0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241</v>
      </c>
      <c r="B166" s="54" t="s">
        <v>242</v>
      </c>
      <c r="C166" s="31">
        <v>4301071061</v>
      </c>
      <c r="D166" s="303">
        <v>4607111036278</v>
      </c>
      <c r="E166" s="304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297"/>
      <c r="R166" s="297"/>
      <c r="S166" s="297"/>
      <c r="T166" s="29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13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4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0</v>
      </c>
      <c r="Y167" s="294">
        <f>IFERROR(SUM(Y164:Y166),"0")</f>
        <v>0</v>
      </c>
      <c r="Z167" s="294">
        <f>IFERROR(IF(Z164="",0,Z164),"0")+IFERROR(IF(Z165="",0,Z165),"0")+IFERROR(IF(Z166="",0,Z166),"0")</f>
        <v>0</v>
      </c>
      <c r="AA167" s="295"/>
      <c r="AB167" s="295"/>
      <c r="AC167" s="295"/>
    </row>
    <row r="168" spans="1:68" x14ac:dyDescent="0.2">
      <c r="A168" s="308"/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14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0</v>
      </c>
      <c r="Y168" s="294">
        <f>IFERROR(SUMPRODUCT(Y164:Y166*H164:H166),"0")</f>
        <v>0</v>
      </c>
      <c r="Z168" s="37"/>
      <c r="AA168" s="295"/>
      <c r="AB168" s="295"/>
      <c r="AC168" s="295"/>
    </row>
    <row r="169" spans="1:68" ht="14.25" customHeight="1" x14ac:dyDescent="0.25">
      <c r="A169" s="315" t="s">
        <v>244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88"/>
      <c r="AB169" s="288"/>
      <c r="AC169" s="288"/>
    </row>
    <row r="170" spans="1:68" ht="27" customHeight="1" x14ac:dyDescent="0.25">
      <c r="A170" s="54" t="s">
        <v>245</v>
      </c>
      <c r="B170" s="54" t="s">
        <v>246</v>
      </c>
      <c r="C170" s="31">
        <v>4301080154</v>
      </c>
      <c r="D170" s="303">
        <v>4607111036834</v>
      </c>
      <c r="E170" s="304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297"/>
      <c r="R170" s="297"/>
      <c r="S170" s="297"/>
      <c r="T170" s="29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13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M171" s="308"/>
      <c r="N171" s="308"/>
      <c r="O171" s="314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x14ac:dyDescent="0.2">
      <c r="A172" s="308"/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14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customHeight="1" x14ac:dyDescent="0.2">
      <c r="A173" s="360" t="s">
        <v>248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48"/>
      <c r="AB173" s="48"/>
      <c r="AC173" s="48"/>
    </row>
    <row r="174" spans="1:68" ht="16.5" customHeight="1" x14ac:dyDescent="0.25">
      <c r="A174" s="307" t="s">
        <v>249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287"/>
      <c r="AB174" s="287"/>
      <c r="AC174" s="287"/>
    </row>
    <row r="175" spans="1:68" ht="14.25" customHeight="1" x14ac:dyDescent="0.25">
      <c r="A175" s="315" t="s">
        <v>76</v>
      </c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303">
        <v>4607111035691</v>
      </c>
      <c r="E176" s="304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297"/>
      <c r="R176" s="297"/>
      <c r="S176" s="297"/>
      <c r="T176" s="298"/>
      <c r="U176" s="34"/>
      <c r="V176" s="34"/>
      <c r="W176" s="35" t="s">
        <v>69</v>
      </c>
      <c r="X176" s="292">
        <v>0</v>
      </c>
      <c r="Y176" s="293">
        <f>IFERROR(IF(X176="","",X176),"")</f>
        <v>0</v>
      </c>
      <c r="Z176" s="36">
        <f>IFERROR(IF(X176="","",X176*0.01788),"")</f>
        <v>0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303">
        <v>4607111035721</v>
      </c>
      <c r="E177" s="304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297"/>
      <c r="R177" s="297"/>
      <c r="S177" s="297"/>
      <c r="T177" s="298"/>
      <c r="U177" s="34"/>
      <c r="V177" s="34"/>
      <c r="W177" s="35" t="s">
        <v>69</v>
      </c>
      <c r="X177" s="292">
        <v>0</v>
      </c>
      <c r="Y177" s="293">
        <f>IFERROR(IF(X177="","",X177),"")</f>
        <v>0</v>
      </c>
      <c r="Z177" s="36">
        <f>IFERROR(IF(X177="","",X177*0.01788),"")</f>
        <v>0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303">
        <v>4607111038487</v>
      </c>
      <c r="E178" s="304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297"/>
      <c r="R178" s="297"/>
      <c r="S178" s="297"/>
      <c r="T178" s="298"/>
      <c r="U178" s="34"/>
      <c r="V178" s="34"/>
      <c r="W178" s="35" t="s">
        <v>69</v>
      </c>
      <c r="X178" s="292">
        <v>0</v>
      </c>
      <c r="Y178" s="293">
        <f>IFERROR(IF(X178="","",X178),"")</f>
        <v>0</v>
      </c>
      <c r="Z178" s="36">
        <f>IFERROR(IF(X178="","",X178*0.01788),"")</f>
        <v>0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13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4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0</v>
      </c>
      <c r="Y179" s="294">
        <f>IFERROR(SUM(Y176:Y178),"0")</f>
        <v>0</v>
      </c>
      <c r="Z179" s="294">
        <f>IFERROR(IF(Z176="",0,Z176),"0")+IFERROR(IF(Z177="",0,Z177),"0")+IFERROR(IF(Z178="",0,Z178),"0")</f>
        <v>0</v>
      </c>
      <c r="AA179" s="295"/>
      <c r="AB179" s="295"/>
      <c r="AC179" s="295"/>
    </row>
    <row r="180" spans="1:68" x14ac:dyDescent="0.2">
      <c r="A180" s="308"/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14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0</v>
      </c>
      <c r="Y180" s="294">
        <f>IFERROR(SUMPRODUCT(Y176:Y178*H176:H178),"0")</f>
        <v>0</v>
      </c>
      <c r="Z180" s="37"/>
      <c r="AA180" s="295"/>
      <c r="AB180" s="295"/>
      <c r="AC180" s="295"/>
    </row>
    <row r="181" spans="1:68" ht="14.25" customHeight="1" x14ac:dyDescent="0.25">
      <c r="A181" s="315" t="s">
        <v>259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88"/>
      <c r="AB181" s="288"/>
      <c r="AC181" s="288"/>
    </row>
    <row r="182" spans="1:68" ht="27" customHeight="1" x14ac:dyDescent="0.25">
      <c r="A182" s="54" t="s">
        <v>260</v>
      </c>
      <c r="B182" s="54" t="s">
        <v>261</v>
      </c>
      <c r="C182" s="31">
        <v>4301051855</v>
      </c>
      <c r="D182" s="303">
        <v>4680115885875</v>
      </c>
      <c r="E182" s="304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79" t="s">
        <v>264</v>
      </c>
      <c r="Q182" s="297"/>
      <c r="R182" s="297"/>
      <c r="S182" s="297"/>
      <c r="T182" s="29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3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14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x14ac:dyDescent="0.2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4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customHeight="1" x14ac:dyDescent="0.2">
      <c r="A185" s="360" t="s">
        <v>267</v>
      </c>
      <c r="B185" s="361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48"/>
      <c r="AB185" s="48"/>
      <c r="AC185" s="48"/>
    </row>
    <row r="186" spans="1:68" ht="16.5" customHeight="1" x14ac:dyDescent="0.25">
      <c r="A186" s="307" t="s">
        <v>268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87"/>
      <c r="AB186" s="287"/>
      <c r="AC186" s="287"/>
    </row>
    <row r="187" spans="1:68" ht="14.25" customHeight="1" x14ac:dyDescent="0.25">
      <c r="A187" s="315" t="s">
        <v>76</v>
      </c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308"/>
      <c r="Z187" s="308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303">
        <v>4620207491133</v>
      </c>
      <c r="E188" s="304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4" t="s">
        <v>271</v>
      </c>
      <c r="Q188" s="297"/>
      <c r="R188" s="297"/>
      <c r="S188" s="297"/>
      <c r="T188" s="298"/>
      <c r="U188" s="34"/>
      <c r="V188" s="34"/>
      <c r="W188" s="35" t="s">
        <v>69</v>
      </c>
      <c r="X188" s="292">
        <v>0</v>
      </c>
      <c r="Y188" s="293">
        <f>IFERROR(IF(X188="","",X188),"")</f>
        <v>0</v>
      </c>
      <c r="Z188" s="36">
        <f>IFERROR(IF(X188="","",X188*0.01788),"")</f>
        <v>0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13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14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0</v>
      </c>
      <c r="Y189" s="294">
        <f>IFERROR(SUM(Y188:Y188),"0")</f>
        <v>0</v>
      </c>
      <c r="Z189" s="294">
        <f>IFERROR(IF(Z188="",0,Z188),"0")</f>
        <v>0</v>
      </c>
      <c r="AA189" s="295"/>
      <c r="AB189" s="295"/>
      <c r="AC189" s="295"/>
    </row>
    <row r="190" spans="1:68" x14ac:dyDescent="0.2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14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0</v>
      </c>
      <c r="Y190" s="294">
        <f>IFERROR(SUMPRODUCT(Y188:Y188*H188:H188),"0")</f>
        <v>0</v>
      </c>
      <c r="Z190" s="37"/>
      <c r="AA190" s="295"/>
      <c r="AB190" s="295"/>
      <c r="AC190" s="295"/>
    </row>
    <row r="191" spans="1:68" ht="14.25" customHeight="1" x14ac:dyDescent="0.25">
      <c r="A191" s="315" t="s">
        <v>126</v>
      </c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  <c r="R191" s="308"/>
      <c r="S191" s="308"/>
      <c r="T191" s="308"/>
      <c r="U191" s="308"/>
      <c r="V191" s="308"/>
      <c r="W191" s="308"/>
      <c r="X191" s="308"/>
      <c r="Y191" s="308"/>
      <c r="Z191" s="308"/>
      <c r="AA191" s="288"/>
      <c r="AB191" s="288"/>
      <c r="AC191" s="288"/>
    </row>
    <row r="192" spans="1:68" ht="27" customHeight="1" x14ac:dyDescent="0.25">
      <c r="A192" s="54" t="s">
        <v>273</v>
      </c>
      <c r="B192" s="54" t="s">
        <v>274</v>
      </c>
      <c r="C192" s="31">
        <v>4301135707</v>
      </c>
      <c r="D192" s="303">
        <v>4620207490198</v>
      </c>
      <c r="E192" s="304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297"/>
      <c r="R192" s="297"/>
      <c r="S192" s="297"/>
      <c r="T192" s="29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276</v>
      </c>
      <c r="B193" s="54" t="s">
        <v>277</v>
      </c>
      <c r="C193" s="31">
        <v>4301135696</v>
      </c>
      <c r="D193" s="303">
        <v>4620207490235</v>
      </c>
      <c r="E193" s="304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297"/>
      <c r="R193" s="297"/>
      <c r="S193" s="297"/>
      <c r="T193" s="29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4301135697</v>
      </c>
      <c r="D194" s="303">
        <v>4620207490259</v>
      </c>
      <c r="E194" s="304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297"/>
      <c r="R194" s="297"/>
      <c r="S194" s="297"/>
      <c r="T194" s="29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4301135681</v>
      </c>
      <c r="D195" s="303">
        <v>4620207490143</v>
      </c>
      <c r="E195" s="304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297"/>
      <c r="R195" s="297"/>
      <c r="S195" s="297"/>
      <c r="T195" s="29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3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14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x14ac:dyDescent="0.2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4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customHeight="1" x14ac:dyDescent="0.25">
      <c r="A198" s="307" t="s">
        <v>284</v>
      </c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08"/>
      <c r="V198" s="308"/>
      <c r="W198" s="308"/>
      <c r="X198" s="308"/>
      <c r="Y198" s="308"/>
      <c r="Z198" s="308"/>
      <c r="AA198" s="287"/>
      <c r="AB198" s="287"/>
      <c r="AC198" s="287"/>
    </row>
    <row r="199" spans="1:68" ht="14.25" customHeight="1" x14ac:dyDescent="0.25">
      <c r="A199" s="315" t="s">
        <v>63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303">
        <v>4607111037022</v>
      </c>
      <c r="E200" s="304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297"/>
      <c r="R200" s="297"/>
      <c r="S200" s="297"/>
      <c r="T200" s="298"/>
      <c r="U200" s="34"/>
      <c r="V200" s="34"/>
      <c r="W200" s="35" t="s">
        <v>69</v>
      </c>
      <c r="X200" s="292">
        <v>0</v>
      </c>
      <c r="Y200" s="293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4301070990</v>
      </c>
      <c r="D201" s="303">
        <v>4607111038494</v>
      </c>
      <c r="E201" s="304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297"/>
      <c r="R201" s="297"/>
      <c r="S201" s="297"/>
      <c r="T201" s="29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4301070966</v>
      </c>
      <c r="D202" s="303">
        <v>4607111038135</v>
      </c>
      <c r="E202" s="304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297"/>
      <c r="R202" s="297"/>
      <c r="S202" s="297"/>
      <c r="T202" s="29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13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14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0</v>
      </c>
      <c r="Y203" s="294">
        <f>IFERROR(SUM(Y200:Y202),"0")</f>
        <v>0</v>
      </c>
      <c r="Z203" s="294">
        <f>IFERROR(IF(Z200="",0,Z200),"0")+IFERROR(IF(Z201="",0,Z201),"0")+IFERROR(IF(Z202="",0,Z202),"0")</f>
        <v>0</v>
      </c>
      <c r="AA203" s="295"/>
      <c r="AB203" s="295"/>
      <c r="AC203" s="295"/>
    </row>
    <row r="204" spans="1:68" x14ac:dyDescent="0.2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14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0</v>
      </c>
      <c r="Y204" s="294">
        <f>IFERROR(SUMPRODUCT(Y200:Y202*H200:H202),"0")</f>
        <v>0</v>
      </c>
      <c r="Z204" s="37"/>
      <c r="AA204" s="295"/>
      <c r="AB204" s="295"/>
      <c r="AC204" s="295"/>
    </row>
    <row r="205" spans="1:68" ht="16.5" customHeight="1" x14ac:dyDescent="0.25">
      <c r="A205" s="307" t="s">
        <v>294</v>
      </c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  <c r="AA205" s="287"/>
      <c r="AB205" s="287"/>
      <c r="AC205" s="287"/>
    </row>
    <row r="206" spans="1:68" ht="14.25" customHeight="1" x14ac:dyDescent="0.25">
      <c r="A206" s="315" t="s">
        <v>63</v>
      </c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288"/>
      <c r="AB206" s="288"/>
      <c r="AC206" s="288"/>
    </row>
    <row r="207" spans="1:68" ht="27" customHeight="1" x14ac:dyDescent="0.25">
      <c r="A207" s="54" t="s">
        <v>295</v>
      </c>
      <c r="B207" s="54" t="s">
        <v>296</v>
      </c>
      <c r="C207" s="31">
        <v>4301070996</v>
      </c>
      <c r="D207" s="303">
        <v>4607111038654</v>
      </c>
      <c r="E207" s="304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3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4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x14ac:dyDescent="0.2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4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customHeight="1" x14ac:dyDescent="0.25">
      <c r="A210" s="307" t="s">
        <v>298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87"/>
      <c r="AB210" s="287"/>
      <c r="AC210" s="287"/>
    </row>
    <row r="211" spans="1:68" ht="14.25" customHeight="1" x14ac:dyDescent="0.25">
      <c r="A211" s="315" t="s">
        <v>63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8"/>
      <c r="AB211" s="288"/>
      <c r="AC211" s="288"/>
    </row>
    <row r="212" spans="1:68" ht="27" customHeight="1" x14ac:dyDescent="0.25">
      <c r="A212" s="54" t="s">
        <v>299</v>
      </c>
      <c r="B212" s="54" t="s">
        <v>300</v>
      </c>
      <c r="C212" s="31">
        <v>4301070917</v>
      </c>
      <c r="D212" s="303">
        <v>4607111035912</v>
      </c>
      <c r="E212" s="304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297"/>
      <c r="R212" s="297"/>
      <c r="S212" s="297"/>
      <c r="T212" s="29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303">
        <v>4607111035929</v>
      </c>
      <c r="E213" s="304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297"/>
      <c r="R213" s="297"/>
      <c r="S213" s="297"/>
      <c r="T213" s="298"/>
      <c r="U213" s="34"/>
      <c r="V213" s="34"/>
      <c r="W213" s="35" t="s">
        <v>69</v>
      </c>
      <c r="X213" s="292">
        <v>0</v>
      </c>
      <c r="Y213" s="293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304</v>
      </c>
      <c r="B214" s="54" t="s">
        <v>305</v>
      </c>
      <c r="C214" s="31">
        <v>4301070915</v>
      </c>
      <c r="D214" s="303">
        <v>4607111035882</v>
      </c>
      <c r="E214" s="304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307</v>
      </c>
      <c r="B215" s="54" t="s">
        <v>308</v>
      </c>
      <c r="C215" s="31">
        <v>4301070921</v>
      </c>
      <c r="D215" s="303">
        <v>4607111035905</v>
      </c>
      <c r="E215" s="304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13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4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0</v>
      </c>
      <c r="Y216" s="294">
        <f>IFERROR(SUM(Y212:Y215),"0")</f>
        <v>0</v>
      </c>
      <c r="Z216" s="294">
        <f>IFERROR(IF(Z212="",0,Z212),"0")+IFERROR(IF(Z213="",0,Z213),"0")+IFERROR(IF(Z214="",0,Z214),"0")+IFERROR(IF(Z215="",0,Z215),"0")</f>
        <v>0</v>
      </c>
      <c r="AA216" s="295"/>
      <c r="AB216" s="295"/>
      <c r="AC216" s="295"/>
    </row>
    <row r="217" spans="1:68" x14ac:dyDescent="0.2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4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0</v>
      </c>
      <c r="Y217" s="294">
        <f>IFERROR(SUMPRODUCT(Y212:Y215*H212:H215),"0")</f>
        <v>0</v>
      </c>
      <c r="Z217" s="37"/>
      <c r="AA217" s="295"/>
      <c r="AB217" s="295"/>
      <c r="AC217" s="295"/>
    </row>
    <row r="218" spans="1:68" ht="16.5" customHeight="1" x14ac:dyDescent="0.25">
      <c r="A218" s="307" t="s">
        <v>309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87"/>
      <c r="AB218" s="287"/>
      <c r="AC218" s="287"/>
    </row>
    <row r="219" spans="1:68" ht="14.25" customHeight="1" x14ac:dyDescent="0.25">
      <c r="A219" s="315" t="s">
        <v>63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303">
        <v>4620207491096</v>
      </c>
      <c r="E220" s="304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2" t="s">
        <v>312</v>
      </c>
      <c r="Q220" s="297"/>
      <c r="R220" s="297"/>
      <c r="S220" s="297"/>
      <c r="T220" s="298"/>
      <c r="U220" s="34"/>
      <c r="V220" s="34"/>
      <c r="W220" s="35" t="s">
        <v>69</v>
      </c>
      <c r="X220" s="292">
        <v>0</v>
      </c>
      <c r="Y220" s="293">
        <f>IFERROR(IF(X220="","",X220),"")</f>
        <v>0</v>
      </c>
      <c r="Z220" s="36">
        <f>IFERROR(IF(X220="","",X220*0.0155),"")</f>
        <v>0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13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4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0</v>
      </c>
      <c r="Y221" s="294">
        <f>IFERROR(SUM(Y220:Y220),"0")</f>
        <v>0</v>
      </c>
      <c r="Z221" s="294">
        <f>IFERROR(IF(Z220="",0,Z220),"0")</f>
        <v>0</v>
      </c>
      <c r="AA221" s="295"/>
      <c r="AB221" s="295"/>
      <c r="AC221" s="295"/>
    </row>
    <row r="222" spans="1:68" x14ac:dyDescent="0.2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4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0</v>
      </c>
      <c r="Y222" s="294">
        <f>IFERROR(SUMPRODUCT(Y220:Y220*H220:H220),"0")</f>
        <v>0</v>
      </c>
      <c r="Z222" s="37"/>
      <c r="AA222" s="295"/>
      <c r="AB222" s="295"/>
      <c r="AC222" s="295"/>
    </row>
    <row r="223" spans="1:68" ht="16.5" customHeight="1" x14ac:dyDescent="0.25">
      <c r="A223" s="307" t="s">
        <v>314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87"/>
      <c r="AB223" s="287"/>
      <c r="AC223" s="287"/>
    </row>
    <row r="224" spans="1:68" ht="14.25" customHeight="1" x14ac:dyDescent="0.25">
      <c r="A224" s="315" t="s">
        <v>63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8"/>
      <c r="AB224" s="288"/>
      <c r="AC224" s="288"/>
    </row>
    <row r="225" spans="1:68" ht="27" customHeight="1" x14ac:dyDescent="0.25">
      <c r="A225" s="54" t="s">
        <v>315</v>
      </c>
      <c r="B225" s="54" t="s">
        <v>316</v>
      </c>
      <c r="C225" s="31">
        <v>4301071093</v>
      </c>
      <c r="D225" s="303">
        <v>4620207490709</v>
      </c>
      <c r="E225" s="304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297"/>
      <c r="R225" s="297"/>
      <c r="S225" s="297"/>
      <c r="T225" s="29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13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4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x14ac:dyDescent="0.2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4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customHeight="1" x14ac:dyDescent="0.25">
      <c r="A228" s="315" t="s">
        <v>126</v>
      </c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288"/>
      <c r="AB228" s="288"/>
      <c r="AC228" s="288"/>
    </row>
    <row r="229" spans="1:68" ht="27" customHeight="1" x14ac:dyDescent="0.25">
      <c r="A229" s="54" t="s">
        <v>318</v>
      </c>
      <c r="B229" s="54" t="s">
        <v>319</v>
      </c>
      <c r="C229" s="31">
        <v>4301135692</v>
      </c>
      <c r="D229" s="303">
        <v>4620207490570</v>
      </c>
      <c r="E229" s="304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297"/>
      <c r="R229" s="297"/>
      <c r="S229" s="297"/>
      <c r="T229" s="29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321</v>
      </c>
      <c r="B230" s="54" t="s">
        <v>322</v>
      </c>
      <c r="C230" s="31">
        <v>4301135691</v>
      </c>
      <c r="D230" s="303">
        <v>4620207490549</v>
      </c>
      <c r="E230" s="304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297"/>
      <c r="R230" s="297"/>
      <c r="S230" s="297"/>
      <c r="T230" s="29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323</v>
      </c>
      <c r="B231" s="54" t="s">
        <v>324</v>
      </c>
      <c r="C231" s="31">
        <v>4301135694</v>
      </c>
      <c r="D231" s="303">
        <v>4620207490501</v>
      </c>
      <c r="E231" s="304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13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4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x14ac:dyDescent="0.2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4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customHeight="1" x14ac:dyDescent="0.25">
      <c r="A234" s="307" t="s">
        <v>325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87"/>
      <c r="AB234" s="287"/>
      <c r="AC234" s="287"/>
    </row>
    <row r="235" spans="1:68" ht="14.25" customHeight="1" x14ac:dyDescent="0.25">
      <c r="A235" s="315" t="s">
        <v>63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8"/>
      <c r="AB235" s="288"/>
      <c r="AC235" s="288"/>
    </row>
    <row r="236" spans="1:68" ht="16.5" customHeight="1" x14ac:dyDescent="0.25">
      <c r="A236" s="54" t="s">
        <v>326</v>
      </c>
      <c r="B236" s="54" t="s">
        <v>327</v>
      </c>
      <c r="C236" s="31">
        <v>4301071063</v>
      </c>
      <c r="D236" s="303">
        <v>4607111039019</v>
      </c>
      <c r="E236" s="304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297"/>
      <c r="R236" s="297"/>
      <c r="S236" s="297"/>
      <c r="T236" s="29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customHeight="1" x14ac:dyDescent="0.25">
      <c r="A237" s="54" t="s">
        <v>329</v>
      </c>
      <c r="B237" s="54" t="s">
        <v>330</v>
      </c>
      <c r="C237" s="31">
        <v>4301071000</v>
      </c>
      <c r="D237" s="303">
        <v>4607111038708</v>
      </c>
      <c r="E237" s="304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297"/>
      <c r="R237" s="297"/>
      <c r="S237" s="297"/>
      <c r="T237" s="29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13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4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x14ac:dyDescent="0.2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4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customHeight="1" x14ac:dyDescent="0.2">
      <c r="A240" s="360" t="s">
        <v>331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48"/>
      <c r="AB240" s="48"/>
      <c r="AC240" s="48"/>
    </row>
    <row r="241" spans="1:68" ht="16.5" customHeight="1" x14ac:dyDescent="0.25">
      <c r="A241" s="307" t="s">
        <v>332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87"/>
      <c r="AB241" s="287"/>
      <c r="AC241" s="287"/>
    </row>
    <row r="242" spans="1:68" ht="14.25" customHeight="1" x14ac:dyDescent="0.25">
      <c r="A242" s="315" t="s">
        <v>63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8"/>
      <c r="AB242" s="288"/>
      <c r="AC242" s="288"/>
    </row>
    <row r="243" spans="1:68" ht="27" customHeight="1" x14ac:dyDescent="0.25">
      <c r="A243" s="54" t="s">
        <v>333</v>
      </c>
      <c r="B243" s="54" t="s">
        <v>334</v>
      </c>
      <c r="C243" s="31">
        <v>4301071036</v>
      </c>
      <c r="D243" s="303">
        <v>4607111036162</v>
      </c>
      <c r="E243" s="304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297"/>
      <c r="R243" s="297"/>
      <c r="S243" s="297"/>
      <c r="T243" s="29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13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4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x14ac:dyDescent="0.2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4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customHeight="1" x14ac:dyDescent="0.2">
      <c r="A246" s="360" t="s">
        <v>336</v>
      </c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1"/>
      <c r="N246" s="361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48"/>
      <c r="AB246" s="48"/>
      <c r="AC246" s="48"/>
    </row>
    <row r="247" spans="1:68" ht="16.5" customHeight="1" x14ac:dyDescent="0.25">
      <c r="A247" s="307" t="s">
        <v>337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87"/>
      <c r="AB247" s="287"/>
      <c r="AC247" s="287"/>
    </row>
    <row r="248" spans="1:68" ht="14.25" customHeight="1" x14ac:dyDescent="0.25">
      <c r="A248" s="315" t="s">
        <v>63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303">
        <v>4607111035899</v>
      </c>
      <c r="E249" s="304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297"/>
      <c r="R249" s="297"/>
      <c r="S249" s="297"/>
      <c r="T249" s="298"/>
      <c r="U249" s="34"/>
      <c r="V249" s="34"/>
      <c r="W249" s="35" t="s">
        <v>69</v>
      </c>
      <c r="X249" s="292">
        <v>0</v>
      </c>
      <c r="Y249" s="293">
        <f>IFERROR(IF(X249="","",X249),"")</f>
        <v>0</v>
      </c>
      <c r="Z249" s="36">
        <f>IFERROR(IF(X249="","",X249*0.0155),"")</f>
        <v>0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4301070991</v>
      </c>
      <c r="D250" s="303">
        <v>4607111038180</v>
      </c>
      <c r="E250" s="304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7"/>
      <c r="R250" s="297"/>
      <c r="S250" s="297"/>
      <c r="T250" s="29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3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4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0</v>
      </c>
      <c r="Y251" s="294">
        <f>IFERROR(SUM(Y249:Y250),"0")</f>
        <v>0</v>
      </c>
      <c r="Z251" s="294">
        <f>IFERROR(IF(Z249="",0,Z249),"0")+IFERROR(IF(Z250="",0,Z250),"0")</f>
        <v>0</v>
      </c>
      <c r="AA251" s="295"/>
      <c r="AB251" s="295"/>
      <c r="AC251" s="295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4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0</v>
      </c>
      <c r="Y252" s="294">
        <f>IFERROR(SUMPRODUCT(Y249:Y250*H249:H250),"0")</f>
        <v>0</v>
      </c>
      <c r="Z252" s="37"/>
      <c r="AA252" s="295"/>
      <c r="AB252" s="295"/>
      <c r="AC252" s="295"/>
    </row>
    <row r="253" spans="1:68" ht="27.75" customHeight="1" x14ac:dyDescent="0.2">
      <c r="A253" s="360" t="s">
        <v>343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48"/>
      <c r="AB253" s="48"/>
      <c r="AC253" s="48"/>
    </row>
    <row r="254" spans="1:68" ht="16.5" customHeight="1" x14ac:dyDescent="0.25">
      <c r="A254" s="307" t="s">
        <v>344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7"/>
      <c r="AB254" s="287"/>
      <c r="AC254" s="287"/>
    </row>
    <row r="255" spans="1:68" ht="14.25" customHeight="1" x14ac:dyDescent="0.25">
      <c r="A255" s="315" t="s">
        <v>345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8"/>
      <c r="AB255" s="288"/>
      <c r="AC255" s="288"/>
    </row>
    <row r="256" spans="1:68" ht="27" customHeight="1" x14ac:dyDescent="0.25">
      <c r="A256" s="54" t="s">
        <v>346</v>
      </c>
      <c r="B256" s="54" t="s">
        <v>347</v>
      </c>
      <c r="C256" s="31">
        <v>4301133004</v>
      </c>
      <c r="D256" s="303">
        <v>4607111039774</v>
      </c>
      <c r="E256" s="304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7"/>
      <c r="R256" s="297"/>
      <c r="S256" s="297"/>
      <c r="T256" s="29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3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4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4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customHeight="1" x14ac:dyDescent="0.25">
      <c r="A259" s="315" t="s">
        <v>126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8"/>
      <c r="AB259" s="288"/>
      <c r="AC259" s="288"/>
    </row>
    <row r="260" spans="1:68" ht="37.5" customHeight="1" x14ac:dyDescent="0.25">
      <c r="A260" s="54" t="s">
        <v>349</v>
      </c>
      <c r="B260" s="54" t="s">
        <v>350</v>
      </c>
      <c r="C260" s="31">
        <v>4301135400</v>
      </c>
      <c r="D260" s="303">
        <v>4607111039361</v>
      </c>
      <c r="E260" s="304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7"/>
      <c r="R260" s="297"/>
      <c r="S260" s="297"/>
      <c r="T260" s="29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3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4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4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customHeight="1" x14ac:dyDescent="0.2">
      <c r="A263" s="360" t="s">
        <v>229</v>
      </c>
      <c r="B263" s="361"/>
      <c r="C263" s="361"/>
      <c r="D263" s="361"/>
      <c r="E263" s="361"/>
      <c r="F263" s="361"/>
      <c r="G263" s="361"/>
      <c r="H263" s="361"/>
      <c r="I263" s="361"/>
      <c r="J263" s="361"/>
      <c r="K263" s="361"/>
      <c r="L263" s="361"/>
      <c r="M263" s="361"/>
      <c r="N263" s="361"/>
      <c r="O263" s="361"/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48"/>
      <c r="AB263" s="48"/>
      <c r="AC263" s="48"/>
    </row>
    <row r="264" spans="1:68" ht="16.5" customHeight="1" x14ac:dyDescent="0.25">
      <c r="A264" s="307" t="s">
        <v>229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7"/>
      <c r="AB264" s="287"/>
      <c r="AC264" s="287"/>
    </row>
    <row r="265" spans="1:68" ht="14.25" customHeight="1" x14ac:dyDescent="0.25">
      <c r="A265" s="315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8"/>
      <c r="AB265" s="288"/>
      <c r="AC265" s="288"/>
    </row>
    <row r="266" spans="1:68" ht="27" customHeight="1" x14ac:dyDescent="0.25">
      <c r="A266" s="54" t="s">
        <v>351</v>
      </c>
      <c r="B266" s="54" t="s">
        <v>352</v>
      </c>
      <c r="C266" s="31">
        <v>4301071014</v>
      </c>
      <c r="D266" s="303">
        <v>4640242181264</v>
      </c>
      <c r="E266" s="304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353</v>
      </c>
      <c r="Q266" s="297"/>
      <c r="R266" s="297"/>
      <c r="S266" s="297"/>
      <c r="T266" s="29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303">
        <v>4640242181325</v>
      </c>
      <c r="E267" s="304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2" t="s">
        <v>357</v>
      </c>
      <c r="Q267" s="297"/>
      <c r="R267" s="297"/>
      <c r="S267" s="297"/>
      <c r="T267" s="298"/>
      <c r="U267" s="34"/>
      <c r="V267" s="34"/>
      <c r="W267" s="35" t="s">
        <v>69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358</v>
      </c>
      <c r="B268" s="54" t="s">
        <v>359</v>
      </c>
      <c r="C268" s="31">
        <v>4301070993</v>
      </c>
      <c r="D268" s="303">
        <v>4640242180670</v>
      </c>
      <c r="E268" s="304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5" t="s">
        <v>360</v>
      </c>
      <c r="Q268" s="297"/>
      <c r="R268" s="297"/>
      <c r="S268" s="297"/>
      <c r="T268" s="29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4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0</v>
      </c>
      <c r="Y269" s="294">
        <f>IFERROR(SUM(Y266:Y268),"0")</f>
        <v>0</v>
      </c>
      <c r="Z269" s="294">
        <f>IFERROR(IF(Z266="",0,Z266),"0")+IFERROR(IF(Z267="",0,Z267),"0")+IFERROR(IF(Z268="",0,Z268),"0")</f>
        <v>0</v>
      </c>
      <c r="AA269" s="295"/>
      <c r="AB269" s="295"/>
      <c r="AC269" s="295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4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0</v>
      </c>
      <c r="Y270" s="294">
        <f>IFERROR(SUMPRODUCT(Y266:Y268*H266:H268),"0")</f>
        <v>0</v>
      </c>
      <c r="Z270" s="37"/>
      <c r="AA270" s="295"/>
      <c r="AB270" s="295"/>
      <c r="AC270" s="295"/>
    </row>
    <row r="271" spans="1:68" ht="14.25" customHeight="1" x14ac:dyDescent="0.25">
      <c r="A271" s="315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303">
        <v>4640242180397</v>
      </c>
      <c r="E272" s="304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7"/>
      <c r="R272" s="297"/>
      <c r="S272" s="297"/>
      <c r="T272" s="298"/>
      <c r="U272" s="34"/>
      <c r="V272" s="34"/>
      <c r="W272" s="35" t="s">
        <v>69</v>
      </c>
      <c r="X272" s="292">
        <v>0</v>
      </c>
      <c r="Y272" s="293">
        <f>IFERROR(IF(X272="","",X272),"")</f>
        <v>0</v>
      </c>
      <c r="Z272" s="36">
        <f>IFERROR(IF(X272="","",X272*0.0155),"")</f>
        <v>0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13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4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0</v>
      </c>
      <c r="Y273" s="294">
        <f>IFERROR(SUM(Y272:Y272),"0")</f>
        <v>0</v>
      </c>
      <c r="Z273" s="294">
        <f>IFERROR(IF(Z272="",0,Z272),"0")</f>
        <v>0</v>
      </c>
      <c r="AA273" s="295"/>
      <c r="AB273" s="295"/>
      <c r="AC273" s="295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4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0</v>
      </c>
      <c r="Y274" s="294">
        <f>IFERROR(SUMPRODUCT(Y272:Y272*H272:H272),"0")</f>
        <v>0</v>
      </c>
      <c r="Z274" s="37"/>
      <c r="AA274" s="295"/>
      <c r="AB274" s="295"/>
      <c r="AC274" s="295"/>
    </row>
    <row r="275" spans="1:68" ht="14.25" customHeight="1" x14ac:dyDescent="0.25">
      <c r="A275" s="315" t="s">
        <v>120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8"/>
      <c r="AB275" s="288"/>
      <c r="AC275" s="288"/>
    </row>
    <row r="276" spans="1:68" ht="27" customHeight="1" x14ac:dyDescent="0.25">
      <c r="A276" s="54" t="s">
        <v>365</v>
      </c>
      <c r="B276" s="54" t="s">
        <v>366</v>
      </c>
      <c r="C276" s="31">
        <v>4301136051</v>
      </c>
      <c r="D276" s="303">
        <v>4640242180304</v>
      </c>
      <c r="E276" s="304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297"/>
      <c r="R276" s="297"/>
      <c r="S276" s="297"/>
      <c r="T276" s="29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369</v>
      </c>
      <c r="B277" s="54" t="s">
        <v>370</v>
      </c>
      <c r="C277" s="31">
        <v>4301136052</v>
      </c>
      <c r="D277" s="303">
        <v>4640242180410</v>
      </c>
      <c r="E277" s="304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7"/>
      <c r="R277" s="297"/>
      <c r="S277" s="297"/>
      <c r="T277" s="29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4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4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customHeight="1" x14ac:dyDescent="0.25">
      <c r="A280" s="315" t="s">
        <v>126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8"/>
      <c r="AB280" s="288"/>
      <c r="AC280" s="288"/>
    </row>
    <row r="281" spans="1:68" ht="37.5" customHeight="1" x14ac:dyDescent="0.25">
      <c r="A281" s="54" t="s">
        <v>371</v>
      </c>
      <c r="B281" s="54" t="s">
        <v>372</v>
      </c>
      <c r="C281" s="31">
        <v>4301135504</v>
      </c>
      <c r="D281" s="303">
        <v>4640242181554</v>
      </c>
      <c r="E281" s="304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2" t="s">
        <v>373</v>
      </c>
      <c r="Q281" s="297"/>
      <c r="R281" s="297"/>
      <c r="S281" s="297"/>
      <c r="T281" s="29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303">
        <v>4640242181561</v>
      </c>
      <c r="E282" s="304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7" t="s">
        <v>377</v>
      </c>
      <c r="Q282" s="297"/>
      <c r="R282" s="297"/>
      <c r="S282" s="297"/>
      <c r="T282" s="298"/>
      <c r="U282" s="34"/>
      <c r="V282" s="34"/>
      <c r="W282" s="35" t="s">
        <v>69</v>
      </c>
      <c r="X282" s="292">
        <v>0</v>
      </c>
      <c r="Y282" s="293">
        <f t="shared" si="6"/>
        <v>0</v>
      </c>
      <c r="Z282" s="36">
        <f>IFERROR(IF(X282="","",X282*0.00936),"")</f>
        <v>0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303">
        <v>4640242181424</v>
      </c>
      <c r="E283" s="304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7"/>
      <c r="R283" s="297"/>
      <c r="S283" s="297"/>
      <c r="T283" s="298"/>
      <c r="U283" s="34"/>
      <c r="V283" s="34"/>
      <c r="W283" s="35" t="s">
        <v>69</v>
      </c>
      <c r="X283" s="292">
        <v>0</v>
      </c>
      <c r="Y283" s="293">
        <f t="shared" si="6"/>
        <v>0</v>
      </c>
      <c r="Z283" s="36">
        <f>IFERROR(IF(X283="","",X283*0.0155),"")</f>
        <v>0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37.5" customHeight="1" x14ac:dyDescent="0.25">
      <c r="A284" s="54" t="s">
        <v>381</v>
      </c>
      <c r="B284" s="54" t="s">
        <v>382</v>
      </c>
      <c r="C284" s="31">
        <v>4301135552</v>
      </c>
      <c r="D284" s="303">
        <v>4640242181431</v>
      </c>
      <c r="E284" s="304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9" t="s">
        <v>383</v>
      </c>
      <c r="Q284" s="297"/>
      <c r="R284" s="297"/>
      <c r="S284" s="297"/>
      <c r="T284" s="29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303">
        <v>4640242181523</v>
      </c>
      <c r="E285" s="304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7"/>
      <c r="R285" s="297"/>
      <c r="S285" s="297"/>
      <c r="T285" s="298"/>
      <c r="U285" s="34"/>
      <c r="V285" s="34"/>
      <c r="W285" s="35" t="s">
        <v>69</v>
      </c>
      <c r="X285" s="292">
        <v>0</v>
      </c>
      <c r="Y285" s="293">
        <f t="shared" si="6"/>
        <v>0</v>
      </c>
      <c r="Z285" s="36">
        <f t="shared" si="11"/>
        <v>0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37.5" customHeight="1" x14ac:dyDescent="0.25">
      <c r="A286" s="54" t="s">
        <v>387</v>
      </c>
      <c r="B286" s="54" t="s">
        <v>388</v>
      </c>
      <c r="C286" s="31">
        <v>4301135404</v>
      </c>
      <c r="D286" s="303">
        <v>4640242181516</v>
      </c>
      <c r="E286" s="304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0" t="s">
        <v>389</v>
      </c>
      <c r="Q286" s="297"/>
      <c r="R286" s="297"/>
      <c r="S286" s="297"/>
      <c r="T286" s="29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303">
        <v>4640242181486</v>
      </c>
      <c r="E287" s="304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69</v>
      </c>
      <c r="X287" s="292">
        <v>0</v>
      </c>
      <c r="Y287" s="293">
        <f t="shared" si="6"/>
        <v>0</v>
      </c>
      <c r="Z287" s="36">
        <f t="shared" si="11"/>
        <v>0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0</v>
      </c>
      <c r="BN287" s="67">
        <f t="shared" si="8"/>
        <v>0</v>
      </c>
      <c r="BO287" s="67">
        <f t="shared" si="9"/>
        <v>0</v>
      </c>
      <c r="BP287" s="67">
        <f t="shared" si="10"/>
        <v>0</v>
      </c>
    </row>
    <row r="288" spans="1:68" ht="37.5" customHeight="1" x14ac:dyDescent="0.25">
      <c r="A288" s="54" t="s">
        <v>392</v>
      </c>
      <c r="B288" s="54" t="s">
        <v>393</v>
      </c>
      <c r="C288" s="31">
        <v>4301135402</v>
      </c>
      <c r="D288" s="303">
        <v>4640242181493</v>
      </c>
      <c r="E288" s="304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80" t="s">
        <v>394</v>
      </c>
      <c r="Q288" s="297"/>
      <c r="R288" s="297"/>
      <c r="S288" s="297"/>
      <c r="T288" s="29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customHeight="1" x14ac:dyDescent="0.25">
      <c r="A289" s="54" t="s">
        <v>395</v>
      </c>
      <c r="B289" s="54" t="s">
        <v>396</v>
      </c>
      <c r="C289" s="31">
        <v>4301135403</v>
      </c>
      <c r="D289" s="303">
        <v>4640242181509</v>
      </c>
      <c r="E289" s="304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customHeight="1" x14ac:dyDescent="0.25">
      <c r="A290" s="54" t="s">
        <v>397</v>
      </c>
      <c r="B290" s="54" t="s">
        <v>398</v>
      </c>
      <c r="C290" s="31">
        <v>4301135304</v>
      </c>
      <c r="D290" s="303">
        <v>4640242181240</v>
      </c>
      <c r="E290" s="304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399</v>
      </c>
      <c r="Q290" s="297"/>
      <c r="R290" s="297"/>
      <c r="S290" s="297"/>
      <c r="T290" s="29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customHeight="1" x14ac:dyDescent="0.25">
      <c r="A291" s="54" t="s">
        <v>400</v>
      </c>
      <c r="B291" s="54" t="s">
        <v>401</v>
      </c>
      <c r="C291" s="31">
        <v>4301135610</v>
      </c>
      <c r="D291" s="303">
        <v>4640242181318</v>
      </c>
      <c r="E291" s="304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9" t="s">
        <v>402</v>
      </c>
      <c r="Q291" s="297"/>
      <c r="R291" s="297"/>
      <c r="S291" s="297"/>
      <c r="T291" s="29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customHeight="1" x14ac:dyDescent="0.25">
      <c r="A292" s="54" t="s">
        <v>403</v>
      </c>
      <c r="B292" s="54" t="s">
        <v>404</v>
      </c>
      <c r="C292" s="31">
        <v>4301135306</v>
      </c>
      <c r="D292" s="303">
        <v>4640242181387</v>
      </c>
      <c r="E292" s="304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6" t="s">
        <v>405</v>
      </c>
      <c r="Q292" s="297"/>
      <c r="R292" s="297"/>
      <c r="S292" s="297"/>
      <c r="T292" s="29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customHeight="1" x14ac:dyDescent="0.25">
      <c r="A293" s="54" t="s">
        <v>406</v>
      </c>
      <c r="B293" s="54" t="s">
        <v>407</v>
      </c>
      <c r="C293" s="31">
        <v>4301135305</v>
      </c>
      <c r="D293" s="303">
        <v>4640242181394</v>
      </c>
      <c r="E293" s="304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2" t="s">
        <v>408</v>
      </c>
      <c r="Q293" s="297"/>
      <c r="R293" s="297"/>
      <c r="S293" s="297"/>
      <c r="T293" s="29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4301135309</v>
      </c>
      <c r="D294" s="303">
        <v>4640242181332</v>
      </c>
      <c r="E294" s="304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87" t="s">
        <v>411</v>
      </c>
      <c r="Q294" s="297"/>
      <c r="R294" s="297"/>
      <c r="S294" s="297"/>
      <c r="T294" s="29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customHeight="1" x14ac:dyDescent="0.25">
      <c r="A295" s="54" t="s">
        <v>412</v>
      </c>
      <c r="B295" s="54" t="s">
        <v>413</v>
      </c>
      <c r="C295" s="31">
        <v>4301135308</v>
      </c>
      <c r="D295" s="303">
        <v>4640242181349</v>
      </c>
      <c r="E295" s="304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297"/>
      <c r="R295" s="297"/>
      <c r="S295" s="297"/>
      <c r="T295" s="29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customHeight="1" x14ac:dyDescent="0.25">
      <c r="A296" s="54" t="s">
        <v>415</v>
      </c>
      <c r="B296" s="54" t="s">
        <v>416</v>
      </c>
      <c r="C296" s="31">
        <v>4301135307</v>
      </c>
      <c r="D296" s="303">
        <v>4640242181370</v>
      </c>
      <c r="E296" s="304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406" t="s">
        <v>417</v>
      </c>
      <c r="Q296" s="297"/>
      <c r="R296" s="297"/>
      <c r="S296" s="297"/>
      <c r="T296" s="29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customHeight="1" x14ac:dyDescent="0.25">
      <c r="A297" s="54" t="s">
        <v>419</v>
      </c>
      <c r="B297" s="54" t="s">
        <v>420</v>
      </c>
      <c r="C297" s="31">
        <v>4301135198</v>
      </c>
      <c r="D297" s="303">
        <v>4640242180663</v>
      </c>
      <c r="E297" s="304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8" t="s">
        <v>421</v>
      </c>
      <c r="Q297" s="297"/>
      <c r="R297" s="297"/>
      <c r="S297" s="297"/>
      <c r="T297" s="29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13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4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0</v>
      </c>
      <c r="Y298" s="294">
        <f>IFERROR(SUM(Y281:Y297),"0")</f>
        <v>0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295"/>
      <c r="AB298" s="295"/>
      <c r="AC298" s="295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4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0</v>
      </c>
      <c r="Y299" s="294">
        <f>IFERROR(SUMPRODUCT(Y281:Y297*H281:H297),"0")</f>
        <v>0</v>
      </c>
      <c r="Z299" s="37"/>
      <c r="AA299" s="295"/>
      <c r="AB299" s="295"/>
      <c r="AC299" s="295"/>
    </row>
    <row r="300" spans="1:68" ht="16.5" customHeight="1" x14ac:dyDescent="0.25">
      <c r="A300" s="307" t="s">
        <v>423</v>
      </c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  <c r="R300" s="308"/>
      <c r="S300" s="308"/>
      <c r="T300" s="308"/>
      <c r="U300" s="308"/>
      <c r="V300" s="308"/>
      <c r="W300" s="308"/>
      <c r="X300" s="308"/>
      <c r="Y300" s="308"/>
      <c r="Z300" s="308"/>
      <c r="AA300" s="287"/>
      <c r="AB300" s="287"/>
      <c r="AC300" s="287"/>
    </row>
    <row r="301" spans="1:68" ht="14.25" customHeight="1" x14ac:dyDescent="0.25">
      <c r="A301" s="315" t="s">
        <v>126</v>
      </c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  <c r="R301" s="308"/>
      <c r="S301" s="308"/>
      <c r="T301" s="308"/>
      <c r="U301" s="308"/>
      <c r="V301" s="308"/>
      <c r="W301" s="308"/>
      <c r="X301" s="308"/>
      <c r="Y301" s="308"/>
      <c r="Z301" s="308"/>
      <c r="AA301" s="288"/>
      <c r="AB301" s="288"/>
      <c r="AC301" s="288"/>
    </row>
    <row r="302" spans="1:68" ht="27" customHeight="1" x14ac:dyDescent="0.25">
      <c r="A302" s="54" t="s">
        <v>424</v>
      </c>
      <c r="B302" s="54" t="s">
        <v>425</v>
      </c>
      <c r="C302" s="31">
        <v>4301135268</v>
      </c>
      <c r="D302" s="303">
        <v>4640242181134</v>
      </c>
      <c r="E302" s="304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299" t="s">
        <v>426</v>
      </c>
      <c r="Q302" s="297"/>
      <c r="R302" s="297"/>
      <c r="S302" s="297"/>
      <c r="T302" s="29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13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14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14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4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49"/>
      <c r="P305" s="309" t="s">
        <v>428</v>
      </c>
      <c r="Q305" s="310"/>
      <c r="R305" s="310"/>
      <c r="S305" s="310"/>
      <c r="T305" s="310"/>
      <c r="U305" s="310"/>
      <c r="V305" s="311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7572.5999999999995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7572.5999999999995</v>
      </c>
      <c r="Z305" s="37"/>
      <c r="AA305" s="295"/>
      <c r="AB305" s="295"/>
      <c r="AC305" s="295"/>
    </row>
    <row r="306" spans="1:35" x14ac:dyDescent="0.2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49"/>
      <c r="P306" s="309" t="s">
        <v>429</v>
      </c>
      <c r="Q306" s="310"/>
      <c r="R306" s="310"/>
      <c r="S306" s="310"/>
      <c r="T306" s="310"/>
      <c r="U306" s="310"/>
      <c r="V306" s="311"/>
      <c r="W306" s="37" t="s">
        <v>73</v>
      </c>
      <c r="X306" s="294">
        <f>IFERROR(SUM(BM22:BM302),"0")</f>
        <v>8934.4079999999994</v>
      </c>
      <c r="Y306" s="294">
        <f>IFERROR(SUM(BN22:BN302),"0")</f>
        <v>8934.4079999999994</v>
      </c>
      <c r="Z306" s="37"/>
      <c r="AA306" s="295"/>
      <c r="AB306" s="295"/>
      <c r="AC306" s="295"/>
    </row>
    <row r="307" spans="1:35" x14ac:dyDescent="0.2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49"/>
      <c r="P307" s="309" t="s">
        <v>430</v>
      </c>
      <c r="Q307" s="310"/>
      <c r="R307" s="310"/>
      <c r="S307" s="310"/>
      <c r="T307" s="310"/>
      <c r="U307" s="310"/>
      <c r="V307" s="311"/>
      <c r="W307" s="37" t="s">
        <v>431</v>
      </c>
      <c r="X307" s="38">
        <f>ROUNDUP(SUM(BO22:BO302),0)</f>
        <v>30</v>
      </c>
      <c r="Y307" s="38">
        <f>ROUNDUP(SUM(BP22:BP302),0)</f>
        <v>30</v>
      </c>
      <c r="Z307" s="37"/>
      <c r="AA307" s="295"/>
      <c r="AB307" s="295"/>
      <c r="AC307" s="295"/>
    </row>
    <row r="308" spans="1:35" x14ac:dyDescent="0.2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49"/>
      <c r="P308" s="309" t="s">
        <v>432</v>
      </c>
      <c r="Q308" s="310"/>
      <c r="R308" s="310"/>
      <c r="S308" s="310"/>
      <c r="T308" s="310"/>
      <c r="U308" s="310"/>
      <c r="V308" s="311"/>
      <c r="W308" s="37" t="s">
        <v>73</v>
      </c>
      <c r="X308" s="294">
        <f>GrossWeightTotal+PalletQtyTotal*25</f>
        <v>9684.4079999999994</v>
      </c>
      <c r="Y308" s="294">
        <f>GrossWeightTotalR+PalletQtyTotalR*25</f>
        <v>9684.4079999999994</v>
      </c>
      <c r="Z308" s="37"/>
      <c r="AA308" s="295"/>
      <c r="AB308" s="295"/>
      <c r="AC308" s="295"/>
    </row>
    <row r="309" spans="1:35" x14ac:dyDescent="0.2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49"/>
      <c r="P309" s="309" t="s">
        <v>433</v>
      </c>
      <c r="Q309" s="310"/>
      <c r="R309" s="310"/>
      <c r="S309" s="310"/>
      <c r="T309" s="310"/>
      <c r="U309" s="310"/>
      <c r="V309" s="311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2387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2387</v>
      </c>
      <c r="Z309" s="37"/>
      <c r="AA309" s="295"/>
      <c r="AB309" s="295"/>
      <c r="AC309" s="295"/>
    </row>
    <row r="310" spans="1:35" ht="14.25" customHeight="1" x14ac:dyDescent="0.2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49"/>
      <c r="P310" s="309" t="s">
        <v>434</v>
      </c>
      <c r="Q310" s="310"/>
      <c r="R310" s="310"/>
      <c r="S310" s="310"/>
      <c r="T310" s="310"/>
      <c r="U310" s="310"/>
      <c r="V310" s="311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37.336600000000004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0" t="s">
        <v>74</v>
      </c>
      <c r="D312" s="390"/>
      <c r="E312" s="390"/>
      <c r="F312" s="390"/>
      <c r="G312" s="390"/>
      <c r="H312" s="390"/>
      <c r="I312" s="390"/>
      <c r="J312" s="390"/>
      <c r="K312" s="390"/>
      <c r="L312" s="390"/>
      <c r="M312" s="390"/>
      <c r="N312" s="390"/>
      <c r="O312" s="390"/>
      <c r="P312" s="390"/>
      <c r="Q312" s="390"/>
      <c r="R312" s="390"/>
      <c r="S312" s="390"/>
      <c r="T312" s="325"/>
      <c r="U312" s="320" t="s">
        <v>228</v>
      </c>
      <c r="V312" s="325"/>
      <c r="W312" s="289" t="s">
        <v>248</v>
      </c>
      <c r="X312" s="320" t="s">
        <v>267</v>
      </c>
      <c r="Y312" s="390"/>
      <c r="Z312" s="390"/>
      <c r="AA312" s="390"/>
      <c r="AB312" s="390"/>
      <c r="AC312" s="390"/>
      <c r="AD312" s="325"/>
      <c r="AE312" s="289" t="s">
        <v>331</v>
      </c>
      <c r="AF312" s="289" t="s">
        <v>336</v>
      </c>
      <c r="AG312" s="289" t="s">
        <v>343</v>
      </c>
      <c r="AH312" s="320" t="s">
        <v>229</v>
      </c>
      <c r="AI312" s="325"/>
    </row>
    <row r="313" spans="1:35" ht="14.25" customHeight="1" thickTop="1" x14ac:dyDescent="0.2">
      <c r="A313" s="471" t="s">
        <v>437</v>
      </c>
      <c r="B313" s="320" t="s">
        <v>62</v>
      </c>
      <c r="C313" s="320" t="s">
        <v>75</v>
      </c>
      <c r="D313" s="320" t="s">
        <v>84</v>
      </c>
      <c r="E313" s="320" t="s">
        <v>94</v>
      </c>
      <c r="F313" s="320" t="s">
        <v>109</v>
      </c>
      <c r="G313" s="320" t="s">
        <v>134</v>
      </c>
      <c r="H313" s="320" t="s">
        <v>141</v>
      </c>
      <c r="I313" s="320" t="s">
        <v>147</v>
      </c>
      <c r="J313" s="320" t="s">
        <v>155</v>
      </c>
      <c r="K313" s="320" t="s">
        <v>172</v>
      </c>
      <c r="L313" s="320" t="s">
        <v>176</v>
      </c>
      <c r="M313" s="320" t="s">
        <v>191</v>
      </c>
      <c r="N313" s="290"/>
      <c r="O313" s="320" t="s">
        <v>197</v>
      </c>
      <c r="P313" s="320" t="s">
        <v>204</v>
      </c>
      <c r="Q313" s="320" t="s">
        <v>211</v>
      </c>
      <c r="R313" s="320" t="s">
        <v>215</v>
      </c>
      <c r="S313" s="320" t="s">
        <v>218</v>
      </c>
      <c r="T313" s="320" t="s">
        <v>224</v>
      </c>
      <c r="U313" s="320" t="s">
        <v>229</v>
      </c>
      <c r="V313" s="320" t="s">
        <v>233</v>
      </c>
      <c r="W313" s="320" t="s">
        <v>249</v>
      </c>
      <c r="X313" s="320" t="s">
        <v>268</v>
      </c>
      <c r="Y313" s="320" t="s">
        <v>284</v>
      </c>
      <c r="Z313" s="320" t="s">
        <v>294</v>
      </c>
      <c r="AA313" s="320" t="s">
        <v>298</v>
      </c>
      <c r="AB313" s="320" t="s">
        <v>309</v>
      </c>
      <c r="AC313" s="320" t="s">
        <v>314</v>
      </c>
      <c r="AD313" s="320" t="s">
        <v>325</v>
      </c>
      <c r="AE313" s="320" t="s">
        <v>332</v>
      </c>
      <c r="AF313" s="320" t="s">
        <v>337</v>
      </c>
      <c r="AG313" s="320" t="s">
        <v>344</v>
      </c>
      <c r="AH313" s="320" t="s">
        <v>229</v>
      </c>
      <c r="AI313" s="320" t="s">
        <v>423</v>
      </c>
    </row>
    <row r="314" spans="1:35" ht="13.5" customHeight="1" thickBot="1" x14ac:dyDescent="0.25">
      <c r="A314" s="472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290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525</v>
      </c>
      <c r="D315" s="46">
        <f>IFERROR(X34*H34,"0")+IFERROR(X35*H35,"0")+IFERROR(X36*H36,"0")</f>
        <v>0</v>
      </c>
      <c r="E315" s="46">
        <f>IFERROR(X41*H41,"0")+IFERROR(X42*H42,"0")+IFERROR(X43*H43,"0")+IFERROR(X44*H44,"0")+IFERROR(X45*H45,"0")+IFERROR(X46*H46,"0")</f>
        <v>1789.2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0</v>
      </c>
      <c r="H315" s="46">
        <f>IFERROR(X81*H81,"0")+IFERROR(X82*H82,"0")</f>
        <v>0</v>
      </c>
      <c r="I315" s="46">
        <f>IFERROR(X87*H87,"0")+IFERROR(X88*H88,"0")</f>
        <v>1764</v>
      </c>
      <c r="J315" s="46">
        <f>IFERROR(X93*H93,"0")+IFERROR(X94*H94,"0")+IFERROR(X95*H95,"0")+IFERROR(X96*H96,"0")+IFERROR(X97*H97,"0")</f>
        <v>705.59999999999991</v>
      </c>
      <c r="K315" s="46">
        <f>IFERROR(X102*H102,"0")</f>
        <v>0</v>
      </c>
      <c r="L315" s="46">
        <f>IFERROR(X107*H107,"0")+IFERROR(X108*H108,"0")+IFERROR(X109*H109,"0")+IFERROR(X110*H110,"0")+IFERROR(X111*H111,"0")+IFERROR(X115*H115,"0")</f>
        <v>0</v>
      </c>
      <c r="M315" s="46">
        <f>IFERROR(X120*H120,"0")+IFERROR(X121*H121,"0")</f>
        <v>1470</v>
      </c>
      <c r="N315" s="290"/>
      <c r="O315" s="46">
        <f>IFERROR(X126*H126,"0")+IFERROR(X127*H127,"0")</f>
        <v>630</v>
      </c>
      <c r="P315" s="46">
        <f>IFERROR(X132*H132,"0")+IFERROR(X133*H133,"0")</f>
        <v>336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352.8</v>
      </c>
      <c r="U315" s="46">
        <f>IFERROR(X159*H159,"0")</f>
        <v>0</v>
      </c>
      <c r="V315" s="46">
        <f>IFERROR(X164*H164,"0")+IFERROR(X165*H165,"0")+IFERROR(X166*H166,"0")+IFERROR(X170*H170,"0")</f>
        <v>0</v>
      </c>
      <c r="W315" s="46">
        <f>IFERROR(X176*H176,"0")+IFERROR(X177*H177,"0")+IFERROR(X178*H178,"0")+IFERROR(X182*H182,"0")</f>
        <v>0</v>
      </c>
      <c r="X315" s="46">
        <f>IFERROR(X188*H188,"0")+IFERROR(X192*H192,"0")+IFERROR(X193*H193,"0")+IFERROR(X194*H194,"0")+IFERROR(X195*H195,"0")</f>
        <v>0</v>
      </c>
      <c r="Y315" s="46">
        <f>IFERROR(X200*H200,"0")+IFERROR(X201*H201,"0")+IFERROR(X202*H202,"0")</f>
        <v>0</v>
      </c>
      <c r="Z315" s="46">
        <f>IFERROR(X207*H207,"0")</f>
        <v>0</v>
      </c>
      <c r="AA315" s="46">
        <f>IFERROR(X212*H212,"0")+IFERROR(X213*H213,"0")+IFERROR(X214*H214,"0")+IFERROR(X215*H215,"0")</f>
        <v>0</v>
      </c>
      <c r="AB315" s="46">
        <f>IFERROR(X220*H220,"0")</f>
        <v>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1789.2</v>
      </c>
      <c r="B318" s="60">
        <f>SUMPRODUCT(--(BB:BB="ПГП"),--(W:W="кор"),H:H,Y:Y)+SUMPRODUCT(--(BB:BB="ПГП"),--(W:W="кг"),Y:Y)</f>
        <v>5783.4000000000005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A83:O84"/>
    <mergeCell ref="D170:E170"/>
    <mergeCell ref="P303:V303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H5:M5"/>
    <mergeCell ref="P31:V31"/>
    <mergeCell ref="A27:Z27"/>
    <mergeCell ref="D212:E212"/>
    <mergeCell ref="P225:T225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88:T88"/>
    <mergeCell ref="P51:T51"/>
    <mergeCell ref="P153:T153"/>
    <mergeCell ref="A92:Z92"/>
    <mergeCell ref="P227:V227"/>
    <mergeCell ref="D36:E36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P231:T231"/>
    <mergeCell ref="P302:T302"/>
    <mergeCell ref="P245:V24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2025-07-17T07:25:07Z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